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65" activeTab="3"/>
  </bookViews>
  <sheets>
    <sheet name="INDEX" sheetId="3" r:id="rId1"/>
    <sheet name="怪物表" sheetId="1" r:id="rId2"/>
    <sheet name="怪物组" sheetId="4" r:id="rId3"/>
    <sheet name="类型守军表" sheetId="2" r:id="rId4"/>
    <sheet name="难度数据" sheetId="5" r:id="rId5"/>
    <sheet name="检索目录" sheetId="6" r:id="rId6"/>
    <sheet name="Sheet1" sheetId="7" r:id="rId7"/>
  </sheets>
  <externalReferences>
    <externalReference r:id="rId8"/>
    <externalReference r:id="rId9"/>
  </externalReferences>
  <definedNames>
    <definedName name="_xlnm._FilterDatabase" localSheetId="1" hidden="1">怪物表!$D$1:$D$1096</definedName>
  </definedNames>
  <calcPr calcId="144525" calcCompleted="0" calcOnSave="0"/>
</workbook>
</file>

<file path=xl/sharedStrings.xml><?xml version="1.0" encoding="utf-8"?>
<sst xmlns="http://schemas.openxmlformats.org/spreadsheetml/2006/main" count="1276">
  <si>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</si>
  <si>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</si>
  <si>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</si>
  <si>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</si>
  <si>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</si>
  <si>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</si>
  <si>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</si>
  <si>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</si>
  <si>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</si>
  <si>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怪物表</t>
  </si>
  <si>
    <t>national_monster.lua</t>
  </si>
  <si>
    <t>Id</t>
  </si>
  <si>
    <t>national_monster.txt</t>
  </si>
  <si>
    <t>怪物组</t>
  </si>
  <si>
    <t>national_monster_group.txt</t>
  </si>
  <si>
    <t>类型守军表</t>
  </si>
  <si>
    <t>national_monster_guard.lua</t>
  </si>
  <si>
    <t>Type,Lv</t>
  </si>
  <si>
    <t>national_monster_guard.txt</t>
  </si>
  <si>
    <t>Des3</t>
  </si>
  <si>
    <t>Des4</t>
  </si>
  <si>
    <t>#note</t>
  </si>
  <si>
    <t>#note2</t>
  </si>
  <si>
    <t>Type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</si>
  <si>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</si>
  <si>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</si>
  <si>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</si>
  <si>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</si>
  <si>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</si>
  <si>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</si>
  <si>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</si>
  <si>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</si>
  <si>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</si>
  <si>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</si>
  <si>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</si>
  <si>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</si>
  <si>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</si>
  <si>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</si>
  <si>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</si>
  <si>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</si>
  <si>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</si>
  <si>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</si>
  <si>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</si>
  <si>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EnterSkill</t>
  </si>
  <si>
    <t>DefendGrostId</t>
  </si>
  <si>
    <t>CallCost</t>
  </si>
  <si>
    <t>CallCD</t>
  </si>
  <si>
    <t>Icon</t>
  </si>
  <si>
    <t>Quality</t>
  </si>
  <si>
    <t>CrystalType</t>
  </si>
  <si>
    <t>RoleId</t>
  </si>
  <si>
    <t>CreamMonster</t>
  </si>
  <si>
    <t>int:&lt;&gt;</t>
  </si>
  <si>
    <t>string:e</t>
  </si>
  <si>
    <t>string:e&lt;&gt;</t>
  </si>
  <si>
    <t>float:&lt;&gt;</t>
  </si>
  <si>
    <t>skill_id:&lt;&gt;</t>
  </si>
  <si>
    <t>int:e&lt;&gt;</t>
  </si>
  <si>
    <t>skill_id:e&lt;&gt;</t>
  </si>
  <si>
    <t>mon_id:e&lt;&gt;|@0</t>
  </si>
  <si>
    <t>string:&lt;</t>
  </si>
  <si>
    <t>int:e&lt;</t>
  </si>
  <si>
    <t>role_id:&lt;&gt;</t>
  </si>
  <si>
    <t>int:e&lt;|0</t>
  </si>
  <si>
    <t>唯一键，怪物ID
第1位：国战怪物大类型，固定为9
第2位：细分怪物类型
第3-4位：怪点等级
第5位：第几支队伍
第6位：寄灵人/守护灵
第7位：位置
第2-7位皆取自于D列</t>
  </si>
  <si>
    <t>角色类型</t>
  </si>
  <si>
    <t>角色名</t>
  </si>
  <si>
    <t>备注
czg:城镇剿匪怪
tfq：讨伐区野怪
zyd：资源点守军
jzq：接战区守军
gcz：攻城战城池-杀敌层
pcc：攻城战-破城层</t>
  </si>
  <si>
    <t>强度品级
2、R强度
3、SR强度
4、SSR强度</t>
  </si>
  <si>
    <t>类型
1寄灵人
2守护灵</t>
  </si>
  <si>
    <t>统御等级(代表难度)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</si>
  <si>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</si>
  <si>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</si>
  <si>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</si>
  <si>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</si>
  <si>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</si>
  <si>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</si>
  <si>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</si>
  <si>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</si>
  <si>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</si>
  <si>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</si>
  <si>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</si>
  <si>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</si>
  <si>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</si>
  <si>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</si>
  <si>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</si>
  <si>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</si>
  <si>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</si>
  <si>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</si>
  <si>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入场技能</t>
  </si>
  <si>
    <t>守护灵ID</t>
  </si>
  <si>
    <t>召唤消耗</t>
  </si>
  <si>
    <t>召唤CD</t>
  </si>
  <si>
    <t>头像</t>
  </si>
  <si>
    <t>品质1-N  2-R 3-SR 4-SSR</t>
  </si>
  <si>
    <t>颜色1-红  2-黄 3-蓝</t>
  </si>
  <si>
    <t>角色ID</t>
  </si>
  <si>
    <t>是否为精英怪0-否1-是</t>
  </si>
  <si>
    <t>寄灵人</t>
  </si>
  <si>
    <t>南御夫</t>
  </si>
  <si>
    <t>pcc-7-1-jlr-loc1</t>
  </si>
  <si>
    <t>守护灵</t>
  </si>
  <si>
    <t>普通噬日</t>
  </si>
  <si>
    <t>pcc-7-1-shl-loc1</t>
  </si>
  <si>
    <t>黑尔坎普</t>
  </si>
  <si>
    <t>pcc-7-1-jlr-loc2</t>
  </si>
  <si>
    <t>普通塞伯罗斯</t>
  </si>
  <si>
    <t>pcc-7-1-shl-loc2</t>
  </si>
  <si>
    <t>吉拉</t>
  </si>
  <si>
    <t>pcc-7-1-jlr-loc3</t>
  </si>
  <si>
    <t>普通食火蜥</t>
  </si>
  <si>
    <t>pcc-7-1-shl-loc3</t>
  </si>
  <si>
    <t>pcc-9-1-jlr-loc1</t>
  </si>
  <si>
    <t>pcc-9-1-shl-loc1</t>
  </si>
  <si>
    <t>pcc-9-1-jlr-loc2</t>
  </si>
  <si>
    <t>pcc-9-1-shl-loc2</t>
  </si>
  <si>
    <t>pcc-9-1-jlr-loc3</t>
  </si>
  <si>
    <t>pcc-9-1-shl-loc3</t>
  </si>
  <si>
    <t>pcc-12-1-jlr-loc1</t>
  </si>
  <si>
    <t>pcc-12-1-shl-loc1</t>
  </si>
  <si>
    <t>pcc-12-1-jlr-loc2</t>
  </si>
  <si>
    <t>pcc-12-1-shl-loc2</t>
  </si>
  <si>
    <t>pcc-12-1-jlr-loc3</t>
  </si>
  <si>
    <t>pcc-12-1-shl-loc3</t>
  </si>
  <si>
    <t>pcc-15-1-jlr-loc1</t>
  </si>
  <si>
    <t>pcc-15-1-shl-loc1</t>
  </si>
  <si>
    <t>pcc-15-1-jlr-loc2</t>
  </si>
  <si>
    <t>pcc-15-1-shl-loc2</t>
  </si>
  <si>
    <t>pcc-15-1-jlr-loc3</t>
  </si>
  <si>
    <t>pcc-15-1-shl-loc3</t>
  </si>
  <si>
    <t>链球鬼兵</t>
  </si>
  <si>
    <t>czg-1-1-jlr-loc2</t>
  </si>
  <si>
    <t>双刃鬼兵</t>
  </si>
  <si>
    <t>czg-1-1-jlr-loc3</t>
  </si>
  <si>
    <t>czg-1-2-jlr-loc2</t>
  </si>
  <si>
    <t>czg-1-2-jlr-loc3</t>
  </si>
  <si>
    <t>czg-1-3-jlr-loc2</t>
  </si>
  <si>
    <t>czg-1-3-jlr-loc3</t>
  </si>
  <si>
    <t>tfq-1-1-jlr-loc2</t>
  </si>
  <si>
    <t>飞廉</t>
  </si>
  <si>
    <t>tfq-1-1-jlr-loc3</t>
  </si>
  <si>
    <t>噬日</t>
  </si>
  <si>
    <t>tfq-1-2-jlr-loc2</t>
  </si>
  <si>
    <t>tfq-1-2-jlr-loc3</t>
  </si>
  <si>
    <t>tfq-1-3-jlr-loc2</t>
  </si>
  <si>
    <t>tfq-1-3-jlr-loc3</t>
  </si>
  <si>
    <t>魔导机兵团</t>
  </si>
  <si>
    <t>zyd-1-1-jlr-loc1</t>
  </si>
  <si>
    <t>zyd-1-1-jlr-loc2</t>
  </si>
  <si>
    <t>小蜘蛛</t>
  </si>
  <si>
    <t>zyd-1-2-jlr-loc1</t>
  </si>
  <si>
    <t>zyd-1-2-jlr-loc2</t>
  </si>
  <si>
    <t>zyd-1-3-jlr-loc1</t>
  </si>
  <si>
    <t>伏尸将军</t>
  </si>
  <si>
    <t>zyd-1-3-jlr-loc2</t>
  </si>
  <si>
    <t>jzq-1-1-jlr-loc1</t>
  </si>
  <si>
    <t>jzq-1-1-jlr-loc2</t>
  </si>
  <si>
    <t>jzq-1-2-jlr-loc1</t>
  </si>
  <si>
    <t>jzq-1-2-jlr-loc2</t>
  </si>
  <si>
    <t>jzq-1-3-jlr-loc1</t>
  </si>
  <si>
    <t>jzq-1-3-jlr-loc2</t>
  </si>
  <si>
    <t>czg-2-1-jlr-loc1</t>
  </si>
  <si>
    <t>鬼将军</t>
  </si>
  <si>
    <t>czg-2-1-jlr-loc2</t>
  </si>
  <si>
    <t>czg-2-1-jlr-loc3</t>
  </si>
  <si>
    <t>砍刀鬼兵</t>
  </si>
  <si>
    <t>czg-2-2-jlr-loc1</t>
  </si>
  <si>
    <t>烈风螳螂</t>
  </si>
  <si>
    <t>czg-2-2-jlr-loc2</t>
  </si>
  <si>
    <t>czg-2-2-jlr-loc3</t>
  </si>
  <si>
    <t>czg-2-3-jlr-loc1</t>
  </si>
  <si>
    <t>czg-2-3-jlr-loc2</t>
  </si>
  <si>
    <t>czg-2-3-jlr-loc3</t>
  </si>
  <si>
    <t>tfq-2-1-jlr-loc1</t>
  </si>
  <si>
    <t>tfq-2-1-jlr-loc2</t>
  </si>
  <si>
    <t>tfq-2-1-jlr-loc3</t>
  </si>
  <si>
    <t>tfq-2-2-jlr-loc1</t>
  </si>
  <si>
    <t>tfq-2-2-jlr-loc2</t>
  </si>
  <si>
    <t>tfq-2-2-jlr-loc3</t>
  </si>
  <si>
    <t>tfq-2-3-jlr-loc1</t>
  </si>
  <si>
    <t>tfq-2-3-jlr-loc2</t>
  </si>
  <si>
    <t>tfq-2-3-jlr-loc3</t>
  </si>
  <si>
    <t>zyd-2-1-jlr-loc1</t>
  </si>
  <si>
    <t>阎风吒</t>
  </si>
  <si>
    <t>zyd-2-1-jlr-loc2</t>
  </si>
  <si>
    <t>普通飞廉</t>
  </si>
  <si>
    <t>zyd-2-1-shl-loc2</t>
  </si>
  <si>
    <t>zyd-2-1-jlr-loc3</t>
  </si>
  <si>
    <t>zyd-2-2-jlr-loc1</t>
  </si>
  <si>
    <t>zyd-2-2-jlr-loc2</t>
  </si>
  <si>
    <t>zyd-2-2-jlr-loc3</t>
  </si>
  <si>
    <t>zyd-2-3-jlr-loc1</t>
  </si>
  <si>
    <t>zyd-2-3-jlr-loc2</t>
  </si>
  <si>
    <t>zyd-2-3-jlr-loc3</t>
  </si>
  <si>
    <t>jzq-2-1-jlr-loc1</t>
  </si>
  <si>
    <t>jzq-2-1-jlr-loc2</t>
  </si>
  <si>
    <t>jzq-2-1-jlr-loc3</t>
  </si>
  <si>
    <t>jzq-2-2-jlr-loc1</t>
  </si>
  <si>
    <t>jzq-2-2-jlr-loc2</t>
  </si>
  <si>
    <t>jzq-2-2-jlr-loc3</t>
  </si>
  <si>
    <t>jzq-2-3-jlr-loc1</t>
  </si>
  <si>
    <t>山蜘蛛</t>
  </si>
  <si>
    <t>jzq-2-3-jlr-loc2</t>
  </si>
  <si>
    <t>jzq-2-3-jlr-loc3</t>
  </si>
  <si>
    <t>czg-3-1-jlr-loc1</t>
  </si>
  <si>
    <t>czg-3-1-jlr-loc2</t>
  </si>
  <si>
    <t>czg-3-1-shl-loc2</t>
  </si>
  <si>
    <t>北落师门</t>
  </si>
  <si>
    <t>czg-3-1-jlr-loc3</t>
  </si>
  <si>
    <t>常服曹焱兵</t>
  </si>
  <si>
    <t>czg-3-2-jlr-loc1</t>
  </si>
  <si>
    <t>阎巧巧</t>
  </si>
  <si>
    <t>czg-3-2-jlr-loc2</t>
  </si>
  <si>
    <t>普通烈风螳螂</t>
  </si>
  <si>
    <t>czg-3-2-shl-loc2</t>
  </si>
  <si>
    <t>吕仙宫</t>
  </si>
  <si>
    <t>czg-3-2-jlr-loc3</t>
  </si>
  <si>
    <t>czg-3-3-jlr-loc1</t>
  </si>
  <si>
    <t>czg-3-3-jlr-loc2</t>
  </si>
  <si>
    <t>czg-3-3-shl-loc2</t>
  </si>
  <si>
    <t>czg-3-3-jlr-loc3</t>
  </si>
  <si>
    <t>tfq-3-1-jlr-loc1</t>
  </si>
  <si>
    <t>tfq-3-1-jlr-loc2</t>
  </si>
  <si>
    <t>普通张郃</t>
  </si>
  <si>
    <t>tfq-3-1-shl-loc2</t>
  </si>
  <si>
    <t>tfq-3-1-jlr-loc3</t>
  </si>
  <si>
    <t>红莲缇娜</t>
  </si>
  <si>
    <t>tfq-3-2-jlr-loc1</t>
  </si>
  <si>
    <t>tfq-3-2-jlr-loc2</t>
  </si>
  <si>
    <t>tfq-3-2-jlr-loc3</t>
  </si>
  <si>
    <t>tfq-3-3-jlr-loc1</t>
  </si>
  <si>
    <t>战斗夏铃</t>
  </si>
  <si>
    <t>tfq-3-3-jlr-loc2</t>
  </si>
  <si>
    <t>普通李轩辕</t>
  </si>
  <si>
    <t>tfq-3-3-shl-loc2</t>
  </si>
  <si>
    <t>食火蜥</t>
  </si>
  <si>
    <t>tfq-3-3-jlr-loc3</t>
  </si>
  <si>
    <t>zyd-3-1-jlr-loc1</t>
  </si>
  <si>
    <t>战斗曹焱兵</t>
  </si>
  <si>
    <t>zyd-3-1-jlr-loc2</t>
  </si>
  <si>
    <t>普通典韦</t>
  </si>
  <si>
    <t>zyd-3-1-shl-loc2</t>
  </si>
  <si>
    <t>zyd-3-1-jlr-loc3</t>
  </si>
  <si>
    <t>刘羽禅</t>
  </si>
  <si>
    <t>zyd-3-2-jlr-loc1</t>
  </si>
  <si>
    <t>zyd-3-2-jlr-loc2</t>
  </si>
  <si>
    <t>普通天使缇娜</t>
  </si>
  <si>
    <t>zyd-3-2-shl-loc2</t>
  </si>
  <si>
    <t>zyd-3-2-jlr-loc3</t>
  </si>
  <si>
    <t>zyd-3-3-jlr-loc1</t>
  </si>
  <si>
    <t>zyd-3-3-jlr-loc2</t>
  </si>
  <si>
    <t>普通高顺</t>
  </si>
  <si>
    <t>zyd-3-3-shl-loc2</t>
  </si>
  <si>
    <t>zyd-3-3-jlr-loc3</t>
  </si>
  <si>
    <t>zyd-3-3-shl-loc3</t>
  </si>
  <si>
    <t>jzq-3-1-jlr-loc1</t>
  </si>
  <si>
    <t>jzq-3-1-jlr-loc2</t>
  </si>
  <si>
    <t>jzq-3-1-shl-loc2</t>
  </si>
  <si>
    <t>jzq-3-1-jlr-loc3</t>
  </si>
  <si>
    <t>jzq-3-2-jlr-loc1</t>
  </si>
  <si>
    <t>jzq-3-2-jlr-loc2</t>
  </si>
  <si>
    <t>jzq-3-2-shl-loc2</t>
  </si>
  <si>
    <t>jzq-3-2-jlr-loc3</t>
  </si>
  <si>
    <t>jzq-3-3-jlr-loc1</t>
  </si>
  <si>
    <t>普通许褚</t>
  </si>
  <si>
    <t>jzq-3-3-shl-loc1</t>
  </si>
  <si>
    <t>jzq-3-3-jlr-loc2</t>
  </si>
  <si>
    <t>jzq-3-3-shl-loc2</t>
  </si>
  <si>
    <t>jzq-3-3-jlr-loc3</t>
  </si>
  <si>
    <t>jzq-3-3-shl-loc3</t>
  </si>
  <si>
    <t>czg-4-1-jlr-loc1</t>
  </si>
  <si>
    <t>czg-4-1-shl-loc1</t>
  </si>
  <si>
    <t>czg-4-1-jlr-loc2</t>
  </si>
  <si>
    <t>czg-4-1-shl-loc2</t>
  </si>
  <si>
    <t>czg-4-1-jlr-loc3</t>
  </si>
  <si>
    <t>czg-4-1-shl-loc3</t>
  </si>
  <si>
    <t>czg-4-2-jlr-loc1</t>
  </si>
  <si>
    <t>czg-4-2-shl-loc1</t>
  </si>
  <si>
    <t>czg-4-2-jlr-loc2</t>
  </si>
  <si>
    <t>czg-4-2-shl-loc2</t>
  </si>
  <si>
    <t>czg-4-2-jlr-loc3</t>
  </si>
  <si>
    <t>czg-4-2-shl-loc3</t>
  </si>
  <si>
    <t>czg-4-3-jlr-loc1</t>
  </si>
  <si>
    <t>czg-4-3-shl-loc1</t>
  </si>
  <si>
    <t>czg-4-3-jlr-loc2</t>
  </si>
  <si>
    <t>czg-4-3-shl-loc2</t>
  </si>
  <si>
    <t>czg-4-3-jlr-loc3</t>
  </si>
  <si>
    <t>普通石灵明</t>
  </si>
  <si>
    <t>czg-4-3-shl-loc3</t>
  </si>
  <si>
    <t>tfq-4-1-jlr-loc1</t>
  </si>
  <si>
    <t>tfq-4-1-shl-loc1</t>
  </si>
  <si>
    <t>tfq-4-1-jlr-loc2</t>
  </si>
  <si>
    <t>普通徐晃</t>
  </si>
  <si>
    <t>tfq-4-1-shl-loc2</t>
  </si>
  <si>
    <t>tfq-4-1-jlr-loc3</t>
  </si>
  <si>
    <t>tfq-4-1-shl-loc3</t>
  </si>
  <si>
    <t>tfq-4-2-jlr-loc1</t>
  </si>
  <si>
    <t>tfq-4-2-shl-loc1</t>
  </si>
  <si>
    <t>tfq-4-2-jlr-loc2</t>
  </si>
  <si>
    <t>tfq-4-2-shl-loc2</t>
  </si>
  <si>
    <t>tfq-4-2-jlr-loc3</t>
  </si>
  <si>
    <t>tfq-4-2-shl-loc3</t>
  </si>
  <si>
    <t>tfq-4-3-jlr-loc1</t>
  </si>
  <si>
    <t>tfq-4-3-shl-loc1</t>
  </si>
  <si>
    <t>tfq-4-3-jlr-loc2</t>
  </si>
  <si>
    <t>tfq-4-3-shl-loc2</t>
  </si>
  <si>
    <t>tfq-4-3-jlr-loc3</t>
  </si>
  <si>
    <t>tfq-4-3-shl-loc3</t>
  </si>
  <si>
    <t>zyd-4-1-jlr-loc1</t>
  </si>
  <si>
    <t>zyd-4-1-shl-loc1</t>
  </si>
  <si>
    <t>zyd-4-1-jlr-loc2</t>
  </si>
  <si>
    <t>zyd-4-1-shl-loc2</t>
  </si>
  <si>
    <t>zyd-4-1-jlr-loc3</t>
  </si>
  <si>
    <t>zyd-4-1-shl-loc3</t>
  </si>
  <si>
    <t>zyd-4-2-jlr-loc1</t>
  </si>
  <si>
    <t>普通夏侯惇</t>
  </si>
  <si>
    <t>zyd-4-2-shl-loc1</t>
  </si>
  <si>
    <t>zyd-4-2-jlr-loc2</t>
  </si>
  <si>
    <t>普通张飞</t>
  </si>
  <si>
    <t>zyd-4-2-shl-loc2</t>
  </si>
  <si>
    <t>盖文</t>
  </si>
  <si>
    <t>zyd-4-2-jlr-loc3</t>
  </si>
  <si>
    <t>普通西方龙</t>
  </si>
  <si>
    <t>zyd-4-2-shl-loc3</t>
  </si>
  <si>
    <t>zyd-4-3-jlr-loc1</t>
  </si>
  <si>
    <t>zyd-4-3-shl-loc1</t>
  </si>
  <si>
    <t>zyd-4-3-jlr-loc2</t>
  </si>
  <si>
    <t>zyd-4-3-shl-loc2</t>
  </si>
  <si>
    <t>zyd-4-3-jlr-loc3</t>
  </si>
  <si>
    <t>zyd-4-3-shl-loc3</t>
  </si>
  <si>
    <t>jzq-4-1-jlr-loc1</t>
  </si>
  <si>
    <t>jzq-4-1-shl-loc1</t>
  </si>
  <si>
    <t>jzq-4-1-jlr-loc2</t>
  </si>
  <si>
    <t>jzq-4-1-shl-loc2</t>
  </si>
  <si>
    <t>jzq-4-1-jlr-loc3</t>
  </si>
  <si>
    <t>jzq-4-1-shl-loc3</t>
  </si>
  <si>
    <t>jzq-4-2-jlr-loc1</t>
  </si>
  <si>
    <t>jzq-4-2-shl-loc1</t>
  </si>
  <si>
    <t>jzq-4-2-jlr-loc2</t>
  </si>
  <si>
    <t>jzq-4-2-shl-loc2</t>
  </si>
  <si>
    <t>jzq-4-2-jlr-loc3</t>
  </si>
  <si>
    <t>jzq-4-2-shl-loc3</t>
  </si>
  <si>
    <t>jzq-4-3-jlr-loc1</t>
  </si>
  <si>
    <t>jzq-4-3-shl-loc1</t>
  </si>
  <si>
    <t>jzq-4-3-jlr-loc2</t>
  </si>
  <si>
    <t>jzq-4-3-shl-loc2</t>
  </si>
  <si>
    <t>jzq-4-3-jlr-loc3</t>
  </si>
  <si>
    <t>jzq-4-3-shl-loc3</t>
  </si>
  <si>
    <t>czg-5-1-jlr-loc1</t>
  </si>
  <si>
    <t>czg-5-1-shl-loc1</t>
  </si>
  <si>
    <t>czg-5-1-jlr-loc2</t>
  </si>
  <si>
    <t>czg-5-1-shl-loc2</t>
  </si>
  <si>
    <t>czg-5-1-jlr-loc3</t>
  </si>
  <si>
    <t>czg-5-1-shl-loc3</t>
  </si>
  <si>
    <t>czg-5-2-jlr-loc1</t>
  </si>
  <si>
    <t>czg-5-2-shl-loc1</t>
  </si>
  <si>
    <t>czg-5-2-jlr-loc2</t>
  </si>
  <si>
    <t>czg-5-2-shl-loc2</t>
  </si>
  <si>
    <t>czg-5-2-jlr-loc3</t>
  </si>
  <si>
    <t>czg-5-2-shl-loc3</t>
  </si>
  <si>
    <t>czg-5-3-jlr-loc1</t>
  </si>
  <si>
    <t>czg-5-3-shl-loc1</t>
  </si>
  <si>
    <t>czg-5-3-jlr-loc2</t>
  </si>
  <si>
    <t>czg-5-3-shl-loc2</t>
  </si>
  <si>
    <t>czg-5-3-jlr-loc3</t>
  </si>
  <si>
    <t>czg-5-3-shl-loc3</t>
  </si>
  <si>
    <t>tfq-5-1-jlr-loc1</t>
  </si>
  <si>
    <t>tfq-5-1-shl-loc1</t>
  </si>
  <si>
    <t>tfq-5-1-jlr-loc2</t>
  </si>
  <si>
    <t>tfq-5-1-shl-loc2</t>
  </si>
  <si>
    <t>tfq-5-1-jlr-loc3</t>
  </si>
  <si>
    <t>tfq-5-1-shl-loc3</t>
  </si>
  <si>
    <t>tfq-5-2-jlr-loc1</t>
  </si>
  <si>
    <t>tfq-5-2-shl-loc1</t>
  </si>
  <si>
    <t>tfq-5-2-jlr-loc2</t>
  </si>
  <si>
    <t>tfq-5-2-shl-loc2</t>
  </si>
  <si>
    <t>tfq-5-2-jlr-loc3</t>
  </si>
  <si>
    <t>tfq-5-2-shl-loc3</t>
  </si>
  <si>
    <t>tfq-5-3-jlr-loc1</t>
  </si>
  <si>
    <t>tfq-5-3-shl-loc1</t>
  </si>
  <si>
    <t>tfq-5-3-jlr-loc2</t>
  </si>
  <si>
    <t>tfq-5-3-shl-loc2</t>
  </si>
  <si>
    <t>tfq-5-3-jlr-loc3</t>
  </si>
  <si>
    <t>tfq-5-3-shl-loc3</t>
  </si>
  <si>
    <t>zyd-5-1-jlr-loc1</t>
  </si>
  <si>
    <t>zyd-5-1-shl-loc1</t>
  </si>
  <si>
    <t>zyd-5-1-jlr-loc2</t>
  </si>
  <si>
    <t>zyd-5-1-shl-loc2</t>
  </si>
  <si>
    <t>zyd-5-1-jlr-loc3</t>
  </si>
  <si>
    <t>zyd-5-1-shl-loc3</t>
  </si>
  <si>
    <t>zyd-5-2-jlr-loc1</t>
  </si>
  <si>
    <t>zyd-5-2-shl-loc1</t>
  </si>
  <si>
    <t>zyd-5-2-jlr-loc2</t>
  </si>
  <si>
    <t>zyd-5-2-shl-loc2</t>
  </si>
  <si>
    <t>zyd-5-2-jlr-loc3</t>
  </si>
  <si>
    <t>zyd-5-2-shl-loc3</t>
  </si>
  <si>
    <t>zyd-5-3-jlr-loc1</t>
  </si>
  <si>
    <t>zyd-5-3-shl-loc1</t>
  </si>
  <si>
    <t>zyd-5-3-jlr-loc2</t>
  </si>
  <si>
    <t>zyd-5-3-shl-loc2</t>
  </si>
  <si>
    <t>zyd-5-3-jlr-loc3</t>
  </si>
  <si>
    <t>zyd-5-3-shl-loc3</t>
  </si>
  <si>
    <t>jzq-5-1-jlr-loc1</t>
  </si>
  <si>
    <t>jzq-5-1-shl-loc1</t>
  </si>
  <si>
    <t>jzq-5-1-jlr-loc2</t>
  </si>
  <si>
    <t>jzq-5-1-shl-loc2</t>
  </si>
  <si>
    <t>jzq-5-1-jlr-loc3</t>
  </si>
  <si>
    <t>jzq-5-1-shl-loc3</t>
  </si>
  <si>
    <t>jzq-5-2-jlr-loc1</t>
  </si>
  <si>
    <t>jzq-5-2-shl-loc1</t>
  </si>
  <si>
    <t>jzq-5-2-jlr-loc2</t>
  </si>
  <si>
    <t>jzq-5-2-shl-loc2</t>
  </si>
  <si>
    <t>jzq-5-2-jlr-loc3</t>
  </si>
  <si>
    <t>jzq-5-2-shl-loc3</t>
  </si>
  <si>
    <t>jzq-5-3-jlr-loc1</t>
  </si>
  <si>
    <t>jzq-5-3-shl-loc1</t>
  </si>
  <si>
    <t>jzq-5-3-jlr-loc2</t>
  </si>
  <si>
    <t>jzq-5-3-shl-loc2</t>
  </si>
  <si>
    <t>jzq-5-3-jlr-loc3</t>
  </si>
  <si>
    <t>jzq-5-3-shl-loc3</t>
  </si>
  <si>
    <t>czg-6-1-jlr-loc1</t>
  </si>
  <si>
    <t>czg-6-1-shl-loc1</t>
  </si>
  <si>
    <t>czg-6-1-jlr-loc2</t>
  </si>
  <si>
    <t>czg-6-1-shl-loc2</t>
  </si>
  <si>
    <t>czg-6-1-jlr-loc3</t>
  </si>
  <si>
    <t>czg-6-1-shl-loc3</t>
  </si>
  <si>
    <t>czg-6-2-jlr-loc1</t>
  </si>
  <si>
    <t>czg-6-2-shl-loc1</t>
  </si>
  <si>
    <t>czg-6-2-jlr-loc2</t>
  </si>
  <si>
    <t>czg-6-2-shl-loc2</t>
  </si>
  <si>
    <t>czg-6-2-jlr-loc3</t>
  </si>
  <si>
    <t>czg-6-2-shl-loc3</t>
  </si>
  <si>
    <t>czg-6-3-jlr-loc1</t>
  </si>
  <si>
    <t>czg-6-3-shl-loc1</t>
  </si>
  <si>
    <t>czg-6-3-jlr-loc2</t>
  </si>
  <si>
    <t>czg-6-3-shl-loc2</t>
  </si>
  <si>
    <t>czg-6-3-jlr-loc3</t>
  </si>
  <si>
    <t>czg-6-3-shl-loc3</t>
  </si>
  <si>
    <t>tfq-6-1-jlr-loc1</t>
  </si>
  <si>
    <t>tfq-6-1-shl-loc1</t>
  </si>
  <si>
    <t>tfq-6-1-jlr-loc2</t>
  </si>
  <si>
    <t>tfq-6-1-shl-loc2</t>
  </si>
  <si>
    <t>tfq-6-1-jlr-loc3</t>
  </si>
  <si>
    <t>tfq-6-1-shl-loc3</t>
  </si>
  <si>
    <t>tfq-6-2-jlr-loc1</t>
  </si>
  <si>
    <t>tfq-6-2-shl-loc1</t>
  </si>
  <si>
    <t>tfq-6-2-jlr-loc2</t>
  </si>
  <si>
    <t>tfq-6-2-shl-loc2</t>
  </si>
  <si>
    <t>tfq-6-2-jlr-loc3</t>
  </si>
  <si>
    <t>tfq-6-2-shl-loc3</t>
  </si>
  <si>
    <t>tfq-6-3-jlr-loc1</t>
  </si>
  <si>
    <t>tfq-6-3-shl-loc1</t>
  </si>
  <si>
    <t>tfq-6-3-jlr-loc2</t>
  </si>
  <si>
    <t>tfq-6-3-shl-loc2</t>
  </si>
  <si>
    <t>tfq-6-3-jlr-loc3</t>
  </si>
  <si>
    <t>tfq-6-3-shl-loc3</t>
  </si>
  <si>
    <t>zyd-6-1-jlr-loc1</t>
  </si>
  <si>
    <t>zyd-6-1-shl-loc1</t>
  </si>
  <si>
    <t>zyd-6-1-jlr-loc2</t>
  </si>
  <si>
    <t>zyd-6-1-shl-loc2</t>
  </si>
  <si>
    <t>zyd-6-1-jlr-loc3</t>
  </si>
  <si>
    <t>zyd-6-1-shl-loc3</t>
  </si>
  <si>
    <t>zyd-6-2-jlr-loc1</t>
  </si>
  <si>
    <t>zyd-6-2-shl-loc1</t>
  </si>
  <si>
    <t>zyd-6-2-jlr-loc2</t>
  </si>
  <si>
    <t>zyd-6-2-shl-loc2</t>
  </si>
  <si>
    <t>zyd-6-2-jlr-loc3</t>
  </si>
  <si>
    <t>zyd-6-2-shl-loc3</t>
  </si>
  <si>
    <t>zyd-6-3-jlr-loc1</t>
  </si>
  <si>
    <t>zyd-6-3-shl-loc1</t>
  </si>
  <si>
    <t>zyd-6-3-jlr-loc2</t>
  </si>
  <si>
    <t>zyd-6-3-shl-loc2</t>
  </si>
  <si>
    <t>zyd-6-3-jlr-loc3</t>
  </si>
  <si>
    <t>zyd-6-3-shl-loc3</t>
  </si>
  <si>
    <t>jzq-6-1-jlr-loc1</t>
  </si>
  <si>
    <t>jzq-6-1-shl-loc1</t>
  </si>
  <si>
    <t>jzq-6-1-jlr-loc2</t>
  </si>
  <si>
    <t>jzq-6-1-shl-loc2</t>
  </si>
  <si>
    <t>jzq-6-1-jlr-loc3</t>
  </si>
  <si>
    <t>jzq-6-1-shl-loc3</t>
  </si>
  <si>
    <t>jzq-6-2-jlr-loc1</t>
  </si>
  <si>
    <t>jzq-6-2-shl-loc1</t>
  </si>
  <si>
    <t>jzq-6-2-jlr-loc2</t>
  </si>
  <si>
    <t>jzq-6-2-shl-loc2</t>
  </si>
  <si>
    <t>jzq-6-2-jlr-loc3</t>
  </si>
  <si>
    <t>jzq-6-2-shl-loc3</t>
  </si>
  <si>
    <t>jzq-6-3-jlr-loc1</t>
  </si>
  <si>
    <t>jzq-6-3-shl-loc1</t>
  </si>
  <si>
    <t>jzq-6-3-jlr-loc2</t>
  </si>
  <si>
    <t>jzq-6-3-shl-loc2</t>
  </si>
  <si>
    <t>jzq-6-3-jlr-loc3</t>
  </si>
  <si>
    <t>jzq-6-3-shl-loc3</t>
  </si>
  <si>
    <t>czg-7-1-jlr-loc1</t>
  </si>
  <si>
    <t>强力噬日</t>
  </si>
  <si>
    <t>czg-7-1-shl-loc1</t>
  </si>
  <si>
    <t>czg-7-1-jlr-loc2</t>
  </si>
  <si>
    <t>强力塞伯罗斯</t>
  </si>
  <si>
    <t>czg-7-1-shl-loc2</t>
  </si>
  <si>
    <t>czg-7-1-jlr-loc3</t>
  </si>
  <si>
    <t>强力食火蜥</t>
  </si>
  <si>
    <t>czg-7-1-shl-loc3</t>
  </si>
  <si>
    <t>czg-7-2-jlr-loc1</t>
  </si>
  <si>
    <t>强力许褚</t>
  </si>
  <si>
    <t>czg-7-2-shl-loc1</t>
  </si>
  <si>
    <t>czg-7-2-jlr-loc2</t>
  </si>
  <si>
    <t>强力李轩辕</t>
  </si>
  <si>
    <t>czg-7-2-shl-loc2</t>
  </si>
  <si>
    <t>czg-7-2-jlr-loc3</t>
  </si>
  <si>
    <t>强力高顺</t>
  </si>
  <si>
    <t>czg-7-2-shl-loc3</t>
  </si>
  <si>
    <t>czg-7-3-jlr-loc1</t>
  </si>
  <si>
    <t>czg-7-3-shl-loc1</t>
  </si>
  <si>
    <t>czg-7-3-jlr-loc2</t>
  </si>
  <si>
    <t>czg-7-3-shl-loc2</t>
  </si>
  <si>
    <t>czg-7-3-jlr-loc3</t>
  </si>
  <si>
    <t>强力石灵明</t>
  </si>
  <si>
    <t>czg-7-3-shl-loc3</t>
  </si>
  <si>
    <t>tfq-7-1-jlr-loc1</t>
  </si>
  <si>
    <t>强力烈风螳螂</t>
  </si>
  <si>
    <t>tfq-7-1-shl-loc1</t>
  </si>
  <si>
    <t>tfq-7-1-jlr-loc2</t>
  </si>
  <si>
    <t>强力徐晃</t>
  </si>
  <si>
    <t>tfq-7-1-shl-loc2</t>
  </si>
  <si>
    <t>tfq-7-1-jlr-loc3</t>
  </si>
  <si>
    <t>强力飞廉</t>
  </si>
  <si>
    <t>tfq-7-1-shl-loc3</t>
  </si>
  <si>
    <t>tfq-7-2-jlr-loc1</t>
  </si>
  <si>
    <t>强力天使缇娜</t>
  </si>
  <si>
    <t>tfq-7-2-shl-loc1</t>
  </si>
  <si>
    <t>tfq-7-2-jlr-loc2</t>
  </si>
  <si>
    <t>tfq-7-2-shl-loc2</t>
  </si>
  <si>
    <t>tfq-7-2-jlr-loc3</t>
  </si>
  <si>
    <t>tfq-7-2-shl-loc3</t>
  </si>
  <si>
    <t>tfq-7-3-jlr-loc1</t>
  </si>
  <si>
    <t>tfq-7-3-shl-loc1</t>
  </si>
  <si>
    <t>tfq-7-3-jlr-loc2</t>
  </si>
  <si>
    <t>tfq-7-3-shl-loc2</t>
  </si>
  <si>
    <t>tfq-7-3-jlr-loc3</t>
  </si>
  <si>
    <t>tfq-7-3-shl-loc3</t>
  </si>
  <si>
    <t>zyd-7-1-jlr-loc1</t>
  </si>
  <si>
    <t>zyd-7-1-shl-loc1</t>
  </si>
  <si>
    <t>zyd-7-1-jlr-loc2</t>
  </si>
  <si>
    <t>强力典韦</t>
  </si>
  <si>
    <t>zyd-7-1-shl-loc2</t>
  </si>
  <si>
    <t>zyd-7-1-jlr-loc3</t>
  </si>
  <si>
    <t>zyd-7-1-shl-loc3</t>
  </si>
  <si>
    <t>zyd-7-2-jlr-loc1</t>
  </si>
  <si>
    <t>强力夏侯惇</t>
  </si>
  <si>
    <t>zyd-7-2-shl-loc1</t>
  </si>
  <si>
    <t>zyd-7-2-jlr-loc2</t>
  </si>
  <si>
    <t>强力张飞</t>
  </si>
  <si>
    <t>zyd-7-2-shl-loc2</t>
  </si>
  <si>
    <t>zyd-7-2-jlr-loc3</t>
  </si>
  <si>
    <t>强力西方龙</t>
  </si>
  <si>
    <t>zyd-7-2-shl-loc3</t>
  </si>
  <si>
    <t>zyd-7-3-jlr-loc1</t>
  </si>
  <si>
    <t>zyd-7-3-shl-loc1</t>
  </si>
  <si>
    <t>zyd-7-3-jlr-loc2</t>
  </si>
  <si>
    <t>zyd-7-3-shl-loc2</t>
  </si>
  <si>
    <t>zyd-7-3-jlr-loc3</t>
  </si>
  <si>
    <t>zyd-7-3-shl-loc3</t>
  </si>
  <si>
    <t>jzq-7-1-jlr-loc1</t>
  </si>
  <si>
    <t>jzq-7-1-shl-loc1</t>
  </si>
  <si>
    <t>jzq-7-1-jlr-loc2</t>
  </si>
  <si>
    <t>jzq-7-1-shl-loc2</t>
  </si>
  <si>
    <t>jzq-7-1-jlr-loc3</t>
  </si>
  <si>
    <t>jzq-7-1-shl-loc3</t>
  </si>
  <si>
    <t>jzq-7-2-jlr-loc1</t>
  </si>
  <si>
    <t>jzq-7-2-shl-loc1</t>
  </si>
  <si>
    <t>jzq-7-2-jlr-loc2</t>
  </si>
  <si>
    <t>jzq-7-2-shl-loc2</t>
  </si>
  <si>
    <t>jzq-7-2-jlr-loc3</t>
  </si>
  <si>
    <t>jzq-7-2-shl-loc3</t>
  </si>
  <si>
    <t>jzq-7-3-jlr-loc1</t>
  </si>
  <si>
    <t>jzq-7-3-shl-loc1</t>
  </si>
  <si>
    <t>jzq-7-3-jlr-loc2</t>
  </si>
  <si>
    <t>jzq-7-3-shl-loc2</t>
  </si>
  <si>
    <t>jzq-7-3-jlr-loc3</t>
  </si>
  <si>
    <t>jzq-7-3-shl-loc3</t>
  </si>
  <si>
    <t>czg-8-1-jlr-loc1</t>
  </si>
  <si>
    <t>czg-8-1-shl-loc1</t>
  </si>
  <si>
    <t>czg-8-1-jlr-loc2</t>
  </si>
  <si>
    <t>czg-8-1-shl-loc2</t>
  </si>
  <si>
    <t>czg-8-1-jlr-loc3</t>
  </si>
  <si>
    <t>czg-8-1-shl-loc3</t>
  </si>
  <si>
    <t>czg-8-2-jlr-loc1</t>
  </si>
  <si>
    <t>czg-8-2-shl-loc1</t>
  </si>
  <si>
    <t>czg-8-2-jlr-loc2</t>
  </si>
  <si>
    <t>czg-8-2-shl-loc2</t>
  </si>
  <si>
    <t>czg-8-2-jlr-loc3</t>
  </si>
  <si>
    <t>czg-8-2-shl-loc3</t>
  </si>
  <si>
    <t>czg-8-3-jlr-loc1</t>
  </si>
  <si>
    <t>czg-8-3-shl-loc1</t>
  </si>
  <si>
    <t>czg-8-3-jlr-loc2</t>
  </si>
  <si>
    <t>czg-8-3-shl-loc2</t>
  </si>
  <si>
    <t>czg-8-3-jlr-loc3</t>
  </si>
  <si>
    <t>czg-8-3-shl-loc3</t>
  </si>
  <si>
    <t>tfq-8-1-jlr-loc1</t>
  </si>
  <si>
    <t>tfq-8-1-shl-loc1</t>
  </si>
  <si>
    <t>tfq-8-1-jlr-loc2</t>
  </si>
  <si>
    <t>tfq-8-1-shl-loc2</t>
  </si>
  <si>
    <t>tfq-8-1-jlr-loc3</t>
  </si>
  <si>
    <t>tfq-8-1-shl-loc3</t>
  </si>
  <si>
    <t>tfq-8-2-jlr-loc1</t>
  </si>
  <si>
    <t>tfq-8-2-shl-loc1</t>
  </si>
  <si>
    <t>tfq-8-2-jlr-loc2</t>
  </si>
  <si>
    <t>tfq-8-2-shl-loc2</t>
  </si>
  <si>
    <t>tfq-8-2-jlr-loc3</t>
  </si>
  <si>
    <t>tfq-8-2-shl-loc3</t>
  </si>
  <si>
    <t>tfq-8-3-jlr-loc1</t>
  </si>
  <si>
    <t>tfq-8-3-shl-loc1</t>
  </si>
  <si>
    <t>tfq-8-3-jlr-loc2</t>
  </si>
  <si>
    <t>tfq-8-3-shl-loc2</t>
  </si>
  <si>
    <t>tfq-8-3-jlr-loc3</t>
  </si>
  <si>
    <t>tfq-8-3-shl-loc3</t>
  </si>
  <si>
    <t>zyd-8-1-jlr-loc1</t>
  </si>
  <si>
    <t>zyd-8-1-shl-loc1</t>
  </si>
  <si>
    <t>zyd-8-1-jlr-loc2</t>
  </si>
  <si>
    <t>zyd-8-1-shl-loc2</t>
  </si>
  <si>
    <t>zyd-8-1-jlr-loc3</t>
  </si>
  <si>
    <t>zyd-8-1-shl-loc3</t>
  </si>
  <si>
    <t>zyd-8-2-jlr-loc1</t>
  </si>
  <si>
    <t>zyd-8-2-shl-loc1</t>
  </si>
  <si>
    <t>zyd-8-2-jlr-loc2</t>
  </si>
  <si>
    <t>zyd-8-2-shl-loc2</t>
  </si>
  <si>
    <t>zyd-8-2-jlr-loc3</t>
  </si>
  <si>
    <t>zyd-8-2-shl-loc3</t>
  </si>
  <si>
    <t>zyd-8-3-jlr-loc1</t>
  </si>
  <si>
    <t>zyd-8-3-shl-loc1</t>
  </si>
  <si>
    <t>zyd-8-3-jlr-loc2</t>
  </si>
  <si>
    <t>zyd-8-3-shl-loc2</t>
  </si>
  <si>
    <t>zyd-8-3-jlr-loc3</t>
  </si>
  <si>
    <t>zyd-8-3-shl-loc3</t>
  </si>
  <si>
    <t>jzq-8-1-jlr-loc1</t>
  </si>
  <si>
    <t>jzq-8-1-shl-loc1</t>
  </si>
  <si>
    <t>jzq-8-1-jlr-loc2</t>
  </si>
  <si>
    <t>jzq-8-1-shl-loc2</t>
  </si>
  <si>
    <t>jzq-8-1-jlr-loc3</t>
  </si>
  <si>
    <t>jzq-8-1-shl-loc3</t>
  </si>
  <si>
    <t>jzq-8-2-jlr-loc1</t>
  </si>
  <si>
    <t>jzq-8-2-shl-loc1</t>
  </si>
  <si>
    <t>jzq-8-2-jlr-loc2</t>
  </si>
  <si>
    <t>jzq-8-2-shl-loc2</t>
  </si>
  <si>
    <t>jzq-8-2-jlr-loc3</t>
  </si>
  <si>
    <t>jzq-8-2-shl-loc3</t>
  </si>
  <si>
    <t>jzq-8-3-jlr-loc1</t>
  </si>
  <si>
    <t>jzq-8-3-shl-loc1</t>
  </si>
  <si>
    <t>jzq-8-3-jlr-loc2</t>
  </si>
  <si>
    <t>jzq-8-3-shl-loc2</t>
  </si>
  <si>
    <t>jzq-8-3-jlr-loc3</t>
  </si>
  <si>
    <t>jzq-8-3-shl-loc3</t>
  </si>
  <si>
    <t>czg-9-1-jlr-loc1</t>
  </si>
  <si>
    <t>czg-9-1-shl-loc1</t>
  </si>
  <si>
    <t>czg-9-1-jlr-loc2</t>
  </si>
  <si>
    <t>czg-9-1-shl-loc2</t>
  </si>
  <si>
    <t>czg-9-1-jlr-loc3</t>
  </si>
  <si>
    <t>czg-9-1-shl-loc3</t>
  </si>
  <si>
    <t>czg-9-2-jlr-loc1</t>
  </si>
  <si>
    <t>czg-9-2-shl-loc1</t>
  </si>
  <si>
    <t>czg-9-2-jlr-loc2</t>
  </si>
  <si>
    <t>czg-9-2-shl-loc2</t>
  </si>
  <si>
    <t>czg-9-2-jlr-loc3</t>
  </si>
  <si>
    <t>czg-9-2-shl-loc3</t>
  </si>
  <si>
    <t>czg-9-3-jlr-loc1</t>
  </si>
  <si>
    <t>czg-9-3-shl-loc1</t>
  </si>
  <si>
    <t>czg-9-3-jlr-loc2</t>
  </si>
  <si>
    <t>czg-9-3-shl-loc2</t>
  </si>
  <si>
    <t>czg-9-3-jlr-loc3</t>
  </si>
  <si>
    <t>czg-9-3-shl-loc3</t>
  </si>
  <si>
    <t>tfq-9-1-jlr-loc1</t>
  </si>
  <si>
    <t>tfq-9-1-shl-loc1</t>
  </si>
  <si>
    <t>tfq-9-1-jlr-loc2</t>
  </si>
  <si>
    <t>tfq-9-1-shl-loc2</t>
  </si>
  <si>
    <t>tfq-9-1-jlr-loc3</t>
  </si>
  <si>
    <t>tfq-9-1-shl-loc3</t>
  </si>
  <si>
    <t>tfq-9-2-jlr-loc1</t>
  </si>
  <si>
    <t>tfq-9-2-shl-loc1</t>
  </si>
  <si>
    <t>tfq-9-2-jlr-loc2</t>
  </si>
  <si>
    <t>tfq-9-2-shl-loc2</t>
  </si>
  <si>
    <t>tfq-9-2-jlr-loc3</t>
  </si>
  <si>
    <t>tfq-9-2-shl-loc3</t>
  </si>
  <si>
    <t>tfq-9-3-jlr-loc1</t>
  </si>
  <si>
    <t>tfq-9-3-shl-loc1</t>
  </si>
  <si>
    <t>tfq-9-3-jlr-loc2</t>
  </si>
  <si>
    <t>tfq-9-3-shl-loc2</t>
  </si>
  <si>
    <t>tfq-9-3-jlr-loc3</t>
  </si>
  <si>
    <t>tfq-9-3-shl-loc3</t>
  </si>
  <si>
    <t>zyd-9-1-jlr-loc1</t>
  </si>
  <si>
    <t>zyd-9-1-shl-loc1</t>
  </si>
  <si>
    <t>zyd-9-1-jlr-loc2</t>
  </si>
  <si>
    <t>zyd-9-1-shl-loc2</t>
  </si>
  <si>
    <t>zyd-9-1-jlr-loc3</t>
  </si>
  <si>
    <t>zyd-9-1-shl-loc3</t>
  </si>
  <si>
    <t>zyd-9-2-jlr-loc1</t>
  </si>
  <si>
    <t>zyd-9-2-shl-loc1</t>
  </si>
  <si>
    <t>zyd-9-2-jlr-loc2</t>
  </si>
  <si>
    <t>zyd-9-2-shl-loc2</t>
  </si>
  <si>
    <t>zyd-9-2-jlr-loc3</t>
  </si>
  <si>
    <t>zyd-9-2-shl-loc3</t>
  </si>
  <si>
    <t>zyd-9-3-jlr-loc1</t>
  </si>
  <si>
    <t>zyd-9-3-shl-loc1</t>
  </si>
  <si>
    <t>zyd-9-3-jlr-loc2</t>
  </si>
  <si>
    <t>zyd-9-3-shl-loc2</t>
  </si>
  <si>
    <t>zyd-9-3-jlr-loc3</t>
  </si>
  <si>
    <t>zyd-9-3-shl-loc3</t>
  </si>
  <si>
    <t>jzq-9-1-jlr-loc1</t>
  </si>
  <si>
    <t>jzq-9-1-shl-loc1</t>
  </si>
  <si>
    <t>jzq-9-1-jlr-loc2</t>
  </si>
  <si>
    <t>jzq-9-1-shl-loc2</t>
  </si>
  <si>
    <t>jzq-9-1-jlr-loc3</t>
  </si>
  <si>
    <t>jzq-9-1-shl-loc3</t>
  </si>
  <si>
    <t>jzq-9-2-jlr-loc1</t>
  </si>
  <si>
    <t>jzq-9-2-shl-loc1</t>
  </si>
  <si>
    <t>jzq-9-2-jlr-loc2</t>
  </si>
  <si>
    <t>jzq-9-2-shl-loc2</t>
  </si>
  <si>
    <t>jzq-9-2-jlr-loc3</t>
  </si>
  <si>
    <t>jzq-9-2-shl-loc3</t>
  </si>
  <si>
    <t>jzq-9-3-jlr-loc1</t>
  </si>
  <si>
    <t>jzq-9-3-shl-loc1</t>
  </si>
  <si>
    <t>jzq-9-3-jlr-loc2</t>
  </si>
  <si>
    <t>jzq-9-3-shl-loc2</t>
  </si>
  <si>
    <t>jzq-9-3-jlr-loc3</t>
  </si>
  <si>
    <t>jzq-9-3-shl-loc3</t>
  </si>
  <si>
    <t>czg-10-1-jlr-loc1</t>
  </si>
  <si>
    <t>czg-10-1-shl-loc1</t>
  </si>
  <si>
    <t>czg-10-1-jlr-loc2</t>
  </si>
  <si>
    <t>czg-10-1-shl-loc2</t>
  </si>
  <si>
    <t>czg-10-1-jlr-loc3</t>
  </si>
  <si>
    <t>czg-10-1-shl-loc3</t>
  </si>
  <si>
    <t>czg-10-2-jlr-loc1</t>
  </si>
  <si>
    <t>czg-10-2-shl-loc1</t>
  </si>
  <si>
    <t>czg-10-2-jlr-loc2</t>
  </si>
  <si>
    <t>czg-10-2-shl-loc2</t>
  </si>
  <si>
    <t>czg-10-2-jlr-loc3</t>
  </si>
  <si>
    <t>czg-10-2-shl-loc3</t>
  </si>
  <si>
    <t>czg-10-3-jlr-loc1</t>
  </si>
  <si>
    <t>czg-10-3-shl-loc1</t>
  </si>
  <si>
    <t>czg-10-3-jlr-loc2</t>
  </si>
  <si>
    <t>czg-10-3-shl-loc2</t>
  </si>
  <si>
    <t>czg-10-3-jlr-loc3</t>
  </si>
  <si>
    <t>czg-10-3-shl-loc3</t>
  </si>
  <si>
    <t>tfq-10-1-jlr-loc1</t>
  </si>
  <si>
    <t>tfq-10-1-shl-loc1</t>
  </si>
  <si>
    <t>tfq-10-1-jlr-loc2</t>
  </si>
  <si>
    <t>tfq-10-1-shl-loc2</t>
  </si>
  <si>
    <t>tfq-10-1-jlr-loc3</t>
  </si>
  <si>
    <t>tfq-10-1-shl-loc3</t>
  </si>
  <si>
    <t>tfq-10-2-jlr-loc1</t>
  </si>
  <si>
    <t>tfq-10-2-shl-loc1</t>
  </si>
  <si>
    <t>tfq-10-2-jlr-loc2</t>
  </si>
  <si>
    <t>tfq-10-2-shl-loc2</t>
  </si>
  <si>
    <t>tfq-10-2-jlr-loc3</t>
  </si>
  <si>
    <t>tfq-10-2-shl-loc3</t>
  </si>
  <si>
    <t>tfq-10-3-jlr-loc1</t>
  </si>
  <si>
    <t>tfq-10-3-shl-loc1</t>
  </si>
  <si>
    <t>tfq-10-3-jlr-loc2</t>
  </si>
  <si>
    <t>tfq-10-3-shl-loc2</t>
  </si>
  <si>
    <t>tfq-10-3-jlr-loc3</t>
  </si>
  <si>
    <t>tfq-10-3-shl-loc3</t>
  </si>
  <si>
    <t>czg-11-1-jlr-loc1</t>
  </si>
  <si>
    <t>czg-11-1-shl-loc1</t>
  </si>
  <si>
    <t>czg-11-1-jlr-loc2</t>
  </si>
  <si>
    <t>czg-11-1-shl-loc2</t>
  </si>
  <si>
    <t>czg-11-1-jlr-loc3</t>
  </si>
  <si>
    <t>czg-11-1-shl-loc3</t>
  </si>
  <si>
    <t>czg-11-2-jlr-loc1</t>
  </si>
  <si>
    <t>czg-11-2-shl-loc1</t>
  </si>
  <si>
    <t>czg-11-2-jlr-loc2</t>
  </si>
  <si>
    <t>czg-11-2-shl-loc2</t>
  </si>
  <si>
    <t>czg-11-2-jlr-loc3</t>
  </si>
  <si>
    <t>czg-11-2-shl-loc3</t>
  </si>
  <si>
    <t>czg-11-3-jlr-loc1</t>
  </si>
  <si>
    <t>czg-11-3-shl-loc1</t>
  </si>
  <si>
    <t>czg-11-3-jlr-loc2</t>
  </si>
  <si>
    <t>czg-11-3-shl-loc2</t>
  </si>
  <si>
    <t>czg-11-3-jlr-loc3</t>
  </si>
  <si>
    <t>czg-11-3-shl-loc3</t>
  </si>
  <si>
    <t>tfq-11-1-jlr-loc1</t>
  </si>
  <si>
    <t>tfq-11-1-shl-loc1</t>
  </si>
  <si>
    <t>tfq-11-1-jlr-loc2</t>
  </si>
  <si>
    <t>tfq-11-1-shl-loc2</t>
  </si>
  <si>
    <t>tfq-11-1-jlr-loc3</t>
  </si>
  <si>
    <t>tfq-11-1-shl-loc3</t>
  </si>
  <si>
    <t>tfq-11-2-jlr-loc1</t>
  </si>
  <si>
    <t>tfq-11-2-shl-loc1</t>
  </si>
  <si>
    <t>tfq-11-2-jlr-loc2</t>
  </si>
  <si>
    <t>tfq-11-2-shl-loc2</t>
  </si>
  <si>
    <t>tfq-11-2-jlr-loc3</t>
  </si>
  <si>
    <t>tfq-11-2-shl-loc3</t>
  </si>
  <si>
    <t>tfq-11-3-jlr-loc1</t>
  </si>
  <si>
    <t>tfq-11-3-shl-loc1</t>
  </si>
  <si>
    <t>tfq-11-3-jlr-loc2</t>
  </si>
  <si>
    <t>tfq-11-3-shl-loc2</t>
  </si>
  <si>
    <t>tfq-11-3-jlr-loc3</t>
  </si>
  <si>
    <t>tfq-11-3-shl-loc3</t>
  </si>
  <si>
    <t>czg-12-1-jlr-loc1</t>
  </si>
  <si>
    <t>czg-12-1-shl-loc1</t>
  </si>
  <si>
    <t>czg-12-1-jlr-loc2</t>
  </si>
  <si>
    <t>czg-12-1-shl-loc2</t>
  </si>
  <si>
    <t>czg-12-1-jlr-loc3</t>
  </si>
  <si>
    <t>czg-12-1-shl-loc3</t>
  </si>
  <si>
    <t>czg-12-2-jlr-loc1</t>
  </si>
  <si>
    <t>czg-12-2-shl-loc1</t>
  </si>
  <si>
    <t>czg-12-2-jlr-loc2</t>
  </si>
  <si>
    <t>czg-12-2-shl-loc2</t>
  </si>
  <si>
    <t>czg-12-2-jlr-loc3</t>
  </si>
  <si>
    <t>czg-12-2-shl-loc3</t>
  </si>
  <si>
    <t>czg-12-3-jlr-loc1</t>
  </si>
  <si>
    <t>czg-12-3-shl-loc1</t>
  </si>
  <si>
    <t>czg-12-3-jlr-loc2</t>
  </si>
  <si>
    <t>czg-12-3-shl-loc2</t>
  </si>
  <si>
    <t>czg-12-3-jlr-loc3</t>
  </si>
  <si>
    <t>czg-12-3-shl-loc3</t>
  </si>
  <si>
    <t>tfq-12-1-jlr-loc1</t>
  </si>
  <si>
    <t>tfq-12-1-shl-loc1</t>
  </si>
  <si>
    <t>tfq-12-1-jlr-loc2</t>
  </si>
  <si>
    <t>tfq-12-1-shl-loc2</t>
  </si>
  <si>
    <t>tfq-12-1-jlr-loc3</t>
  </si>
  <si>
    <t>tfq-12-1-shl-loc3</t>
  </si>
  <si>
    <t>tfq-12-2-jlr-loc1</t>
  </si>
  <si>
    <t>tfq-12-2-shl-loc1</t>
  </si>
  <si>
    <t>tfq-12-2-jlr-loc2</t>
  </si>
  <si>
    <t>tfq-12-2-shl-loc2</t>
  </si>
  <si>
    <t>tfq-12-2-jlr-loc3</t>
  </si>
  <si>
    <t>tfq-12-2-shl-loc3</t>
  </si>
  <si>
    <t>tfq-12-3-jlr-loc1</t>
  </si>
  <si>
    <t>tfq-12-3-shl-loc1</t>
  </si>
  <si>
    <t>tfq-12-3-jlr-loc2</t>
  </si>
  <si>
    <t>tfq-12-3-shl-loc2</t>
  </si>
  <si>
    <t>tfq-12-3-jlr-loc3</t>
  </si>
  <si>
    <t>tfq-12-3-shl-loc3</t>
  </si>
  <si>
    <t>czg-13-1-jlr-loc1</t>
  </si>
  <si>
    <t>czg-13-1-shl-loc1</t>
  </si>
  <si>
    <t>czg-13-1-jlr-loc2</t>
  </si>
  <si>
    <t>czg-13-1-shl-loc2</t>
  </si>
  <si>
    <t>czg-13-1-jlr-loc3</t>
  </si>
  <si>
    <t>czg-13-1-shl-loc3</t>
  </si>
  <si>
    <t>czg-13-2-jlr-loc1</t>
  </si>
  <si>
    <t>czg-13-2-shl-loc1</t>
  </si>
  <si>
    <t>czg-13-2-jlr-loc2</t>
  </si>
  <si>
    <t>czg-13-2-shl-loc2</t>
  </si>
  <si>
    <t>czg-13-2-jlr-loc3</t>
  </si>
  <si>
    <t>czg-13-2-shl-loc3</t>
  </si>
  <si>
    <t>czg-13-3-jlr-loc1</t>
  </si>
  <si>
    <t>czg-13-3-shl-loc1</t>
  </si>
  <si>
    <t>czg-13-3-jlr-loc2</t>
  </si>
  <si>
    <t>czg-13-3-shl-loc2</t>
  </si>
  <si>
    <t>czg-13-3-jlr-loc3</t>
  </si>
  <si>
    <t>czg-13-3-shl-loc3</t>
  </si>
  <si>
    <t>tfq-13-1-jlr-loc1</t>
  </si>
  <si>
    <t>tfq-13-1-shl-loc1</t>
  </si>
  <si>
    <t>tfq-13-1-jlr-loc2</t>
  </si>
  <si>
    <t>tfq-13-1-shl-loc2</t>
  </si>
  <si>
    <t>tfq-13-1-jlr-loc3</t>
  </si>
  <si>
    <t>tfq-13-1-shl-loc3</t>
  </si>
  <si>
    <t>tfq-13-2-jlr-loc1</t>
  </si>
  <si>
    <t>tfq-13-2-shl-loc1</t>
  </si>
  <si>
    <t>tfq-13-2-jlr-loc2</t>
  </si>
  <si>
    <t>tfq-13-2-shl-loc2</t>
  </si>
  <si>
    <t>tfq-13-2-jlr-loc3</t>
  </si>
  <si>
    <t>tfq-13-2-shl-loc3</t>
  </si>
  <si>
    <t>tfq-13-3-jlr-loc1</t>
  </si>
  <si>
    <t>tfq-13-3-shl-loc1</t>
  </si>
  <si>
    <t>tfq-13-3-jlr-loc2</t>
  </si>
  <si>
    <t>tfq-13-3-shl-loc2</t>
  </si>
  <si>
    <t>tfq-13-3-jlr-loc3</t>
  </si>
  <si>
    <t>tfq-13-3-shl-loc3</t>
  </si>
  <si>
    <t>czg-14-1-jlr-loc1</t>
  </si>
  <si>
    <t>czg-14-1-shl-loc1</t>
  </si>
  <si>
    <t>czg-14-1-jlr-loc2</t>
  </si>
  <si>
    <t>czg-14-1-shl-loc2</t>
  </si>
  <si>
    <t>czg-14-1-jlr-loc3</t>
  </si>
  <si>
    <t>czg-14-1-shl-loc3</t>
  </si>
  <si>
    <t>czg-14-2-jlr-loc1</t>
  </si>
  <si>
    <t>czg-14-2-shl-loc1</t>
  </si>
  <si>
    <t>czg-14-2-jlr-loc2</t>
  </si>
  <si>
    <t>czg-14-2-shl-loc2</t>
  </si>
  <si>
    <t>czg-14-2-jlr-loc3</t>
  </si>
  <si>
    <t>czg-14-2-shl-loc3</t>
  </si>
  <si>
    <t>czg-14-3-jlr-loc1</t>
  </si>
  <si>
    <t>czg-14-3-shl-loc1</t>
  </si>
  <si>
    <t>czg-14-3-jlr-loc2</t>
  </si>
  <si>
    <t>czg-14-3-shl-loc2</t>
  </si>
  <si>
    <t>czg-14-3-jlr-loc3</t>
  </si>
  <si>
    <t>czg-14-3-shl-loc3</t>
  </si>
  <si>
    <t>tfq-14-1-jlr-loc1</t>
  </si>
  <si>
    <t>tfq-14-1-shl-loc1</t>
  </si>
  <si>
    <t>tfq-14-1-jlr-loc2</t>
  </si>
  <si>
    <t>tfq-14-1-shl-loc2</t>
  </si>
  <si>
    <t>tfq-14-1-jlr-loc3</t>
  </si>
  <si>
    <t>tfq-14-1-shl-loc3</t>
  </si>
  <si>
    <t>tfq-14-2-jlr-loc1</t>
  </si>
  <si>
    <t>tfq-14-2-shl-loc1</t>
  </si>
  <si>
    <t>tfq-14-2-jlr-loc2</t>
  </si>
  <si>
    <t>tfq-14-2-shl-loc2</t>
  </si>
  <si>
    <t>tfq-14-2-jlr-loc3</t>
  </si>
  <si>
    <t>tfq-14-2-shl-loc3</t>
  </si>
  <si>
    <t>tfq-14-3-jlr-loc1</t>
  </si>
  <si>
    <t>tfq-14-3-shl-loc1</t>
  </si>
  <si>
    <t>tfq-14-3-jlr-loc2</t>
  </si>
  <si>
    <t>tfq-14-3-shl-loc2</t>
  </si>
  <si>
    <t>tfq-14-3-jlr-loc3</t>
  </si>
  <si>
    <t>tfq-14-3-shl-loc3</t>
  </si>
  <si>
    <t>czg-15-1-jlr-loc1</t>
  </si>
  <si>
    <t>czg-15-1-shl-loc1</t>
  </si>
  <si>
    <t>czg-15-1-jlr-loc2</t>
  </si>
  <si>
    <t>czg-15-1-shl-loc2</t>
  </si>
  <si>
    <t>czg-15-1-jlr-loc3</t>
  </si>
  <si>
    <t>czg-15-1-shl-loc3</t>
  </si>
  <si>
    <t>czg-15-2-jlr-loc1</t>
  </si>
  <si>
    <t>czg-15-2-shl-loc1</t>
  </si>
  <si>
    <t>czg-15-2-jlr-loc2</t>
  </si>
  <si>
    <t>czg-15-2-shl-loc2</t>
  </si>
  <si>
    <t>czg-15-2-jlr-loc3</t>
  </si>
  <si>
    <t>czg-15-2-shl-loc3</t>
  </si>
  <si>
    <t>czg-15-3-jlr-loc1</t>
  </si>
  <si>
    <t>czg-15-3-shl-loc1</t>
  </si>
  <si>
    <t>czg-15-3-jlr-loc2</t>
  </si>
  <si>
    <t>czg-15-3-shl-loc2</t>
  </si>
  <si>
    <t>czg-15-3-jlr-loc3</t>
  </si>
  <si>
    <t>czg-15-3-shl-loc3</t>
  </si>
  <si>
    <t>tfq-15-1-jlr-loc1</t>
  </si>
  <si>
    <t>tfq-15-1-shl-loc1</t>
  </si>
  <si>
    <t>tfq-15-1-jlr-loc2</t>
  </si>
  <si>
    <t>tfq-15-1-shl-loc2</t>
  </si>
  <si>
    <t>tfq-15-1-jlr-loc3</t>
  </si>
  <si>
    <t>tfq-15-1-shl-loc3</t>
  </si>
  <si>
    <t>tfq-15-2-jlr-loc1</t>
  </si>
  <si>
    <t>tfq-15-2-shl-loc1</t>
  </si>
  <si>
    <t>tfq-15-2-jlr-loc2</t>
  </si>
  <si>
    <t>tfq-15-2-shl-loc2</t>
  </si>
  <si>
    <t>tfq-15-2-jlr-loc3</t>
  </si>
  <si>
    <t>tfq-15-2-shl-loc3</t>
  </si>
  <si>
    <t>tfq-15-3-jlr-loc1</t>
  </si>
  <si>
    <t>tfq-15-3-shl-loc1</t>
  </si>
  <si>
    <t>tfq-15-3-jlr-loc2</t>
  </si>
  <si>
    <t>tfq-15-3-shl-loc2</t>
  </si>
  <si>
    <t>tfq-15-3-jlr-loc3</t>
  </si>
  <si>
    <t>tfq-15-3-shl-loc3</t>
  </si>
  <si>
    <t>gcz-7-1-jlr-loc1</t>
  </si>
  <si>
    <t>gcz-7-1-shl-loc1</t>
  </si>
  <si>
    <t>gcz-7-1-jlr-loc2</t>
  </si>
  <si>
    <t>gcz-7-1-shl-loc2</t>
  </si>
  <si>
    <t>gcz-7-1-jlr-loc3</t>
  </si>
  <si>
    <t>gcz-7-1-shl-loc3</t>
  </si>
  <si>
    <t>gcz-7-2-jlr-loc1</t>
  </si>
  <si>
    <t>gcz-7-2-shl-loc1</t>
  </si>
  <si>
    <t>gcz-7-2-jlr-loc2</t>
  </si>
  <si>
    <t>gcz-7-2-shl-loc2</t>
  </si>
  <si>
    <t>gcz-7-2-jlr-loc3</t>
  </si>
  <si>
    <t>gcz-7-2-shl-loc3</t>
  </si>
  <si>
    <t>gcz-7-3-jlr-loc1</t>
  </si>
  <si>
    <t>gcz-7-3-shl-loc1</t>
  </si>
  <si>
    <t>gcz-7-3-jlr-loc2</t>
  </si>
  <si>
    <t>gcz-7-3-shl-loc2</t>
  </si>
  <si>
    <t>gcz-7-3-jlr-loc3</t>
  </si>
  <si>
    <t>gcz-7-3-shl-loc3</t>
  </si>
  <si>
    <t>gcz-7-4-jlr-loc1</t>
  </si>
  <si>
    <t>gcz-7-4-shl-loc1</t>
  </si>
  <si>
    <t>gcz-7-4-jlr-loc2</t>
  </si>
  <si>
    <t>gcz-7-4-shl-loc2</t>
  </si>
  <si>
    <t>gcz-7-4-jlr-loc3</t>
  </si>
  <si>
    <t>gcz-7-4-shl-loc3</t>
  </si>
  <si>
    <t>gcz-7-5-jlr-loc1</t>
  </si>
  <si>
    <t>gcz-7-5-shl-loc1</t>
  </si>
  <si>
    <t>gcz-7-5-jlr-loc2</t>
  </si>
  <si>
    <t>gcz-7-5-shl-loc2</t>
  </si>
  <si>
    <t>gcz-7-5-jlr-loc3</t>
  </si>
  <si>
    <t>gcz-7-5-shl-loc3</t>
  </si>
  <si>
    <t>gcz-9-1-jlr-loc1</t>
  </si>
  <si>
    <t>gcz-9-1-shl-loc1</t>
  </si>
  <si>
    <t>gcz-9-1-jlr-loc2</t>
  </si>
  <si>
    <t>gcz-9-1-shl-loc2</t>
  </si>
  <si>
    <t>gcz-9-1-jlr-loc3</t>
  </si>
  <si>
    <t>gcz-9-1-shl-loc3</t>
  </si>
  <si>
    <t>gcz-9-2-jlr-loc1</t>
  </si>
  <si>
    <t>gcz-9-2-shl-loc1</t>
  </si>
  <si>
    <t>gcz-9-2-jlr-loc2</t>
  </si>
  <si>
    <t>gcz-9-2-shl-loc2</t>
  </si>
  <si>
    <t>gcz-9-2-jlr-loc3</t>
  </si>
  <si>
    <t>gcz-9-2-shl-loc3</t>
  </si>
  <si>
    <t>gcz-9-3-jlr-loc1</t>
  </si>
  <si>
    <t>gcz-9-3-shl-loc1</t>
  </si>
  <si>
    <t>gcz-9-3-jlr-loc2</t>
  </si>
  <si>
    <t>gcz-9-3-shl-loc2</t>
  </si>
  <si>
    <t>gcz-9-3-jlr-loc3</t>
  </si>
  <si>
    <t>gcz-9-3-shl-loc3</t>
  </si>
  <si>
    <t>gcz-9-4-jlr-loc1</t>
  </si>
  <si>
    <t>gcz-9-4-shl-loc1</t>
  </si>
  <si>
    <t>gcz-9-4-jlr-loc2</t>
  </si>
  <si>
    <t>gcz-9-4-shl-loc2</t>
  </si>
  <si>
    <t>gcz-9-4-jlr-loc3</t>
  </si>
  <si>
    <t>gcz-9-4-shl-loc3</t>
  </si>
  <si>
    <t>gcz-9-5-jlr-loc1</t>
  </si>
  <si>
    <t>gcz-9-5-shl-loc1</t>
  </si>
  <si>
    <t>gcz-9-5-jlr-loc2</t>
  </si>
  <si>
    <t>gcz-9-5-shl-loc2</t>
  </si>
  <si>
    <t>gcz-9-5-jlr-loc3</t>
  </si>
  <si>
    <t>gcz-9-5-shl-loc3</t>
  </si>
  <si>
    <t>gcz-12-1-jlr-loc1</t>
  </si>
  <si>
    <t>gcz-12-1-shl-loc1</t>
  </si>
  <si>
    <t>gcz-12-1-jlr-loc2</t>
  </si>
  <si>
    <t>gcz-12-1-shl-loc2</t>
  </si>
  <si>
    <t>gcz-12-1-jlr-loc3</t>
  </si>
  <si>
    <t>gcz-12-1-shl-loc3</t>
  </si>
  <si>
    <t>gcz-12-2-jlr-loc1</t>
  </si>
  <si>
    <t>gcz-12-2-shl-loc1</t>
  </si>
  <si>
    <t>gcz-12-2-jlr-loc2</t>
  </si>
  <si>
    <t>gcz-12-2-shl-loc2</t>
  </si>
  <si>
    <t>gcz-12-2-jlr-loc3</t>
  </si>
  <si>
    <t>gcz-12-2-shl-loc3</t>
  </si>
  <si>
    <t>gcz-12-3-jlr-loc1</t>
  </si>
  <si>
    <t>gcz-12-3-shl-loc1</t>
  </si>
  <si>
    <t>gcz-12-3-jlr-loc2</t>
  </si>
  <si>
    <t>gcz-12-3-shl-loc2</t>
  </si>
  <si>
    <t>gcz-12-3-jlr-loc3</t>
  </si>
  <si>
    <t>gcz-12-3-shl-loc3</t>
  </si>
  <si>
    <t>gcz-12-4-jlr-loc1</t>
  </si>
  <si>
    <t>gcz-12-4-shl-loc1</t>
  </si>
  <si>
    <t>gcz-12-4-jlr-loc2</t>
  </si>
  <si>
    <t>gcz-12-4-shl-loc2</t>
  </si>
  <si>
    <t>gcz-12-4-jlr-loc3</t>
  </si>
  <si>
    <t>gcz-12-4-shl-loc3</t>
  </si>
  <si>
    <t>gcz-12-5-jlr-loc1</t>
  </si>
  <si>
    <t>gcz-12-5-shl-loc1</t>
  </si>
  <si>
    <t>gcz-12-5-jlr-loc2</t>
  </si>
  <si>
    <t>gcz-12-5-shl-loc2</t>
  </si>
  <si>
    <t>gcz-12-5-jlr-loc3</t>
  </si>
  <si>
    <t>gcz-12-5-shl-loc3</t>
  </si>
  <si>
    <t>gcz-15-1-jlr-loc1</t>
  </si>
  <si>
    <t>gcz-15-1-shl-loc1</t>
  </si>
  <si>
    <t>gcz-15-1-jlr-loc2</t>
  </si>
  <si>
    <t>gcz-15-1-shl-loc2</t>
  </si>
  <si>
    <t>gcz-15-1-jlr-loc3</t>
  </si>
  <si>
    <t>gcz-15-1-shl-loc3</t>
  </si>
  <si>
    <t>gcz-15-2-jlr-loc1</t>
  </si>
  <si>
    <t>gcz-15-2-shl-loc1</t>
  </si>
  <si>
    <t>gcz-15-2-jlr-loc2</t>
  </si>
  <si>
    <t>gcz-15-2-shl-loc2</t>
  </si>
  <si>
    <t>gcz-15-2-jlr-loc3</t>
  </si>
  <si>
    <t>gcz-15-2-shl-loc3</t>
  </si>
  <si>
    <t>gcz-15-3-jlr-loc1</t>
  </si>
  <si>
    <t>gcz-15-3-shl-loc1</t>
  </si>
  <si>
    <t>gcz-15-3-jlr-loc2</t>
  </si>
  <si>
    <t>gcz-15-3-shl-loc2</t>
  </si>
  <si>
    <t>gcz-15-3-jlr-loc3</t>
  </si>
  <si>
    <t>gcz-15-3-shl-loc3</t>
  </si>
  <si>
    <t>gcz-15-4-jlr-loc1</t>
  </si>
  <si>
    <t>gcz-15-4-shl-loc1</t>
  </si>
  <si>
    <t>gcz-15-4-jlr-loc2</t>
  </si>
  <si>
    <t>gcz-15-4-shl-loc2</t>
  </si>
  <si>
    <t>gcz-15-4-jlr-loc3</t>
  </si>
  <si>
    <t>gcz-15-4-shl-loc3</t>
  </si>
  <si>
    <t>gcz-15-5-jlr-loc1</t>
  </si>
  <si>
    <t>gcz-15-5-shl-loc1</t>
  </si>
  <si>
    <t>gcz-15-5-jlr-loc2</t>
  </si>
  <si>
    <t>gcz-15-5-shl-loc2</t>
  </si>
  <si>
    <t>gcz-15-5-jlr-loc3</t>
  </si>
  <si>
    <t>gcz-15-5-shl-loc3</t>
  </si>
  <si>
    <t>Monsters[1]</t>
  </si>
  <si>
    <t>Monsters[2]</t>
  </si>
  <si>
    <t>Monsters[3]</t>
  </si>
  <si>
    <t>MonstersPic</t>
  </si>
  <si>
    <t>PaintingPos.x</t>
  </si>
  <si>
    <t>PaintingPos.y</t>
  </si>
  <si>
    <t>PaintingWidth</t>
  </si>
  <si>
    <t>PaintingHeight</t>
  </si>
  <si>
    <t>int:&gt;</t>
  </si>
  <si>
    <t>mon_id:e&gt;|@0</t>
  </si>
  <si>
    <t>string:e&lt;</t>
  </si>
  <si>
    <t>float:&lt;</t>
  </si>
  <si>
    <t>怪物[1].寄灵人</t>
  </si>
  <si>
    <t>怪物[2].寄灵人</t>
  </si>
  <si>
    <t>怪物[3].寄灵人</t>
  </si>
  <si>
    <t>类型</t>
  </si>
  <si>
    <t>难度等级</t>
  </si>
  <si>
    <t>队伍编号</t>
  </si>
  <si>
    <t>图片</t>
  </si>
  <si>
    <t xml:space="preserve">图片位置信息X </t>
  </si>
  <si>
    <t>图片位置信息Y</t>
  </si>
  <si>
    <t>图片宽度</t>
  </si>
  <si>
    <t>图片高度</t>
  </si>
  <si>
    <t>czg</t>
  </si>
  <si>
    <t>czg,1;"tfq",2;"zyd",3;"jzq",4;"gcz",5;"pcc",6</t>
  </si>
  <si>
    <t>tfq</t>
  </si>
  <si>
    <t>draw_fl_1102017</t>
  </si>
  <si>
    <t>draw_sr_1102018</t>
  </si>
  <si>
    <t>draw_tly_1102004</t>
  </si>
  <si>
    <t>draw_sbls_1102013</t>
  </si>
  <si>
    <t>draw_lftl_1102021</t>
  </si>
  <si>
    <t>draw_hekp_1101008</t>
  </si>
  <si>
    <t>draw_yqq_1101015</t>
  </si>
  <si>
    <t>draw_hltn_1101006</t>
  </si>
  <si>
    <t>draw_xc_1102002</t>
  </si>
  <si>
    <t>draw_yfz_1101011</t>
  </si>
  <si>
    <t>draw_tstn_1102007</t>
  </si>
  <si>
    <t>draw_blsm_1101009</t>
  </si>
  <si>
    <t>draw_cfcyb_1101001</t>
  </si>
  <si>
    <t>draw_nyf_1101012</t>
  </si>
  <si>
    <t>draw_slm_1102014</t>
  </si>
  <si>
    <t>draw_zdxl_1101003</t>
  </si>
  <si>
    <t>draw_lxy_1102005</t>
  </si>
  <si>
    <t>draw_shx_1102019</t>
  </si>
  <si>
    <t>zyd</t>
  </si>
  <si>
    <t>jzq</t>
  </si>
  <si>
    <t>gcz</t>
  </si>
  <si>
    <t>pcc</t>
  </si>
  <si>
    <t>Lv</t>
  </si>
  <si>
    <t>Difficult</t>
  </si>
  <si>
    <t>GuardNum</t>
  </si>
  <si>
    <t>GroupId</t>
  </si>
  <si>
    <t>string:&lt;&gt;</t>
  </si>
  <si>
    <t>int:a&lt;&gt;</t>
  </si>
  <si>
    <t>ID</t>
  </si>
  <si>
    <t>类型
1.资源点守军
2.讨伐区野怪守军
3.剿匪怪点守军
4.域都卫都关隘杀敌层守军
5.接战区地块守军
6.域都卫都关隘破城层守军</t>
  </si>
  <si>
    <t>备注</t>
  </si>
  <si>
    <t>等级</t>
  </si>
  <si>
    <t>难度标识
目前显示为：
统御等级</t>
  </si>
  <si>
    <t>守军数量</t>
  </si>
  <si>
    <t>怪物组id</t>
  </si>
  <si>
    <t>资源点-1级</t>
  </si>
  <si>
    <t>30101,30102,30103</t>
  </si>
  <si>
    <t>资源点-2级</t>
  </si>
  <si>
    <t>30201,30202,30203</t>
  </si>
  <si>
    <t>资源点-3级</t>
  </si>
  <si>
    <t>30301,30302,30303</t>
  </si>
  <si>
    <t>资源点-4级</t>
  </si>
  <si>
    <t>30401,30402,30403</t>
  </si>
  <si>
    <t>资源点-5级</t>
  </si>
  <si>
    <t>30501,30502,30503</t>
  </si>
  <si>
    <t>资源点-6级</t>
  </si>
  <si>
    <t>30601,30602,30603</t>
  </si>
  <si>
    <t>资源点-7级</t>
  </si>
  <si>
    <t>30701,30702,30703</t>
  </si>
  <si>
    <t>资源点-8级</t>
  </si>
  <si>
    <t>30801,30802,30803</t>
  </si>
  <si>
    <t>资源点-9级</t>
  </si>
  <si>
    <t>30901,30902,30903</t>
  </si>
  <si>
    <t>讨伐区怪-1级</t>
  </si>
  <si>
    <t>20101,20102,20103</t>
  </si>
  <si>
    <t>讨伐区怪-2级</t>
  </si>
  <si>
    <t>20201,20202,20203</t>
  </si>
  <si>
    <t>讨伐区怪-3级</t>
  </si>
  <si>
    <t>20301,20302,20303</t>
  </si>
  <si>
    <t>讨伐区怪-4级</t>
  </si>
  <si>
    <t>20401,20402,20403</t>
  </si>
  <si>
    <t>讨伐区怪-5级</t>
  </si>
  <si>
    <t>20501,20502,20503</t>
  </si>
  <si>
    <t>讨伐区怪-6级</t>
  </si>
  <si>
    <t>20601,20602,20603</t>
  </si>
  <si>
    <t>讨伐区怪-7级</t>
  </si>
  <si>
    <t>20701,20702,20703</t>
  </si>
  <si>
    <t>讨伐区怪-8级</t>
  </si>
  <si>
    <t>20801,20802,20803</t>
  </si>
  <si>
    <t>讨伐区怪-9级</t>
  </si>
  <si>
    <t>20901,20902,20903</t>
  </si>
  <si>
    <t>讨伐区怪-10级</t>
  </si>
  <si>
    <t>21001,21002,21003</t>
  </si>
  <si>
    <t>讨伐区怪-11级</t>
  </si>
  <si>
    <t>21101,21102,21103</t>
  </si>
  <si>
    <t>讨伐区怪-12级</t>
  </si>
  <si>
    <t>21201,21202,21203</t>
  </si>
  <si>
    <t>讨伐区怪-13级</t>
  </si>
  <si>
    <t>21301,21302,21303</t>
  </si>
  <si>
    <t>讨伐区怪-14级</t>
  </si>
  <si>
    <t>21401,21402,21403</t>
  </si>
  <si>
    <t>讨伐区怪-15级</t>
  </si>
  <si>
    <t>21501,21502,21503</t>
  </si>
  <si>
    <t>城镇匪怪-1级</t>
  </si>
  <si>
    <t>10101,10102,10103</t>
  </si>
  <si>
    <t>城镇匪怪-2级</t>
  </si>
  <si>
    <t>10201,10202,10203</t>
  </si>
  <si>
    <t>城镇匪怪-3级</t>
  </si>
  <si>
    <t>10301,10302,10303</t>
  </si>
  <si>
    <t>城镇匪怪-4级</t>
  </si>
  <si>
    <t>10401,10402,10403</t>
  </si>
  <si>
    <t>城镇匪怪-5级</t>
  </si>
  <si>
    <t>10501,10502,10503</t>
  </si>
  <si>
    <t>城镇匪怪-6级</t>
  </si>
  <si>
    <t>10601,10602,10603</t>
  </si>
  <si>
    <t>城镇匪怪-7级</t>
  </si>
  <si>
    <t>10701,10702,10703</t>
  </si>
  <si>
    <t>城镇匪怪-8级</t>
  </si>
  <si>
    <t>10801,10802,10803</t>
  </si>
  <si>
    <t>城镇匪怪-9级</t>
  </si>
  <si>
    <t>10901,10902,10903</t>
  </si>
  <si>
    <t>城镇匪怪-10级</t>
  </si>
  <si>
    <t>11001,11002,11003</t>
  </si>
  <si>
    <t>城镇匪怪-11级</t>
  </si>
  <si>
    <t>11101,11102,11103</t>
  </si>
  <si>
    <t>城镇匪怪-12级</t>
  </si>
  <si>
    <t>11201,11202,11203</t>
  </si>
  <si>
    <t>城镇匪怪-13级</t>
  </si>
  <si>
    <t>11301,11302,11303</t>
  </si>
  <si>
    <t>城镇匪怪-14级</t>
  </si>
  <si>
    <t>11401,11402,11403</t>
  </si>
  <si>
    <t>城镇匪怪-15级</t>
  </si>
  <si>
    <t>11501,11502,11503</t>
  </si>
  <si>
    <t>7级城-杀敌层守军</t>
  </si>
  <si>
    <t>50701,50702,50703,50704,50705</t>
  </si>
  <si>
    <t>9级城-杀敌层守军</t>
  </si>
  <si>
    <t>50901,50902,50903,50904,50905</t>
  </si>
  <si>
    <t>12级城-杀敌层守军</t>
  </si>
  <si>
    <t>51201,51202,51203,51204,51205</t>
  </si>
  <si>
    <t>15级城-杀敌层守军</t>
  </si>
  <si>
    <t>51501,51502,51503,51504,51505</t>
  </si>
  <si>
    <t>接战区-1级</t>
  </si>
  <si>
    <t>40101,40102,40103</t>
  </si>
  <si>
    <t>接战区-2级</t>
  </si>
  <si>
    <t>40201,40202,40203</t>
  </si>
  <si>
    <t>接战区-3级</t>
  </si>
  <si>
    <t>40301,40302,40303</t>
  </si>
  <si>
    <t>接战区-4级</t>
  </si>
  <si>
    <t>40401,40402,40403</t>
  </si>
  <si>
    <t>接战区-5级</t>
  </si>
  <si>
    <t>40501,40502,40503</t>
  </si>
  <si>
    <t>接战区-6级</t>
  </si>
  <si>
    <t>40601,40602,40603</t>
  </si>
  <si>
    <t>接战区-7级</t>
  </si>
  <si>
    <t>40701,40702,40703</t>
  </si>
  <si>
    <t>接战区-8级</t>
  </si>
  <si>
    <t>40801,40802,40803</t>
  </si>
  <si>
    <t>接战区-9级</t>
  </si>
  <si>
    <t>40901,40902,40903</t>
  </si>
  <si>
    <t>7级城-破城层守军</t>
  </si>
  <si>
    <t>9级城-破城层守军</t>
  </si>
  <si>
    <t>12级城-破城层守军</t>
  </si>
  <si>
    <t>15级城-破城层守军</t>
  </si>
  <si>
    <t>国战总属性</t>
  </si>
  <si>
    <t>MinLv</t>
  </si>
  <si>
    <t>MaxLv</t>
  </si>
  <si>
    <t>SR</t>
  </si>
  <si>
    <t>SSR</t>
  </si>
  <si>
    <t>数据来源为国战数值模板</t>
  </si>
  <si>
    <t>类型守军表调用查询</t>
  </si>
  <si>
    <t>ICON</t>
  </si>
  <si>
    <t>int:e&lt;&gt;|0</t>
  </si>
  <si>
    <t>类型,1寄灵人,2守护灵</t>
  </si>
  <si>
    <t>曹玄亮</t>
  </si>
  <si>
    <t>关羽</t>
  </si>
  <si>
    <t>许褚</t>
  </si>
  <si>
    <t>唐流雨</t>
  </si>
  <si>
    <t>于禁</t>
  </si>
  <si>
    <t>项昆仑</t>
  </si>
  <si>
    <t>典韦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</si>
  <si>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</si>
  <si>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</si>
  <si>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</si>
  <si>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</si>
  <si>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</si>
  <si>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</si>
  <si>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</si>
  <si>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</si>
  <si>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</si>
  <si>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</si>
  <si>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西方龙</t>
  </si>
  <si>
    <t>高顺</t>
  </si>
  <si>
    <t>变身后鬼将军</t>
  </si>
  <si>
    <t>骷髅小兵1</t>
  </si>
  <si>
    <t>骷髅小兵2</t>
  </si>
  <si>
    <t>石瀑将军</t>
  </si>
  <si>
    <t>常服夏铃</t>
  </si>
  <si>
    <t>柠檬精</t>
  </si>
  <si>
    <t>秦王攻</t>
  </si>
  <si>
    <t>姬烟华</t>
  </si>
  <si>
    <t>幻</t>
  </si>
  <si>
    <t>朱童</t>
  </si>
  <si>
    <t>貂灵芸</t>
  </si>
  <si>
    <t>卢天佑</t>
  </si>
  <si>
    <t>异邦刀客</t>
  </si>
  <si>
    <t>朱仙</t>
  </si>
  <si>
    <t>雷震子</t>
  </si>
  <si>
    <t>吕布</t>
  </si>
  <si>
    <t>燕青</t>
  </si>
  <si>
    <t>秦琼</t>
  </si>
  <si>
    <t>少年曹玄亮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</si>
</sst>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B0F0"/>
      <name val="微软雅黑"/>
      <charset val="134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sz val="11"/>
      <color theme="0" tint="-0.249977111117893"/>
      <name val="微软雅黑"/>
      <charset val="134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" fillId="0" borderId="0">
      <alignment horizontal="center"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0" borderId="1">
      <alignment vertical="top" wrapText="1"/>
    </xf>
    <xf numFmtId="0" fontId="20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" borderId="0">
      <alignment horizontal="center" vertical="top" wrapText="1"/>
    </xf>
  </cellStyleXfs>
  <cellXfs count="43">
    <xf numFmtId="0" fontId="0" fillId="0" borderId="0" xfId="0"/>
    <xf numFmtId="0" fontId="0" fillId="0" borderId="0" xfId="0" applyFont="1"/>
    <xf numFmtId="0" fontId="0" fillId="0" borderId="0" xfId="0" applyFont="1" applyFill="1" applyAlignment="1"/>
    <xf numFmtId="0" fontId="1" fillId="0" borderId="0" xfId="14" applyFont="1" applyFill="1" applyAlignment="1">
      <alignment horizontal="center" vertical="center"/>
    </xf>
    <xf numFmtId="0" fontId="1" fillId="2" borderId="0" xfId="52" applyFont="1" applyFill="1" applyAlignment="1">
      <alignment horizontal="center" vertical="top" wrapText="1"/>
    </xf>
    <xf numFmtId="0" fontId="2" fillId="0" borderId="1" xfId="31" applyFont="1" applyFill="1" applyAlignment="1">
      <alignment vertical="top" wrapText="1"/>
    </xf>
    <xf numFmtId="0" fontId="3" fillId="0" borderId="1" xfId="31" applyFont="1" applyFill="1" applyAlignment="1">
      <alignment vertical="top" wrapText="1"/>
    </xf>
    <xf numFmtId="0" fontId="4" fillId="0" borderId="1" xfId="31" applyFont="1" applyFill="1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2" borderId="0" xfId="0" applyFont="1" applyFill="1" applyAlignment="1">
      <alignment vertical="top"/>
    </xf>
    <xf numFmtId="0" fontId="1" fillId="0" borderId="0" xfId="14" applyFont="1">
      <alignment horizontal="center" vertical="center"/>
    </xf>
    <xf numFmtId="0" fontId="1" fillId="2" borderId="0" xfId="0" applyFont="1" applyFill="1" applyAlignment="1">
      <alignment vertical="top" wrapText="1"/>
    </xf>
    <xf numFmtId="49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1" fillId="0" borderId="0" xfId="14" applyFont="1" applyAlignment="1">
      <alignment horizontal="center" vertical="center"/>
    </xf>
    <xf numFmtId="0" fontId="1" fillId="2" borderId="0" xfId="52" applyFont="1" applyAlignment="1">
      <alignment horizontal="center" vertical="top"/>
    </xf>
    <xf numFmtId="0" fontId="1" fillId="2" borderId="0" xfId="52" applyFont="1">
      <alignment horizontal="center" vertical="top" wrapText="1"/>
    </xf>
    <xf numFmtId="0" fontId="2" fillId="0" borderId="1" xfId="31" applyAlignment="1">
      <alignment vertical="top"/>
    </xf>
    <xf numFmtId="0" fontId="2" fillId="3" borderId="1" xfId="31" applyFont="1" applyFill="1" applyAlignment="1">
      <alignment vertical="top"/>
    </xf>
    <xf numFmtId="0" fontId="2" fillId="3" borderId="1" xfId="31" applyFont="1" applyFill="1">
      <alignment vertical="top" wrapText="1"/>
    </xf>
    <xf numFmtId="0" fontId="2" fillId="0" borderId="1" xfId="31" applyFont="1">
      <alignment vertical="top" wrapText="1"/>
    </xf>
    <xf numFmtId="0" fontId="7" fillId="0" borderId="0" xfId="0" applyFont="1" applyFill="1" applyAlignment="1">
      <alignment vertical="center"/>
    </xf>
    <xf numFmtId="0" fontId="2" fillId="0" borderId="1" xfId="31" applyFont="1" applyAlignment="1">
      <alignment vertical="top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1" fillId="0" borderId="0" xfId="14" applyFont="1" applyAlignment="1">
      <alignment horizontal="center" vertical="center" wrapText="1"/>
    </xf>
    <xf numFmtId="0" fontId="1" fillId="2" borderId="0" xfId="52" applyFont="1" applyAlignment="1">
      <alignment horizontal="left" vertical="top" wrapText="1"/>
    </xf>
    <xf numFmtId="0" fontId="1" fillId="2" borderId="0" xfId="52" applyFont="1" applyAlignment="1">
      <alignment horizontal="center" vertical="top" wrapText="1"/>
    </xf>
    <xf numFmtId="0" fontId="2" fillId="0" borderId="1" xfId="31" applyFont="1" applyFill="1" applyAlignment="1">
      <alignment vertical="top"/>
    </xf>
    <xf numFmtId="0" fontId="0" fillId="0" borderId="0" xfId="51" applyFont="1" applyAlignment="1">
      <alignment wrapText="1"/>
    </xf>
    <xf numFmtId="0" fontId="0" fillId="0" borderId="1" xfId="0" applyFont="1" applyBorder="1" applyAlignment="1"/>
    <xf numFmtId="0" fontId="1" fillId="0" borderId="0" xfId="14" applyFont="1" applyFill="1" applyAlignment="1">
      <alignment horizontal="center" vertical="center" wrapText="1"/>
    </xf>
    <xf numFmtId="0" fontId="2" fillId="0" borderId="1" xfId="31" applyFont="1" applyAlignment="1">
      <alignment vertical="top" wrapText="1"/>
    </xf>
    <xf numFmtId="0" fontId="1" fillId="2" borderId="0" xfId="52">
      <alignment horizontal="center" vertical="top" wrapText="1"/>
    </xf>
    <xf numFmtId="0" fontId="1" fillId="2" borderId="0" xfId="52" applyAlignment="1">
      <alignment horizontal="center" vertical="top" wrapText="1"/>
    </xf>
    <xf numFmtId="0" fontId="2" fillId="0" borderId="1" xfId="31">
      <alignment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中文标题" xf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.&#21345;&#2926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ttle.&#25112;&#22330;&#37197;&#3262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卡牌"/>
      <sheetName val="缘分"/>
      <sheetName val="地狱道"/>
      <sheetName val="魂火"/>
      <sheetName val="升星"/>
      <sheetName val="卡牌碎片"/>
      <sheetName val="卡牌经验"/>
      <sheetName val="地狱道名字"/>
      <sheetName val="卡牌定位"/>
      <sheetName val="卡牌攻略"/>
      <sheetName val="卡牌传记"/>
    </sheetNames>
    <sheetDataSet>
      <sheetData sheetId="0"/>
      <sheetData sheetId="1">
        <row r="1">
          <cell r="B1" t="str">
            <v>CardId</v>
          </cell>
          <cell r="C1" t="str">
            <v>#note</v>
          </cell>
          <cell r="D1" t="str">
            <v>IfEntreVersion</v>
          </cell>
          <cell r="E1" t="str">
            <v>Name</v>
          </cell>
          <cell r="F1" t="str">
            <v>NickName</v>
          </cell>
          <cell r="G1" t="str">
            <v>NamePic</v>
          </cell>
          <cell r="H1" t="str">
            <v>NickNamePic</v>
          </cell>
          <cell r="I1" t="str">
            <v>KPKM</v>
          </cell>
          <cell r="J1" t="str">
            <v>Tag</v>
          </cell>
          <cell r="K1" t="str">
            <v>Type</v>
          </cell>
          <cell r="L1" t="str">
            <v>Quality</v>
          </cell>
          <cell r="M1" t="str">
            <v>CrystalType</v>
          </cell>
          <cell r="N1" t="str">
            <v>Sex</v>
          </cell>
          <cell r="O1" t="str">
            <v>SubType</v>
          </cell>
          <cell r="P1" t="str">
            <v>Atk</v>
          </cell>
          <cell r="Q1" t="str">
            <v>Def</v>
          </cell>
          <cell r="R1" t="str">
            <v>HP</v>
          </cell>
          <cell r="S1" t="str">
            <v>Crit</v>
          </cell>
          <cell r="T1" t="str">
            <v>CritRate</v>
          </cell>
          <cell r="U1" t="str">
            <v>EffectHit</v>
          </cell>
          <cell r="V1" t="str">
            <v>EffectResist</v>
          </cell>
          <cell r="W1" t="str">
            <v>Block</v>
          </cell>
          <cell r="X1" t="str">
            <v>DefIgnor</v>
          </cell>
          <cell r="Y1" t="str">
            <v>CallCost</v>
          </cell>
          <cell r="Z1" t="str">
            <v>CallCD</v>
          </cell>
          <cell r="AA1" t="str">
            <v>NormalAttack</v>
          </cell>
          <cell r="AB1" t="str">
            <v>Skill[1]</v>
          </cell>
          <cell r="AC1" t="str">
            <v>Skill[2]</v>
          </cell>
          <cell r="AD1" t="str">
            <v>XLGroup</v>
          </cell>
          <cell r="AE1" t="str">
            <v>ZSP[1]</v>
          </cell>
          <cell r="AF1" t="str">
            <v>ZSP[2]</v>
          </cell>
          <cell r="AG1" t="str">
            <v>ZSId[1]</v>
          </cell>
          <cell r="AH1" t="str">
            <v>ZSId[2]</v>
          </cell>
          <cell r="AI1" t="str">
            <v>ZSName[1]</v>
          </cell>
          <cell r="AJ1" t="str">
            <v>ZSName[2]</v>
          </cell>
          <cell r="AK1" t="str">
            <v>ZSBs[1]</v>
          </cell>
          <cell r="AL1" t="str">
            <v>ZSBs[2]</v>
          </cell>
          <cell r="AM1" t="str">
            <v>SkillBlankAmount</v>
          </cell>
          <cell r="AN1" t="str">
            <v>EnterEffect</v>
          </cell>
          <cell r="AO1" t="str">
            <v>ExWeapon</v>
          </cell>
          <cell r="AP1" t="str">
            <v>RpCvt[1].Id</v>
          </cell>
          <cell r="AQ1" t="str">
            <v>RpCvt[1].Val</v>
          </cell>
          <cell r="AR1" t="str">
            <v>DebrisID</v>
          </cell>
          <cell r="AS1" t="str">
            <v>ComposeNum</v>
          </cell>
          <cell r="AT1" t="str">
            <v>RewardHeadID</v>
          </cell>
          <cell r="AU1" t="str">
            <v>CardFace</v>
          </cell>
          <cell r="AV1" t="str">
            <v>Head2</v>
          </cell>
          <cell r="AW1" t="str">
            <v>HeadBig</v>
          </cell>
          <cell r="AX1" t="str">
            <v>Icon</v>
          </cell>
          <cell r="AY1" t="str">
            <v>Painting</v>
          </cell>
          <cell r="AZ1" t="str">
            <v>Cutin</v>
          </cell>
          <cell r="BA1" t="str">
            <v>GachaDialogue</v>
          </cell>
          <cell r="BB1" t="str">
            <v>PaintingPos.x</v>
          </cell>
          <cell r="BC1" t="str">
            <v>PaintingPos.y</v>
          </cell>
          <cell r="BD1" t="str">
            <v>Describe</v>
          </cell>
          <cell r="BE1" t="str">
            <v>GuidDesc</v>
          </cell>
          <cell r="BF1" t="str">
            <v>Relation</v>
          </cell>
          <cell r="BG1" t="str">
            <v>mask</v>
          </cell>
          <cell r="BH1" t="str">
            <v>ExclusiveGuard[1]</v>
          </cell>
          <cell r="BI1" t="str">
            <v>ExclusiveGuard[2]</v>
          </cell>
          <cell r="BJ1" t="str">
            <v>ExclusiveGuard[3]</v>
          </cell>
          <cell r="BK1" t="str">
            <v>ExclusiveGuard[4]</v>
          </cell>
          <cell r="BL1" t="str">
            <v>ExclusiveGuard[5]</v>
          </cell>
          <cell r="BM1" t="str">
            <v>ExclusiveGuard[6]</v>
          </cell>
          <cell r="BN1" t="str">
            <v>ExclusiveGuard[7]</v>
          </cell>
          <cell r="BO1" t="str">
            <v>RecommendTeam</v>
          </cell>
          <cell r="BP1" t="str">
            <v>RecommendSkill[1].Skills</v>
          </cell>
          <cell r="BQ1" t="str">
            <v>RecommendSkill[1].Desc</v>
          </cell>
          <cell r="BR1" t="str">
            <v>RecommendSkill[2].Skills</v>
          </cell>
        </row>
        <row r="2">
          <cell r="B2" t="str">
            <v>int:&lt;</v>
          </cell>
          <cell r="C2" t="str">
            <v>string:&lt;&gt;</v>
          </cell>
          <cell r="D2" t="str">
            <v>int:&lt;&gt;</v>
          </cell>
          <cell r="E2" t="str">
            <v>cstring:&lt;&gt;</v>
          </cell>
          <cell r="F2" t="str">
            <v>cstring:e&lt;</v>
          </cell>
          <cell r="G2" t="str">
            <v>string:e&lt;</v>
          </cell>
          <cell r="H2" t="str">
            <v>string:e&lt;</v>
          </cell>
          <cell r="I2" t="str">
            <v>string:e&lt;</v>
          </cell>
          <cell r="J2" t="str">
            <v>int:ae&lt;</v>
          </cell>
          <cell r="K2" t="str">
            <v>int:&lt;&gt;</v>
          </cell>
          <cell r="L2" t="str">
            <v>int:&lt;&gt;</v>
          </cell>
          <cell r="M2" t="str">
            <v>int:&lt;&gt;</v>
          </cell>
          <cell r="N2" t="str">
            <v>int:&lt;&gt;</v>
          </cell>
          <cell r="O2" t="str">
            <v>int:&lt;&gt;</v>
          </cell>
          <cell r="P2" t="str">
            <v>int:&lt;&gt;</v>
          </cell>
          <cell r="Q2" t="str">
            <v>int:&lt;&gt;</v>
          </cell>
          <cell r="R2" t="str">
            <v>int:&lt;&gt;</v>
          </cell>
          <cell r="S2" t="str">
            <v>float:&lt;&gt;</v>
          </cell>
          <cell r="T2" t="str">
            <v>float:&lt;&gt;</v>
          </cell>
          <cell r="U2" t="str">
            <v>float:&lt;&gt;</v>
          </cell>
          <cell r="V2" t="str">
            <v>float:&lt;&gt;</v>
          </cell>
          <cell r="W2" t="str">
            <v>float:&lt;&gt;</v>
          </cell>
          <cell r="X2" t="str">
            <v>float:&lt;&gt;</v>
          </cell>
          <cell r="Y2" t="str">
            <v>int:&lt;&gt;</v>
          </cell>
          <cell r="Z2" t="str">
            <v>int:&lt;&gt;</v>
          </cell>
          <cell r="AA2" t="str">
            <v>skill_id:e&lt;&gt;</v>
          </cell>
          <cell r="AB2" t="str">
            <v>skill_id:e&lt;&gt;</v>
          </cell>
          <cell r="AC2" t="str">
            <v>skill_id:e&lt;&gt;</v>
          </cell>
          <cell r="AD2" t="str">
            <v>int:e&lt;&gt;</v>
          </cell>
          <cell r="AE2" t="str">
            <v>float:e&lt;&gt;</v>
          </cell>
          <cell r="AF2" t="str">
            <v>float:e&lt;&gt;</v>
          </cell>
          <cell r="AG2" t="str">
            <v>skill_effect_id:e&lt;&gt;</v>
          </cell>
          <cell r="AH2" t="str">
            <v>skill_effect_id:e&lt;&gt;</v>
          </cell>
          <cell r="AI2" t="str">
            <v>string:e&lt;</v>
          </cell>
          <cell r="AJ2" t="str">
            <v>string:e&lt;</v>
          </cell>
          <cell r="AK2" t="str">
            <v>int:e&lt;&gt;</v>
          </cell>
          <cell r="AL2" t="str">
            <v>int:e&lt;&gt;</v>
          </cell>
          <cell r="AM2" t="str">
            <v>int:&lt;&gt;</v>
          </cell>
          <cell r="AN2" t="str">
            <v>int:e&lt;&gt;|0</v>
          </cell>
          <cell r="AO2" t="str">
            <v>int:e&lt;</v>
          </cell>
          <cell r="AP2" t="str">
            <v>item_id:e&lt;&gt;</v>
          </cell>
          <cell r="AQ2" t="str">
            <v>int:e&lt;&gt;</v>
          </cell>
          <cell r="AR2" t="str">
            <v>int:&lt;&gt;</v>
          </cell>
          <cell r="AS2" t="str">
            <v>int:&lt;&gt;</v>
          </cell>
          <cell r="AT2" t="str">
            <v>int:e&lt;&gt;</v>
          </cell>
          <cell r="AU2" t="str">
            <v>string:e&lt;</v>
          </cell>
          <cell r="AV2" t="str">
            <v>string:e&lt;</v>
          </cell>
          <cell r="AW2" t="str">
            <v>string:e&lt;</v>
          </cell>
          <cell r="AX2" t="str">
            <v>string:e&lt;</v>
          </cell>
          <cell r="AY2" t="str">
            <v>string:e&lt;</v>
          </cell>
          <cell r="AZ2" t="str">
            <v>string:e&lt;</v>
          </cell>
          <cell r="BA2" t="str">
            <v>string:e&lt;</v>
          </cell>
          <cell r="BB2" t="str">
            <v>float:&lt;</v>
          </cell>
          <cell r="BC2" t="str">
            <v>float:&lt;</v>
          </cell>
          <cell r="BD2" t="str">
            <v>string:&lt;</v>
          </cell>
          <cell r="BE2" t="str">
            <v>string:&lt;</v>
          </cell>
          <cell r="BF2" t="str">
            <v>string:&lt;</v>
          </cell>
          <cell r="BG2" t="str">
            <v>int:&lt;&gt;</v>
          </cell>
          <cell r="BH2" t="str">
            <v>int:e&lt;&gt;</v>
          </cell>
          <cell r="BI2" t="str">
            <v>int:e&lt;&gt;</v>
          </cell>
          <cell r="BJ2" t="str">
            <v>int:e&lt;&gt;</v>
          </cell>
          <cell r="BK2" t="str">
            <v>int:e&lt;&gt;</v>
          </cell>
          <cell r="BL2" t="str">
            <v>int:e&lt;&gt;</v>
          </cell>
          <cell r="BM2" t="str">
            <v>int:e&lt;&gt;</v>
          </cell>
          <cell r="BN2" t="str">
            <v>int:e&lt;&gt;</v>
          </cell>
          <cell r="BO2" t="str">
            <v>int:ea&lt;</v>
          </cell>
          <cell r="BP2" t="str">
            <v>skill_id:ae&lt;</v>
          </cell>
          <cell r="BQ2" t="str">
            <v>cstring:e&lt;</v>
          </cell>
          <cell r="BR2" t="str">
            <v>skill_id:ae&lt;</v>
          </cell>
        </row>
        <row r="3">
          <cell r="B3" t="str">
            <v>卡牌ID</v>
          </cell>
          <cell r="C3" t="str">
            <v>备注</v>
          </cell>
          <cell r="D3" t="str">
            <v>是否进入版本0-否1-是</v>
          </cell>
          <cell r="E3" t="str">
            <v>名称</v>
          </cell>
          <cell r="F3" t="str">
            <v>名称前缀</v>
          </cell>
          <cell r="G3" t="str">
            <v>名字图片</v>
          </cell>
          <cell r="H3" t="str">
            <v>昵称图片</v>
          </cell>
          <cell r="I3" t="str">
            <v>纹理</v>
          </cell>
          <cell r="J3" t="str">
            <v>标签</v>
          </cell>
          <cell r="K3" t="str">
            <v>卡类型1-寄灵人2-守护灵</v>
          </cell>
          <cell r="L3" t="str">
            <v>品质1-N  2-R 3-SR 4-SSR</v>
          </cell>
          <cell r="M3" t="str">
            <v>颜色1-红  2-黄 3-蓝</v>
          </cell>
          <cell r="N3" t="str">
            <v>寄灵人性别 1 男 2 女 0 gay</v>
          </cell>
          <cell r="O3" t="str">
            <v>二级类型：守护灵类型
神武灵 1
魔武灵 2
仙武灵 3
兽武灵 4
人武灵 5
</v>
          </cell>
          <cell r="P3" t="str">
            <v>攻击</v>
          </cell>
          <cell r="Q3" t="str">
            <v>防御</v>
          </cell>
          <cell r="R3" t="str">
            <v>血量</v>
          </cell>
          <cell r="S3" t="str">
            <v>暴击</v>
          </cell>
          <cell r="T3" t="str">
            <v>暴击伤害</v>
          </cell>
          <cell r="U3" t="str">
            <v>效果命中</v>
          </cell>
          <cell r="V3" t="str">
            <v>效果抵抗</v>
          </cell>
          <cell r="W3" t="str">
            <v>格挡</v>
          </cell>
          <cell r="X3" t="str">
            <v>穿透</v>
          </cell>
          <cell r="Y3" t="str">
            <v>召唤消耗</v>
          </cell>
          <cell r="Z3" t="str">
            <v>召唤CD</v>
          </cell>
          <cell r="AA3" t="str">
            <v>普通攻击</v>
          </cell>
          <cell r="AB3" t="str">
            <v>技能1</v>
          </cell>
          <cell r="AC3" t="str">
            <v>技能2</v>
          </cell>
          <cell r="AD3" t="str">
            <v>洗练组</v>
          </cell>
          <cell r="AE3" t="str">
            <v>槽1出专属概率</v>
          </cell>
          <cell r="AF3" t="str">
            <v>槽2出专属概率</v>
          </cell>
          <cell r="AG3" t="str">
            <v>专属槽1技能</v>
          </cell>
          <cell r="AH3" t="str">
            <v>专属槽2技能</v>
          </cell>
          <cell r="AI3" t="str">
            <v>专属技能名字1</v>
          </cell>
          <cell r="AJ3" t="str">
            <v>专属技能名字2</v>
          </cell>
          <cell r="AK3" t="str">
            <v>专属技能1战力</v>
          </cell>
          <cell r="AL3" t="str">
            <v>专属技能2战力</v>
          </cell>
          <cell r="AM3" t="str">
            <v>技能卡槽数量</v>
          </cell>
          <cell r="AN3" t="str">
            <v>入场效果</v>
          </cell>
          <cell r="AO3" t="str">
            <v>专属武器Id</v>
          </cell>
          <cell r="AP3" t="str">
            <v>重复获得转化为道具ID1</v>
          </cell>
          <cell r="AQ3" t="str">
            <v>重复获得转化为道具数量1</v>
          </cell>
          <cell r="AR3" t="str">
            <v>碎片ID</v>
          </cell>
          <cell r="AS3" t="str">
            <v>合成需要碎片数量</v>
          </cell>
          <cell r="AT3" t="str">
            <v>获得该卡牌时，激活的玩家头像ID（对应Item表中的头像ID）</v>
          </cell>
          <cell r="AU3" t="str">
            <v>卡面、布阵、抽卡立绘</v>
          </cell>
          <cell r="AV3" t="str">
            <v>中头像</v>
          </cell>
          <cell r="AW3" t="str">
            <v>大头像</v>
          </cell>
          <cell r="AX3" t="str">
            <v>图标</v>
          </cell>
          <cell r="AY3" t="str">
            <v>立绘</v>
          </cell>
          <cell r="AZ3" t="str">
            <v>召唤cutin立绘</v>
          </cell>
          <cell r="BA3" t="str">
            <v>抽卡台词</v>
          </cell>
          <cell r="BB3" t="str">
            <v>立绘位置信息X</v>
          </cell>
          <cell r="BC3" t="str">
            <v>立绘位置信息Y</v>
          </cell>
          <cell r="BD3" t="str">
            <v>描述</v>
          </cell>
          <cell r="BE3" t="str">
            <v>策略描述</v>
          </cell>
          <cell r="BF3" t="str">
            <v>关联人</v>
          </cell>
          <cell r="BG3" t="str">
            <v>属性筛选掩码</v>
          </cell>
          <cell r="BH3" t="str">
            <v>专属守护灵/寄灵人</v>
          </cell>
          <cell r="BI3" t="str">
            <v>专属守护灵/寄灵人</v>
          </cell>
          <cell r="BJ3" t="str">
            <v>专属守护灵/寄灵人</v>
          </cell>
          <cell r="BK3" t="str">
            <v>专属守护灵/寄灵人</v>
          </cell>
          <cell r="BL3" t="str">
            <v>专属守护灵/寄灵人</v>
          </cell>
          <cell r="BM3" t="str">
            <v>专属守护灵/寄灵人</v>
          </cell>
          <cell r="BN3" t="str">
            <v>专属守护灵/寄灵人</v>
          </cell>
          <cell r="BO3" t="str">
            <v>推荐阵容</v>
          </cell>
          <cell r="BP3" t="str">
            <v>推荐武灵技1</v>
          </cell>
          <cell r="BQ3" t="str">
            <v>武灵技组合1描述</v>
          </cell>
          <cell r="BR3" t="str">
            <v>推荐武灵技2</v>
          </cell>
        </row>
        <row r="4">
          <cell r="B4">
            <v>1101001</v>
          </cell>
          <cell r="C4" t="str">
            <v>常服曹焱兵</v>
          </cell>
          <cell r="D4">
            <v>1</v>
          </cell>
          <cell r="E4" t="str">
            <v>曹焱兵</v>
          </cell>
          <cell r="F4" t="str">
            <v>火将军</v>
          </cell>
          <cell r="G4" t="str">
            <v>ui_dtex_Name_1101001</v>
          </cell>
          <cell r="H4" t="str">
            <v>ui_dtex_Name2_1101001</v>
          </cell>
          <cell r="I4" t="str">
            <v>kp_km_1101001</v>
          </cell>
          <cell r="J4">
            <v>101</v>
          </cell>
          <cell r="K4">
            <v>1</v>
          </cell>
          <cell r="L4">
            <v>3</v>
          </cell>
          <cell r="M4">
            <v>1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1.5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</v>
          </cell>
        </row>
        <row r="4">
          <cell r="AB4">
            <v>1301001</v>
          </cell>
          <cell r="AC4">
            <v>1302001</v>
          </cell>
          <cell r="AD4">
            <v>2</v>
          </cell>
          <cell r="AE4">
            <v>0.2</v>
          </cell>
          <cell r="AF4">
            <v>0.2</v>
          </cell>
          <cell r="AG4" t="str">
            <v>常服曹焱兵专属技能-1</v>
          </cell>
          <cell r="AH4" t="str">
            <v>常服曹焱兵专属技能-2</v>
          </cell>
          <cell r="AI4" t="str">
            <v>阎王炮增强</v>
          </cell>
          <cell r="AJ4" t="str">
            <v>困龙火柱</v>
          </cell>
          <cell r="AK4">
            <v>5000</v>
          </cell>
          <cell r="AL4">
            <v>5000</v>
          </cell>
          <cell r="AM4">
            <v>0</v>
          </cell>
        </row>
        <row r="4">
          <cell r="AP4" t="str">
            <v>常服曹焱兵碎片</v>
          </cell>
          <cell r="AQ4">
            <v>40</v>
          </cell>
          <cell r="AR4">
            <v>1701001</v>
          </cell>
          <cell r="AS4">
            <v>40</v>
          </cell>
          <cell r="AT4">
            <v>3001001</v>
          </cell>
          <cell r="AU4" t="str">
            <v>cardface_cfcyb_1101001</v>
          </cell>
          <cell r="AV4" t="str">
            <v>head_cfcyb_1101001</v>
          </cell>
          <cell r="AW4" t="str">
            <v>headbig_cfcyb_1101001</v>
          </cell>
          <cell r="AX4" t="str">
            <v>head_cfcyb_1101001</v>
          </cell>
          <cell r="AY4" t="str">
            <v>draw_cfcyb_1101001</v>
          </cell>
          <cell r="AZ4" t="str">
            <v>cutin_cfcyb_1101001</v>
          </cell>
          <cell r="BA4" t="str">
            <v>gacha_cfcyb_1101001</v>
          </cell>
          <cell r="BB4">
            <v>124.7</v>
          </cell>
          <cell r="BC4">
            <v>14.2</v>
          </cell>
          <cell r="BD4" t="str">
            <v>不是BUG，还没填表</v>
          </cell>
          <cell r="BE4" t="str">
            <v>策略描述策划还没配好</v>
          </cell>
          <cell r="BF4" t="str">
            <v>不是BUG，还没填表</v>
          </cell>
          <cell r="BG4">
            <v>338</v>
          </cell>
        </row>
        <row r="4">
          <cell r="BO4" t="str">
            <v>1#2#3</v>
          </cell>
        </row>
        <row r="5">
          <cell r="B5">
            <v>1101002</v>
          </cell>
          <cell r="C5" t="str">
            <v>曹玄亮</v>
          </cell>
          <cell r="D5">
            <v>1</v>
          </cell>
          <cell r="E5" t="str">
            <v>曹玄亮</v>
          </cell>
          <cell r="F5" t="str">
            <v>雷霆轰炸机</v>
          </cell>
          <cell r="G5" t="str">
            <v>ui_dtex_Name_1101002</v>
          </cell>
          <cell r="H5" t="str">
            <v>ui_dtex_Name2_1101002</v>
          </cell>
          <cell r="I5" t="str">
            <v>kp_km_1101002</v>
          </cell>
          <cell r="J5">
            <v>107</v>
          </cell>
          <cell r="K5">
            <v>1</v>
          </cell>
          <cell r="L5">
            <v>2</v>
          </cell>
          <cell r="M5">
            <v>2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1.5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</v>
          </cell>
        </row>
        <row r="5">
          <cell r="AB5" t="str">
            <v>曹玄亮技能1</v>
          </cell>
          <cell r="AC5" t="str">
            <v>曹玄亮技能2</v>
          </cell>
          <cell r="AD5">
            <v>1</v>
          </cell>
          <cell r="AE5">
            <v>0.2</v>
          </cell>
          <cell r="AF5">
            <v>0.2</v>
          </cell>
          <cell r="AG5" t="str">
            <v>曹玄亮专属技能-1</v>
          </cell>
          <cell r="AH5" t="str">
            <v>曹玄亮专属技能-2</v>
          </cell>
          <cell r="AI5" t="str">
            <v>雷光刃</v>
          </cell>
          <cell r="AJ5" t="str">
            <v>雷光钻</v>
          </cell>
          <cell r="AK5">
            <v>5000</v>
          </cell>
          <cell r="AL5">
            <v>5000</v>
          </cell>
          <cell r="AM5">
            <v>0</v>
          </cell>
        </row>
        <row r="5">
          <cell r="AP5" t="str">
            <v>曹玄亮碎片</v>
          </cell>
          <cell r="AQ5">
            <v>20</v>
          </cell>
          <cell r="AR5">
            <v>1701002</v>
          </cell>
          <cell r="AS5">
            <v>20</v>
          </cell>
          <cell r="AT5">
            <v>3001002</v>
          </cell>
          <cell r="AU5" t="str">
            <v>cardface_cxl_1101002</v>
          </cell>
          <cell r="AV5" t="str">
            <v>head_cxl_1101002</v>
          </cell>
          <cell r="AW5" t="str">
            <v>headbig_cxl_1101002</v>
          </cell>
          <cell r="AX5" t="str">
            <v>head_cxl_1101002</v>
          </cell>
          <cell r="AY5" t="str">
            <v>draw_cxl_1101002</v>
          </cell>
          <cell r="AZ5" t="str">
            <v>cutin_cxl_1101002</v>
          </cell>
          <cell r="BA5" t="str">
            <v>gacha_cxl_1101002</v>
          </cell>
          <cell r="BB5">
            <v>86</v>
          </cell>
          <cell r="BC5">
            <v>-16.91</v>
          </cell>
          <cell r="BD5" t="str">
            <v>不是BUG，还没填表</v>
          </cell>
          <cell r="BE5" t="str">
            <v>策略描述策划还没配好</v>
          </cell>
          <cell r="BF5" t="str">
            <v>不是BUG，还没填表</v>
          </cell>
          <cell r="BG5">
            <v>340</v>
          </cell>
        </row>
        <row r="5">
          <cell r="BO5" t="str">
            <v>1#2#3</v>
          </cell>
        </row>
        <row r="6">
          <cell r="B6">
            <v>1101003</v>
          </cell>
          <cell r="C6" t="str">
            <v>战斗夏铃</v>
          </cell>
          <cell r="D6">
            <v>1</v>
          </cell>
          <cell r="E6" t="str">
            <v>灵装夏铃</v>
          </cell>
          <cell r="F6" t="str">
            <v>女主角</v>
          </cell>
          <cell r="G6" t="str">
            <v>ui_dtex_Name_1101003</v>
          </cell>
          <cell r="H6" t="str">
            <v>ui_dtex_Name2_1101003</v>
          </cell>
          <cell r="I6" t="str">
            <v>kp_km_1101003</v>
          </cell>
          <cell r="J6">
            <v>105</v>
          </cell>
          <cell r="K6">
            <v>1</v>
          </cell>
          <cell r="L6">
            <v>3</v>
          </cell>
          <cell r="M6">
            <v>3</v>
          </cell>
          <cell r="N6">
            <v>2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1.5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</v>
          </cell>
        </row>
        <row r="6">
          <cell r="AB6">
            <v>1301003</v>
          </cell>
          <cell r="AC6">
            <v>1302003</v>
          </cell>
          <cell r="AD6">
            <v>2</v>
          </cell>
          <cell r="AE6">
            <v>0.2</v>
          </cell>
          <cell r="AF6">
            <v>0.2</v>
          </cell>
          <cell r="AG6" t="str">
            <v>战斗夏玲专属技能-1</v>
          </cell>
          <cell r="AH6" t="str">
            <v>战斗夏玲专属技能-2</v>
          </cell>
          <cell r="AI6" t="str">
            <v>天音符录</v>
          </cell>
          <cell r="AJ6" t="str">
            <v>四象擒灵光</v>
          </cell>
          <cell r="AK6">
            <v>5000</v>
          </cell>
          <cell r="AL6">
            <v>5000</v>
          </cell>
          <cell r="AM6">
            <v>0</v>
          </cell>
        </row>
        <row r="6">
          <cell r="AP6" t="str">
            <v>战斗夏铃碎片</v>
          </cell>
          <cell r="AQ6">
            <v>40</v>
          </cell>
          <cell r="AR6">
            <v>1701003</v>
          </cell>
          <cell r="AS6">
            <v>40</v>
          </cell>
          <cell r="AT6">
            <v>3001003</v>
          </cell>
          <cell r="AU6" t="str">
            <v>cardface_zdxl_1101003</v>
          </cell>
          <cell r="AV6" t="str">
            <v>head_zdxl_1101003</v>
          </cell>
          <cell r="AW6" t="str">
            <v>headbig_zdxl_1101003</v>
          </cell>
          <cell r="AX6" t="str">
            <v>head_zdxl_1101003</v>
          </cell>
          <cell r="AY6" t="str">
            <v>draw_zdxl_1101003</v>
          </cell>
          <cell r="AZ6" t="str">
            <v>cutin_zdxl_1101003</v>
          </cell>
          <cell r="BA6" t="str">
            <v>gacha_zdxl_1101003</v>
          </cell>
          <cell r="BB6">
            <v>23.8</v>
          </cell>
          <cell r="BC6">
            <v>-16.91</v>
          </cell>
          <cell r="BD6" t="str">
            <v>不是BUG，还没填表</v>
          </cell>
          <cell r="BE6" t="str">
            <v>策略描述策划还没配好</v>
          </cell>
          <cell r="BF6" t="str">
            <v>不是BUG，还没填表</v>
          </cell>
          <cell r="BG6">
            <v>408</v>
          </cell>
        </row>
        <row r="6">
          <cell r="BO6" t="str">
            <v>1#2#3</v>
          </cell>
        </row>
        <row r="7">
          <cell r="B7">
            <v>1101004</v>
          </cell>
          <cell r="C7" t="str">
            <v>项昆仑</v>
          </cell>
          <cell r="D7">
            <v>1</v>
          </cell>
          <cell r="E7" t="str">
            <v>项昆仑</v>
          </cell>
          <cell r="F7" t="str">
            <v>群英之主</v>
          </cell>
          <cell r="G7" t="str">
            <v>ui_dtex_Name_1101004</v>
          </cell>
          <cell r="H7" t="str">
            <v>ui_dtex_Name2_1101004</v>
          </cell>
          <cell r="I7" t="str">
            <v>kp_km_1101004</v>
          </cell>
          <cell r="J7">
            <v>102</v>
          </cell>
          <cell r="K7">
            <v>1</v>
          </cell>
          <cell r="L7">
            <v>4</v>
          </cell>
          <cell r="M7">
            <v>2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1.5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7">
          <cell r="AB7">
            <v>1301004</v>
          </cell>
          <cell r="AC7">
            <v>1302004</v>
          </cell>
          <cell r="AD7">
            <v>3</v>
          </cell>
          <cell r="AE7">
            <v>0.2</v>
          </cell>
          <cell r="AF7">
            <v>0.2</v>
          </cell>
          <cell r="AG7" t="str">
            <v>项昆仑专属技能-1</v>
          </cell>
          <cell r="AH7" t="str">
            <v>项昆仑专属技能-2</v>
          </cell>
          <cell r="AI7" t="str">
            <v>王者之戟</v>
          </cell>
          <cell r="AJ7" t="str">
            <v>霸体</v>
          </cell>
          <cell r="AK7">
            <v>5000</v>
          </cell>
          <cell r="AL7">
            <v>5000</v>
          </cell>
          <cell r="AM7">
            <v>0</v>
          </cell>
        </row>
        <row r="7">
          <cell r="AP7" t="str">
            <v>项昆仑碎片</v>
          </cell>
          <cell r="AQ7">
            <v>80</v>
          </cell>
          <cell r="AR7">
            <v>1701004</v>
          </cell>
          <cell r="AS7">
            <v>80</v>
          </cell>
          <cell r="AT7">
            <v>3001004</v>
          </cell>
          <cell r="AU7" t="str">
            <v>cardface_xkl_1101004</v>
          </cell>
          <cell r="AV7" t="str">
            <v>head_xkl_1101004</v>
          </cell>
          <cell r="AW7" t="str">
            <v>headbig_xkl_1101004</v>
          </cell>
          <cell r="AX7" t="str">
            <v>head_xkl_1101004</v>
          </cell>
          <cell r="AY7" t="str">
            <v>draw_xkl_1101004</v>
          </cell>
          <cell r="AZ7" t="str">
            <v>cutin_xkl_1101004</v>
          </cell>
          <cell r="BA7" t="str">
            <v>gacha_xkl_1101004</v>
          </cell>
          <cell r="BB7">
            <v>0</v>
          </cell>
          <cell r="BC7">
            <v>0</v>
          </cell>
          <cell r="BD7" t="str">
            <v>不是BUG，还没填表</v>
          </cell>
          <cell r="BE7" t="str">
            <v>策略描述策划还没配好</v>
          </cell>
          <cell r="BF7" t="str">
            <v>不是BUG，还没填表</v>
          </cell>
          <cell r="BG7">
            <v>340</v>
          </cell>
        </row>
        <row r="7">
          <cell r="BO7" t="str">
            <v>1#2#3</v>
          </cell>
        </row>
        <row r="8">
          <cell r="B8">
            <v>1101005</v>
          </cell>
          <cell r="C8" t="str">
            <v>刘羽禅</v>
          </cell>
          <cell r="D8">
            <v>1</v>
          </cell>
          <cell r="E8" t="str">
            <v>刘羽禅</v>
          </cell>
          <cell r="F8" t="str">
            <v>冰童</v>
          </cell>
          <cell r="G8" t="str">
            <v>ui_dtex_Name_1101005</v>
          </cell>
          <cell r="H8" t="str">
            <v>ui_dtex_Name2_1101005</v>
          </cell>
          <cell r="I8" t="str">
            <v>kp_km_1101005</v>
          </cell>
          <cell r="J8">
            <v>104</v>
          </cell>
          <cell r="K8">
            <v>1</v>
          </cell>
          <cell r="L8">
            <v>4</v>
          </cell>
          <cell r="M8">
            <v>3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1.5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8">
          <cell r="AB8">
            <v>1301005</v>
          </cell>
          <cell r="AC8">
            <v>1302005</v>
          </cell>
          <cell r="AD8">
            <v>3</v>
          </cell>
          <cell r="AE8">
            <v>0.2</v>
          </cell>
          <cell r="AF8">
            <v>0.2</v>
          </cell>
          <cell r="AG8" t="str">
            <v>刘羽禅专属技能-1</v>
          </cell>
          <cell r="AH8" t="str">
            <v>刘羽禅专属技能-2</v>
          </cell>
          <cell r="AI8" t="str">
            <v>神机妙算</v>
          </cell>
          <cell r="AJ8" t="str">
            <v>匡扶之志</v>
          </cell>
          <cell r="AK8">
            <v>5000</v>
          </cell>
          <cell r="AL8">
            <v>5000</v>
          </cell>
          <cell r="AM8">
            <v>0</v>
          </cell>
        </row>
        <row r="8">
          <cell r="AP8" t="str">
            <v>刘羽禅碎片</v>
          </cell>
          <cell r="AQ8">
            <v>80</v>
          </cell>
          <cell r="AR8">
            <v>1701005</v>
          </cell>
          <cell r="AS8">
            <v>80</v>
          </cell>
          <cell r="AT8">
            <v>3001005</v>
          </cell>
          <cell r="AU8" t="str">
            <v>cardface_lyc_1101005</v>
          </cell>
          <cell r="AV8" t="str">
            <v>head_lyc_1101005</v>
          </cell>
          <cell r="AW8" t="str">
            <v>headbig_lyc_1101005</v>
          </cell>
          <cell r="AX8" t="str">
            <v>head_lyc_1101005</v>
          </cell>
          <cell r="AY8" t="str">
            <v>draw_lyc_1101005</v>
          </cell>
          <cell r="AZ8" t="str">
            <v>cutin_lyc_1101005</v>
          </cell>
          <cell r="BA8" t="str">
            <v>gacha_lyc_1101005</v>
          </cell>
          <cell r="BB8">
            <v>0</v>
          </cell>
          <cell r="BC8">
            <v>0</v>
          </cell>
          <cell r="BD8" t="str">
            <v>不是BUG，还没填表</v>
          </cell>
          <cell r="BE8" t="str">
            <v>策略描述策划还没配好</v>
          </cell>
          <cell r="BF8" t="str">
            <v>不是BUG，还没填表</v>
          </cell>
          <cell r="BG8">
            <v>344</v>
          </cell>
        </row>
        <row r="8">
          <cell r="BO8" t="str">
            <v>1#2#3</v>
          </cell>
        </row>
        <row r="9">
          <cell r="B9">
            <v>1101006</v>
          </cell>
          <cell r="C9" t="str">
            <v>红莲缇娜</v>
          </cell>
          <cell r="D9">
            <v>1</v>
          </cell>
          <cell r="E9" t="str">
            <v>红莲缇娜</v>
          </cell>
          <cell r="F9" t="str">
            <v>地狱神父</v>
          </cell>
          <cell r="G9" t="str">
            <v>ui_dtex_Name_1101006</v>
          </cell>
          <cell r="H9" t="str">
            <v>ui_dtex_Name2_1101006</v>
          </cell>
          <cell r="I9" t="str">
            <v>kp_km_1101006</v>
          </cell>
          <cell r="J9">
            <v>107</v>
          </cell>
          <cell r="K9">
            <v>1</v>
          </cell>
          <cell r="L9">
            <v>4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1.5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9">
          <cell r="AB9">
            <v>1301006</v>
          </cell>
          <cell r="AC9">
            <v>1302006</v>
          </cell>
          <cell r="AD9">
            <v>2</v>
          </cell>
          <cell r="AE9">
            <v>0.2</v>
          </cell>
          <cell r="AF9">
            <v>0.2</v>
          </cell>
          <cell r="AG9" t="str">
            <v>红莲缇娜专属技能-1</v>
          </cell>
          <cell r="AH9" t="str">
            <v>红莲缇娜专属技能-2</v>
          </cell>
          <cell r="AI9" t="str">
            <v>召唤血魔</v>
          </cell>
          <cell r="AJ9" t="str">
            <v>血池</v>
          </cell>
          <cell r="AK9">
            <v>5000</v>
          </cell>
          <cell r="AL9">
            <v>5000</v>
          </cell>
          <cell r="AM9">
            <v>0</v>
          </cell>
        </row>
        <row r="9">
          <cell r="AP9" t="str">
            <v>红莲缇娜碎片</v>
          </cell>
          <cell r="AQ9">
            <v>40</v>
          </cell>
          <cell r="AR9">
            <v>1701006</v>
          </cell>
          <cell r="AS9">
            <v>40</v>
          </cell>
          <cell r="AT9">
            <v>3001006</v>
          </cell>
          <cell r="AU9" t="str">
            <v>cardface_hltn_1101006</v>
          </cell>
          <cell r="AV9" t="str">
            <v>head_hltn_1101006</v>
          </cell>
          <cell r="AW9" t="str">
            <v>headbig_hltn_1101006</v>
          </cell>
          <cell r="AX9" t="str">
            <v>head_hltn_1101006</v>
          </cell>
          <cell r="AY9" t="str">
            <v>draw_hltn_1101006</v>
          </cell>
          <cell r="AZ9" t="str">
            <v>cutin_hltn_1101006</v>
          </cell>
          <cell r="BA9" t="str">
            <v>gacha_hltn_1101006</v>
          </cell>
          <cell r="BB9">
            <v>0</v>
          </cell>
          <cell r="BC9">
            <v>0</v>
          </cell>
          <cell r="BD9" t="str">
            <v>不是BUG，还没填表</v>
          </cell>
          <cell r="BE9" t="str">
            <v>策略描述策划还没配好</v>
          </cell>
          <cell r="BF9" t="str">
            <v>不是BUG，还没填表</v>
          </cell>
          <cell r="BG9">
            <v>344</v>
          </cell>
        </row>
        <row r="9">
          <cell r="BO9" t="str">
            <v>1#2#3</v>
          </cell>
        </row>
        <row r="10">
          <cell r="B10">
            <v>1101007</v>
          </cell>
          <cell r="C10" t="str">
            <v>战斗曹焱兵</v>
          </cell>
          <cell r="D10">
            <v>1</v>
          </cell>
          <cell r="E10" t="str">
            <v>灵装曹焱兵</v>
          </cell>
          <cell r="F10" t="str">
            <v>曹魔王</v>
          </cell>
          <cell r="G10" t="str">
            <v>ui_dtex_Name_1101007</v>
          </cell>
          <cell r="H10" t="str">
            <v>ui_dtex_Name2_1101007</v>
          </cell>
          <cell r="I10" t="str">
            <v>kp_km_1101007</v>
          </cell>
          <cell r="J10">
            <v>103</v>
          </cell>
          <cell r="K10">
            <v>1</v>
          </cell>
          <cell r="L10">
            <v>4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1.5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0">
          <cell r="AB10">
            <v>1301007</v>
          </cell>
          <cell r="AC10">
            <v>1302007</v>
          </cell>
          <cell r="AD10">
            <v>3</v>
          </cell>
          <cell r="AE10">
            <v>0.2</v>
          </cell>
          <cell r="AF10">
            <v>0.2</v>
          </cell>
          <cell r="AG10" t="str">
            <v>战斗曹焱兵专属技能-1</v>
          </cell>
          <cell r="AH10" t="str">
            <v>战斗曹焱兵专属技能-2</v>
          </cell>
          <cell r="AI10" t="str">
            <v>大焱裂空锤增强</v>
          </cell>
          <cell r="AJ10" t="str">
            <v>无相火皇增强</v>
          </cell>
          <cell r="AK10">
            <v>5000</v>
          </cell>
          <cell r="AL10">
            <v>5000</v>
          </cell>
          <cell r="AM10">
            <v>0</v>
          </cell>
        </row>
        <row r="10">
          <cell r="AP10" t="str">
            <v>战斗曹焱兵碎片</v>
          </cell>
          <cell r="AQ10">
            <v>80</v>
          </cell>
          <cell r="AR10">
            <v>1701007</v>
          </cell>
          <cell r="AS10">
            <v>80</v>
          </cell>
          <cell r="AT10">
            <v>3001007</v>
          </cell>
          <cell r="AU10" t="str">
            <v>cardface_zdcyb_1101007</v>
          </cell>
          <cell r="AV10" t="str">
            <v>head_zdcyb_1101007</v>
          </cell>
          <cell r="AW10" t="str">
            <v>headbig_zdcyb_1101007</v>
          </cell>
          <cell r="AX10" t="str">
            <v>head_zdcyb_1101007</v>
          </cell>
          <cell r="AY10" t="str">
            <v>draw_zdcyb_1101007</v>
          </cell>
          <cell r="AZ10" t="str">
            <v>cutin_zdcyb_1101007</v>
          </cell>
          <cell r="BA10" t="str">
            <v>gacha_zdcyb_1101007</v>
          </cell>
          <cell r="BB10">
            <v>124.7</v>
          </cell>
          <cell r="BC10">
            <v>14.2</v>
          </cell>
          <cell r="BD10" t="str">
            <v>不是BUG，还没填表</v>
          </cell>
          <cell r="BE10" t="str">
            <v>策略描述策划还没配好</v>
          </cell>
          <cell r="BF10" t="str">
            <v>不是BUG，还没填表</v>
          </cell>
          <cell r="BG10">
            <v>338</v>
          </cell>
        </row>
        <row r="10">
          <cell r="BO10" t="str">
            <v>1#2#3</v>
          </cell>
        </row>
        <row r="11">
          <cell r="B11">
            <v>1101008</v>
          </cell>
          <cell r="C11" t="str">
            <v>黑尔坎普</v>
          </cell>
          <cell r="D11">
            <v>1</v>
          </cell>
          <cell r="E11" t="str">
            <v>黑尔坎普</v>
          </cell>
          <cell r="F11" t="str">
            <v>地狱看门人</v>
          </cell>
          <cell r="G11" t="str">
            <v>ui_dtex_Name_1101008</v>
          </cell>
          <cell r="H11" t="str">
            <v>ui_dtex_Name2_1101008</v>
          </cell>
          <cell r="I11" t="str">
            <v>kp_km_1101008</v>
          </cell>
          <cell r="J11">
            <v>101</v>
          </cell>
          <cell r="K11">
            <v>1</v>
          </cell>
          <cell r="L11">
            <v>2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1.5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1">
          <cell r="AB11">
            <v>1301008</v>
          </cell>
          <cell r="AC11">
            <v>1302008</v>
          </cell>
          <cell r="AD11">
            <v>1</v>
          </cell>
          <cell r="AE11">
            <v>0.2</v>
          </cell>
          <cell r="AF11">
            <v>0.2</v>
          </cell>
          <cell r="AG11" t="str">
            <v>黑尔坎普专属技能-1</v>
          </cell>
          <cell r="AH11" t="str">
            <v>黑尔坎普专属技能-2</v>
          </cell>
          <cell r="AI11" t="str">
            <v>利爪增强</v>
          </cell>
          <cell r="AJ11" t="str">
            <v>烈焰增强</v>
          </cell>
          <cell r="AK11">
            <v>5000</v>
          </cell>
          <cell r="AL11">
            <v>5000</v>
          </cell>
          <cell r="AM11">
            <v>0</v>
          </cell>
        </row>
        <row r="11">
          <cell r="AP11" t="str">
            <v>黑尔坎普碎片</v>
          </cell>
          <cell r="AQ11">
            <v>20</v>
          </cell>
          <cell r="AR11">
            <v>1701008</v>
          </cell>
          <cell r="AS11">
            <v>20</v>
          </cell>
          <cell r="AT11">
            <v>3001008</v>
          </cell>
          <cell r="AU11" t="str">
            <v>cardface_hekp_1101008</v>
          </cell>
          <cell r="AV11" t="str">
            <v>head_hekp_1101008</v>
          </cell>
          <cell r="AW11" t="str">
            <v>headbig_hekp_1101008</v>
          </cell>
          <cell r="AX11" t="str">
            <v>head_hekp_1101008</v>
          </cell>
          <cell r="AY11" t="str">
            <v>draw_hekp_1101008</v>
          </cell>
          <cell r="AZ11" t="str">
            <v>cutin_hekp_1101008</v>
          </cell>
          <cell r="BA11" t="str">
            <v>gacha_hekp_1101008</v>
          </cell>
          <cell r="BB11">
            <v>22</v>
          </cell>
          <cell r="BC11">
            <v>-86.1</v>
          </cell>
          <cell r="BD11" t="str">
            <v>不是BUG，还没填表</v>
          </cell>
          <cell r="BE11" t="str">
            <v>策略描述策划还没配好</v>
          </cell>
          <cell r="BF11" t="str">
            <v>不是BUG，还没填表</v>
          </cell>
          <cell r="BG11">
            <v>344</v>
          </cell>
        </row>
        <row r="11">
          <cell r="BO11" t="str">
            <v>1#2#3</v>
          </cell>
        </row>
        <row r="12">
          <cell r="B12">
            <v>1101009</v>
          </cell>
          <cell r="C12" t="str">
            <v>北落师门</v>
          </cell>
          <cell r="D12">
            <v>1</v>
          </cell>
          <cell r="E12" t="str">
            <v>北落师门</v>
          </cell>
          <cell r="F12" t="str">
            <v>门司令</v>
          </cell>
          <cell r="G12" t="str">
            <v>ui_dtex_Name_1101009</v>
          </cell>
          <cell r="H12" t="str">
            <v>ui_dtex_Name2_1101009</v>
          </cell>
          <cell r="I12" t="str">
            <v>kp_km_1101009</v>
          </cell>
          <cell r="J12">
            <v>101</v>
          </cell>
          <cell r="K12">
            <v>1</v>
          </cell>
          <cell r="L12">
            <v>3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1.5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2">
          <cell r="AB12">
            <v>1301009</v>
          </cell>
          <cell r="AC12">
            <v>1302009</v>
          </cell>
          <cell r="AD12">
            <v>2</v>
          </cell>
          <cell r="AE12">
            <v>0.2</v>
          </cell>
          <cell r="AF12">
            <v>0.2</v>
          </cell>
          <cell r="AG12" t="str">
            <v>北落师门专属技能-1</v>
          </cell>
          <cell r="AH12" t="str">
            <v>北落师门专属技能-2</v>
          </cell>
          <cell r="AI12" t="str">
            <v>厚土双臂增强</v>
          </cell>
          <cell r="AJ12" t="str">
            <v>石龙增强</v>
          </cell>
          <cell r="AK12">
            <v>5000</v>
          </cell>
          <cell r="AL12">
            <v>5000</v>
          </cell>
          <cell r="AM12">
            <v>0</v>
          </cell>
        </row>
        <row r="12">
          <cell r="AP12" t="str">
            <v>北落师门碎片</v>
          </cell>
          <cell r="AQ12">
            <v>40</v>
          </cell>
          <cell r="AR12">
            <v>1701009</v>
          </cell>
          <cell r="AS12">
            <v>40</v>
          </cell>
          <cell r="AT12">
            <v>3001009</v>
          </cell>
          <cell r="AU12" t="str">
            <v>cardface_blsm_1101009</v>
          </cell>
          <cell r="AV12" t="str">
            <v>head_blsm_1101009</v>
          </cell>
          <cell r="AW12" t="str">
            <v>headbig_blsm_1101009</v>
          </cell>
          <cell r="AX12" t="str">
            <v>head_blsm_1101009</v>
          </cell>
          <cell r="AY12" t="str">
            <v>draw_blsm_1101009</v>
          </cell>
          <cell r="AZ12" t="str">
            <v>cutin_blsm_1101009</v>
          </cell>
          <cell r="BA12" t="str">
            <v>gacha_blsm_1101009</v>
          </cell>
          <cell r="BB12">
            <v>0</v>
          </cell>
          <cell r="BC12">
            <v>0</v>
          </cell>
          <cell r="BD12" t="str">
            <v>不是BUG，还没填表</v>
          </cell>
          <cell r="BE12" t="str">
            <v>策略描述策划还没配好</v>
          </cell>
          <cell r="BF12" t="str">
            <v>不是BUG，还没填表</v>
          </cell>
          <cell r="BG12">
            <v>344</v>
          </cell>
        </row>
        <row r="12">
          <cell r="BO12" t="str">
            <v>1#2#3</v>
          </cell>
        </row>
        <row r="13">
          <cell r="B13">
            <v>1101010</v>
          </cell>
          <cell r="C13" t="str">
            <v>盖文</v>
          </cell>
          <cell r="D13">
            <v>1</v>
          </cell>
          <cell r="E13" t="str">
            <v>盖文</v>
          </cell>
          <cell r="F13" t="str">
            <v>龙王</v>
          </cell>
          <cell r="G13" t="str">
            <v>ui_dtex_Name_1101010</v>
          </cell>
          <cell r="H13" t="str">
            <v>ui_dtex_Name2_1101010</v>
          </cell>
          <cell r="I13" t="str">
            <v>kp_km_1101010</v>
          </cell>
          <cell r="J13">
            <v>101</v>
          </cell>
          <cell r="K13">
            <v>1</v>
          </cell>
          <cell r="L13">
            <v>4</v>
          </cell>
          <cell r="M13">
            <v>2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1.5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3">
          <cell r="AB13">
            <v>1301010</v>
          </cell>
          <cell r="AC13">
            <v>1302010</v>
          </cell>
          <cell r="AD13">
            <v>3</v>
          </cell>
          <cell r="AE13">
            <v>0.2</v>
          </cell>
          <cell r="AF13">
            <v>0.2</v>
          </cell>
          <cell r="AG13" t="str">
            <v>盖文专属技能-1</v>
          </cell>
          <cell r="AH13" t="str">
            <v>盖文专属技能-2</v>
          </cell>
          <cell r="AI13" t="str">
            <v>擒龙手增强</v>
          </cell>
          <cell r="AJ13" t="str">
            <v>龙王之怒增强</v>
          </cell>
          <cell r="AK13">
            <v>5000</v>
          </cell>
          <cell r="AL13">
            <v>5000</v>
          </cell>
          <cell r="AM13">
            <v>0</v>
          </cell>
        </row>
        <row r="13">
          <cell r="AP13" t="str">
            <v>盖文碎片</v>
          </cell>
          <cell r="AQ13">
            <v>80</v>
          </cell>
          <cell r="AR13">
            <v>1701010</v>
          </cell>
          <cell r="AS13">
            <v>80</v>
          </cell>
          <cell r="AT13">
            <v>3001010</v>
          </cell>
          <cell r="AU13" t="str">
            <v>cardface_gw_1101010</v>
          </cell>
          <cell r="AV13" t="str">
            <v>head_gw_1101010</v>
          </cell>
          <cell r="AW13" t="str">
            <v>headbig_gw_1101010</v>
          </cell>
          <cell r="AX13" t="str">
            <v>head_gw_1101010</v>
          </cell>
          <cell r="AY13" t="str">
            <v>draw_gw_1101010</v>
          </cell>
          <cell r="AZ13" t="str">
            <v>cutin_gw_1101010</v>
          </cell>
          <cell r="BA13" t="str">
            <v>gacha_gw_1101010</v>
          </cell>
          <cell r="BB13">
            <v>0</v>
          </cell>
          <cell r="BC13">
            <v>0</v>
          </cell>
          <cell r="BD13" t="str">
            <v>不是BUG，还没填表</v>
          </cell>
          <cell r="BE13" t="str">
            <v>策略描述策划还没配好</v>
          </cell>
          <cell r="BF13" t="str">
            <v>不是BUG，还没填表</v>
          </cell>
          <cell r="BG13">
            <v>340</v>
          </cell>
        </row>
        <row r="13">
          <cell r="BO13" t="str">
            <v>1#2#3</v>
          </cell>
        </row>
        <row r="14">
          <cell r="B14">
            <v>1101011</v>
          </cell>
          <cell r="C14" t="str">
            <v>阎风吒</v>
          </cell>
          <cell r="D14">
            <v>1</v>
          </cell>
          <cell r="E14" t="str">
            <v>阎风吒</v>
          </cell>
          <cell r="F14" t="str">
            <v>混世风魔</v>
          </cell>
          <cell r="G14" t="str">
            <v>ui_dtex_Name_1101011</v>
          </cell>
          <cell r="H14" t="str">
            <v>ui_dtex_Name2_1101011</v>
          </cell>
          <cell r="I14" t="str">
            <v>kp_km_1101011</v>
          </cell>
          <cell r="J14">
            <v>101</v>
          </cell>
          <cell r="K14">
            <v>1</v>
          </cell>
          <cell r="L14">
            <v>3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1.5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4">
          <cell r="AB14">
            <v>1301011</v>
          </cell>
          <cell r="AC14">
            <v>1302011</v>
          </cell>
          <cell r="AD14">
            <v>2</v>
          </cell>
          <cell r="AE14">
            <v>0.2</v>
          </cell>
          <cell r="AF14">
            <v>0.2</v>
          </cell>
          <cell r="AG14" t="str">
            <v>阎风吒专属技能-1</v>
          </cell>
          <cell r="AH14" t="str">
            <v>阎风吒专属技能-2</v>
          </cell>
          <cell r="AI14" t="str">
            <v>风神斩增强</v>
          </cell>
          <cell r="AJ14" t="str">
            <v>星罗无双阵增强</v>
          </cell>
          <cell r="AK14">
            <v>5000</v>
          </cell>
          <cell r="AL14">
            <v>5000</v>
          </cell>
          <cell r="AM14">
            <v>0</v>
          </cell>
        </row>
        <row r="14">
          <cell r="AP14" t="str">
            <v>阎风吒碎片</v>
          </cell>
          <cell r="AQ14">
            <v>40</v>
          </cell>
          <cell r="AR14">
            <v>1701011</v>
          </cell>
          <cell r="AS14">
            <v>40</v>
          </cell>
          <cell r="AT14">
            <v>3001011</v>
          </cell>
          <cell r="AU14" t="str">
            <v>cardface_yfz_1101011</v>
          </cell>
          <cell r="AV14" t="str">
            <v>head_yfz_1101011</v>
          </cell>
          <cell r="AW14" t="str">
            <v>headbig_yfz_1101011</v>
          </cell>
          <cell r="AX14" t="str">
            <v>head_yfz_1101011</v>
          </cell>
          <cell r="AY14" t="str">
            <v>draw_yfz_1101011</v>
          </cell>
          <cell r="AZ14" t="str">
            <v>cutin_yfz_1101011</v>
          </cell>
          <cell r="BA14" t="str">
            <v>gacha_yfz_1101011</v>
          </cell>
          <cell r="BB14">
            <v>0</v>
          </cell>
          <cell r="BC14">
            <v>0</v>
          </cell>
          <cell r="BD14" t="str">
            <v>不是BUG，还没填表</v>
          </cell>
          <cell r="BE14" t="str">
            <v>策略描述策划还没配好</v>
          </cell>
          <cell r="BF14" t="str">
            <v>不是BUG，还没填表</v>
          </cell>
          <cell r="BG14">
            <v>340</v>
          </cell>
        </row>
        <row r="14">
          <cell r="BO14" t="str">
            <v>1#2#3</v>
          </cell>
        </row>
        <row r="15">
          <cell r="B15">
            <v>1101012</v>
          </cell>
          <cell r="C15" t="str">
            <v>南御夫</v>
          </cell>
          <cell r="D15">
            <v>1</v>
          </cell>
          <cell r="E15" t="str">
            <v>南御夫</v>
          </cell>
          <cell r="F15" t="str">
            <v>狼子野心</v>
          </cell>
          <cell r="G15" t="str">
            <v>ui_dtex_Name_1101012</v>
          </cell>
          <cell r="H15" t="str">
            <v>ui_dtex_Name2_1101012</v>
          </cell>
          <cell r="I15" t="str">
            <v>kp_km_1101012</v>
          </cell>
          <cell r="J15">
            <v>101</v>
          </cell>
          <cell r="K15">
            <v>1</v>
          </cell>
          <cell r="L15">
            <v>2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1.5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  <row r="15">
          <cell r="AB15">
            <v>1301012</v>
          </cell>
          <cell r="AC15">
            <v>1302012</v>
          </cell>
          <cell r="AD15">
            <v>1</v>
          </cell>
          <cell r="AE15">
            <v>0.2</v>
          </cell>
          <cell r="AF15">
            <v>0.2</v>
          </cell>
          <cell r="AG15" t="str">
            <v>南御夫专属技能-1</v>
          </cell>
          <cell r="AH15" t="str">
            <v>南御夫专属技能-2</v>
          </cell>
          <cell r="AI15" t="str">
            <v>痛击增强</v>
          </cell>
          <cell r="AJ15" t="str">
            <v>忍负增强</v>
          </cell>
          <cell r="AK15">
            <v>5000</v>
          </cell>
          <cell r="AL15">
            <v>5000</v>
          </cell>
          <cell r="AM15">
            <v>0</v>
          </cell>
        </row>
        <row r="15">
          <cell r="AP15" t="str">
            <v>南御夫碎片</v>
          </cell>
          <cell r="AQ15">
            <v>20</v>
          </cell>
          <cell r="AR15">
            <v>1701012</v>
          </cell>
          <cell r="AS15">
            <v>20</v>
          </cell>
          <cell r="AT15">
            <v>3001012</v>
          </cell>
          <cell r="AU15" t="str">
            <v>cardface_nyf_1101012</v>
          </cell>
          <cell r="AV15" t="str">
            <v>head_nyf_1101012</v>
          </cell>
          <cell r="AW15" t="str">
            <v>headbig_nyf_1101012</v>
          </cell>
          <cell r="AX15" t="str">
            <v>head_nyf_1101012</v>
          </cell>
          <cell r="AY15" t="str">
            <v>draw_nyf_1101012</v>
          </cell>
          <cell r="AZ15" t="str">
            <v>cutin_nyf_1101012</v>
          </cell>
          <cell r="BA15" t="str">
            <v>gacha_nyf_1101012</v>
          </cell>
          <cell r="BB15">
            <v>0</v>
          </cell>
          <cell r="BC15">
            <v>0</v>
          </cell>
          <cell r="BD15" t="str">
            <v>不是BUG，还没填表</v>
          </cell>
          <cell r="BE15" t="str">
            <v>策略描述策划还没配好</v>
          </cell>
          <cell r="BF15" t="str">
            <v>不是BUG，还没填表</v>
          </cell>
          <cell r="BG15">
            <v>340</v>
          </cell>
        </row>
        <row r="15">
          <cell r="BO15" t="str">
            <v>1#2#3</v>
          </cell>
        </row>
        <row r="16">
          <cell r="B16">
            <v>1101013</v>
          </cell>
          <cell r="C16" t="str">
            <v>吉拉</v>
          </cell>
          <cell r="D16">
            <v>1</v>
          </cell>
          <cell r="E16" t="str">
            <v>吉拉</v>
          </cell>
          <cell r="F16" t="str">
            <v>第五骑士</v>
          </cell>
          <cell r="G16" t="str">
            <v>ui_dtex_Name_1101013</v>
          </cell>
          <cell r="H16" t="str">
            <v>ui_dtex_Name2_1101013</v>
          </cell>
          <cell r="I16" t="str">
            <v>kp_km_1101013</v>
          </cell>
          <cell r="J16">
            <v>101</v>
          </cell>
          <cell r="K16">
            <v>1</v>
          </cell>
          <cell r="L16">
            <v>2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1.5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</v>
          </cell>
        </row>
        <row r="16">
          <cell r="AB16">
            <v>1301013</v>
          </cell>
          <cell r="AC16">
            <v>1302013</v>
          </cell>
          <cell r="AD16">
            <v>1</v>
          </cell>
          <cell r="AE16">
            <v>0.2</v>
          </cell>
          <cell r="AF16">
            <v>0.2</v>
          </cell>
          <cell r="AG16" t="str">
            <v>吉拉专属技能-1</v>
          </cell>
          <cell r="AH16" t="str">
            <v>吉拉专属技能-2</v>
          </cell>
          <cell r="AI16" t="str">
            <v>狩猎增强</v>
          </cell>
          <cell r="AJ16" t="str">
            <v>融合中枢增强</v>
          </cell>
          <cell r="AK16">
            <v>5000</v>
          </cell>
          <cell r="AL16">
            <v>5000</v>
          </cell>
          <cell r="AM16">
            <v>0</v>
          </cell>
        </row>
        <row r="16">
          <cell r="AP16" t="str">
            <v>吉拉碎片</v>
          </cell>
          <cell r="AQ16">
            <v>20</v>
          </cell>
          <cell r="AR16">
            <v>1701013</v>
          </cell>
          <cell r="AS16">
            <v>20</v>
          </cell>
          <cell r="AT16">
            <v>3001013</v>
          </cell>
          <cell r="AU16" t="str">
            <v>cardface_jl_1101013</v>
          </cell>
          <cell r="AV16" t="str">
            <v>head_jl_1101013</v>
          </cell>
          <cell r="AW16" t="str">
            <v>headbig_jl_1101013</v>
          </cell>
          <cell r="AX16" t="str">
            <v>head_jl_1101013</v>
          </cell>
          <cell r="AY16" t="str">
            <v>draw_jl_1101013</v>
          </cell>
          <cell r="AZ16" t="str">
            <v>cutin_jl_1101013</v>
          </cell>
          <cell r="BA16" t="str">
            <v>gacha_jl_1101013</v>
          </cell>
          <cell r="BB16">
            <v>0</v>
          </cell>
          <cell r="BC16">
            <v>0</v>
          </cell>
          <cell r="BD16" t="str">
            <v>不是BUG，还没填表</v>
          </cell>
          <cell r="BE16" t="str">
            <v>策略描述策划还没配好</v>
          </cell>
          <cell r="BF16" t="str">
            <v>不是BUG，还没填表</v>
          </cell>
          <cell r="BG16">
            <v>338</v>
          </cell>
        </row>
        <row r="16">
          <cell r="BO16" t="str">
            <v>1#2#3</v>
          </cell>
        </row>
        <row r="17">
          <cell r="B17">
            <v>1101014</v>
          </cell>
          <cell r="C17" t="str">
            <v>吕仙宫</v>
          </cell>
          <cell r="D17">
            <v>1</v>
          </cell>
          <cell r="E17" t="str">
            <v>吕仙宫</v>
          </cell>
          <cell r="F17" t="str">
            <v>陷阵统领</v>
          </cell>
          <cell r="G17" t="str">
            <v>ui_dtex_Name_1101014</v>
          </cell>
          <cell r="H17" t="str">
            <v>ui_dtex_Name2_1101014</v>
          </cell>
          <cell r="I17" t="str">
            <v>kp_km_1101014</v>
          </cell>
          <cell r="J17">
            <v>101</v>
          </cell>
          <cell r="K17">
            <v>1</v>
          </cell>
          <cell r="L17">
            <v>3</v>
          </cell>
          <cell r="M17">
            <v>2</v>
          </cell>
          <cell r="N17">
            <v>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1.5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5</v>
          </cell>
        </row>
        <row r="17">
          <cell r="AB17">
            <v>1301014</v>
          </cell>
          <cell r="AC17">
            <v>1302014</v>
          </cell>
          <cell r="AD17">
            <v>2</v>
          </cell>
          <cell r="AE17">
            <v>0.2</v>
          </cell>
          <cell r="AF17">
            <v>0.2</v>
          </cell>
          <cell r="AG17" t="str">
            <v>吕仙宫专属技能-1</v>
          </cell>
          <cell r="AH17" t="str">
            <v>吕仙宫专属技能-2</v>
          </cell>
          <cell r="AI17" t="str">
            <v>吕氏余烈增强</v>
          </cell>
          <cell r="AJ17" t="str">
            <v>威慑增强</v>
          </cell>
          <cell r="AK17">
            <v>5000</v>
          </cell>
          <cell r="AL17">
            <v>5000</v>
          </cell>
          <cell r="AM17">
            <v>0</v>
          </cell>
        </row>
        <row r="17">
          <cell r="AP17" t="str">
            <v>吕仙宫碎片</v>
          </cell>
          <cell r="AQ17">
            <v>40</v>
          </cell>
          <cell r="AR17">
            <v>1701014</v>
          </cell>
          <cell r="AS17">
            <v>40</v>
          </cell>
          <cell r="AT17">
            <v>3001014</v>
          </cell>
          <cell r="AU17" t="str">
            <v>cardface_lxg_1101014</v>
          </cell>
          <cell r="AV17" t="str">
            <v>head_lxg_1101014</v>
          </cell>
          <cell r="AW17" t="str">
            <v>headbig_lxg_1101014</v>
          </cell>
          <cell r="AX17" t="str">
            <v>head_lxg_1101014</v>
          </cell>
          <cell r="AY17" t="str">
            <v>draw_lxg_1101014</v>
          </cell>
          <cell r="AZ17" t="str">
            <v>cutin_lxg_1101014</v>
          </cell>
          <cell r="BA17" t="str">
            <v>gacha_lxg_1101014</v>
          </cell>
          <cell r="BB17">
            <v>0</v>
          </cell>
          <cell r="BC17">
            <v>0</v>
          </cell>
          <cell r="BD17" t="str">
            <v>不是BUG，还没填表</v>
          </cell>
          <cell r="BE17" t="str">
            <v>策略描述策划还没配好</v>
          </cell>
          <cell r="BF17" t="str">
            <v>不是BUG，还没填表</v>
          </cell>
          <cell r="BG17">
            <v>404</v>
          </cell>
        </row>
        <row r="17">
          <cell r="BO17" t="str">
            <v>1#2#3</v>
          </cell>
        </row>
        <row r="18">
          <cell r="B18">
            <v>1101015</v>
          </cell>
          <cell r="C18" t="str">
            <v>阎巧巧</v>
          </cell>
          <cell r="D18">
            <v>1</v>
          </cell>
          <cell r="E18" t="str">
            <v>阎巧巧</v>
          </cell>
          <cell r="F18" t="str">
            <v>踏风守护</v>
          </cell>
          <cell r="G18" t="str">
            <v>ui_dtex_Name_1101015</v>
          </cell>
          <cell r="H18" t="str">
            <v>ui_dtex_Name2_1101015</v>
          </cell>
          <cell r="I18" t="str">
            <v>kp_km_1101015</v>
          </cell>
          <cell r="J18">
            <v>101</v>
          </cell>
          <cell r="K18">
            <v>1</v>
          </cell>
          <cell r="L18">
            <v>2</v>
          </cell>
          <cell r="M18">
            <v>1</v>
          </cell>
          <cell r="N18">
            <v>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1.5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8">
          <cell r="AB18">
            <v>1301015</v>
          </cell>
          <cell r="AC18">
            <v>1302015</v>
          </cell>
          <cell r="AD18">
            <v>1</v>
          </cell>
          <cell r="AE18">
            <v>0.2</v>
          </cell>
          <cell r="AF18">
            <v>0.2</v>
          </cell>
          <cell r="AG18" t="str">
            <v>阎巧巧专属技能-1</v>
          </cell>
          <cell r="AH18" t="str">
            <v>阎巧巧专属技能-2</v>
          </cell>
          <cell r="AI18" t="str">
            <v>破风刃增强</v>
          </cell>
          <cell r="AJ18" t="str">
            <v>同质增强</v>
          </cell>
          <cell r="AK18">
            <v>5000</v>
          </cell>
          <cell r="AL18">
            <v>5000</v>
          </cell>
          <cell r="AM18">
            <v>0</v>
          </cell>
        </row>
        <row r="18">
          <cell r="AP18" t="str">
            <v>阎巧巧碎片</v>
          </cell>
          <cell r="AQ18">
            <v>20</v>
          </cell>
          <cell r="AR18">
            <v>1701015</v>
          </cell>
          <cell r="AS18">
            <v>20</v>
          </cell>
          <cell r="AT18">
            <v>3001015</v>
          </cell>
          <cell r="AU18" t="str">
            <v>cardface_yqq_1101015</v>
          </cell>
          <cell r="AV18" t="str">
            <v>head_yqq_1101015</v>
          </cell>
          <cell r="AW18" t="str">
            <v>headbig_yqq_1101015</v>
          </cell>
          <cell r="AX18" t="str">
            <v>head_yqq_1101015</v>
          </cell>
          <cell r="AY18" t="str">
            <v>draw_yqq_1101015</v>
          </cell>
          <cell r="AZ18" t="str">
            <v>cutin_yqq_1101015</v>
          </cell>
          <cell r="BA18" t="str">
            <v>gacha_yqq_1101015</v>
          </cell>
          <cell r="BB18">
            <v>0</v>
          </cell>
          <cell r="BC18">
            <v>0</v>
          </cell>
          <cell r="BD18" t="str">
            <v>不是BUG，还没填表</v>
          </cell>
          <cell r="BE18" t="str">
            <v>策略描述策划还没配好</v>
          </cell>
          <cell r="BF18" t="str">
            <v>不是BUG，还没填表</v>
          </cell>
          <cell r="BG18">
            <v>402</v>
          </cell>
        </row>
        <row r="18">
          <cell r="BO18" t="str">
            <v>1#2#3</v>
          </cell>
        </row>
        <row r="19">
          <cell r="B19">
            <v>1101042</v>
          </cell>
          <cell r="C19" t="str">
            <v>都市男青年</v>
          </cell>
          <cell r="D19">
            <v>1</v>
          </cell>
          <cell r="E19" t="str">
            <v>男青年</v>
          </cell>
          <cell r="F19" t="str">
            <v>都市</v>
          </cell>
          <cell r="G19" t="str">
            <v>ui_dtex_Name_1101042</v>
          </cell>
          <cell r="H19" t="str">
            <v>ui_dtex_Name2_1101042</v>
          </cell>
          <cell r="I19" t="str">
            <v>kp_km_1101042</v>
          </cell>
          <cell r="J19">
            <v>101</v>
          </cell>
          <cell r="K19">
            <v>1</v>
          </cell>
          <cell r="L19">
            <v>2</v>
          </cell>
          <cell r="M19">
            <v>3</v>
          </cell>
          <cell r="N19">
            <v>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1.5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19">
          <cell r="AB19">
            <v>1301042</v>
          </cell>
          <cell r="AC19">
            <v>1302042</v>
          </cell>
          <cell r="AD19">
            <v>1</v>
          </cell>
          <cell r="AE19">
            <v>0.2</v>
          </cell>
          <cell r="AF19">
            <v>0.2</v>
          </cell>
          <cell r="AG19" t="str">
            <v>战斗夏玲专属技能-1</v>
          </cell>
          <cell r="AH19" t="str">
            <v>战斗夏玲专属技能-2</v>
          </cell>
          <cell r="AI19" t="str">
            <v>回旋踢增强</v>
          </cell>
          <cell r="AJ19" t="str">
            <v>尖叫增强</v>
          </cell>
          <cell r="AK19">
            <v>5000</v>
          </cell>
          <cell r="AL19">
            <v>5000</v>
          </cell>
          <cell r="AM19">
            <v>0</v>
          </cell>
        </row>
        <row r="19">
          <cell r="AP19" t="str">
            <v>都市男青年碎片</v>
          </cell>
          <cell r="AQ19">
            <v>20</v>
          </cell>
          <cell r="AR19">
            <v>1701042</v>
          </cell>
          <cell r="AS19">
            <v>20</v>
          </cell>
          <cell r="AT19">
            <v>3001041</v>
          </cell>
          <cell r="AU19" t="str">
            <v>cardface_dsnqn_1101042</v>
          </cell>
          <cell r="AV19" t="str">
            <v>head_dsnqn_1101042</v>
          </cell>
          <cell r="AW19" t="str">
            <v>headbig_dsnqn_1101042</v>
          </cell>
          <cell r="AX19" t="str">
            <v>head_dsnqn_1101042</v>
          </cell>
          <cell r="AY19" t="str">
            <v>draw_dsnqn_1101042</v>
          </cell>
          <cell r="AZ19" t="str">
            <v>cutin_dsnqn_1101042</v>
          </cell>
          <cell r="BA19" t="str">
            <v>gacha_dsnqn_1101042</v>
          </cell>
          <cell r="BB19">
            <v>0</v>
          </cell>
          <cell r="BC19">
            <v>0</v>
          </cell>
          <cell r="BD19" t="str">
            <v>不是BUG，还没填表</v>
          </cell>
          <cell r="BE19" t="str">
            <v>策略描述策划还没配好</v>
          </cell>
          <cell r="BF19" t="str">
            <v>不是BUG，还没填表</v>
          </cell>
          <cell r="BG19">
            <v>408</v>
          </cell>
        </row>
        <row r="19">
          <cell r="BO19" t="str">
            <v>1#2#3</v>
          </cell>
        </row>
        <row r="20">
          <cell r="B20">
            <v>1101016</v>
          </cell>
          <cell r="C20" t="str">
            <v>秦王攻</v>
          </cell>
          <cell r="D20">
            <v>1</v>
          </cell>
          <cell r="E20" t="str">
            <v>秦王攻</v>
          </cell>
          <cell r="F20" t="str">
            <v>新寄灵人</v>
          </cell>
          <cell r="G20" t="str">
            <v>ui_dtex_Name_1101016</v>
          </cell>
          <cell r="H20" t="str">
            <v>ui_dtex_Name2_1101016</v>
          </cell>
          <cell r="I20" t="str">
            <v>kp_km_1101016</v>
          </cell>
          <cell r="J20">
            <v>101</v>
          </cell>
          <cell r="K20">
            <v>1</v>
          </cell>
          <cell r="L20">
            <v>4</v>
          </cell>
          <cell r="M20">
            <v>3</v>
          </cell>
          <cell r="N20">
            <v>2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1.5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</v>
          </cell>
        </row>
        <row r="20">
          <cell r="AB20" t="str">
            <v>秦王攻技能1</v>
          </cell>
          <cell r="AC20" t="str">
            <v>秦王攻技能2</v>
          </cell>
          <cell r="AD20">
            <v>3</v>
          </cell>
          <cell r="AE20">
            <v>0.2</v>
          </cell>
          <cell r="AF20">
            <v>0.2</v>
          </cell>
          <cell r="AG20" t="str">
            <v>战斗夏玲专属技能-1</v>
          </cell>
          <cell r="AH20" t="str">
            <v>战斗夏玲专属技能-2</v>
          </cell>
          <cell r="AI20" t="str">
            <v>凶冥杀增强</v>
          </cell>
          <cell r="AJ20" t="str">
            <v>爆云印增强</v>
          </cell>
          <cell r="AK20">
            <v>5000</v>
          </cell>
          <cell r="AL20">
            <v>5000</v>
          </cell>
          <cell r="AM20">
            <v>0</v>
          </cell>
        </row>
        <row r="20">
          <cell r="AP20" t="str">
            <v>秦王攻碎片</v>
          </cell>
          <cell r="AQ20">
            <v>80</v>
          </cell>
          <cell r="AR20">
            <v>1701016</v>
          </cell>
          <cell r="AS20">
            <v>80</v>
          </cell>
          <cell r="AT20">
            <v>3001016</v>
          </cell>
          <cell r="AU20" t="str">
            <v>cardface_qwg_1101016</v>
          </cell>
          <cell r="AV20" t="str">
            <v>head_qwg_1101016</v>
          </cell>
          <cell r="AW20" t="str">
            <v>headbig_qwg_1101016</v>
          </cell>
          <cell r="AX20" t="str">
            <v>head_qwg_1101016</v>
          </cell>
          <cell r="AY20" t="str">
            <v>draw_qwg_1101016</v>
          </cell>
          <cell r="AZ20" t="str">
            <v>cutin_qwg_1101016</v>
          </cell>
          <cell r="BA20" t="str">
            <v>gacha_qwg_1101016</v>
          </cell>
          <cell r="BB20">
            <v>0</v>
          </cell>
          <cell r="BC20">
            <v>0</v>
          </cell>
          <cell r="BD20" t="str">
            <v>不是BUG，还没填表</v>
          </cell>
          <cell r="BE20" t="str">
            <v>策略描述策划还没配好</v>
          </cell>
          <cell r="BF20" t="str">
            <v>不是BUG，还没填表</v>
          </cell>
          <cell r="BG20">
            <v>408</v>
          </cell>
        </row>
        <row r="20">
          <cell r="BO20" t="str">
            <v>1#2#3</v>
          </cell>
        </row>
        <row r="21">
          <cell r="B21">
            <v>1101020</v>
          </cell>
          <cell r="C21" t="str">
            <v>姬烟华</v>
          </cell>
          <cell r="D21">
            <v>1</v>
          </cell>
          <cell r="E21" t="str">
            <v>姬烟华</v>
          </cell>
          <cell r="F21" t="str">
            <v>新寄灵人</v>
          </cell>
          <cell r="G21" t="str">
            <v>ui_dtex_Name_1101020</v>
          </cell>
          <cell r="H21" t="str">
            <v>ui_dtex_Name2_1101020</v>
          </cell>
          <cell r="I21" t="str">
            <v>kp_km_1101020</v>
          </cell>
          <cell r="J21">
            <v>101</v>
          </cell>
          <cell r="K21">
            <v>1</v>
          </cell>
          <cell r="L21">
            <v>3</v>
          </cell>
          <cell r="M21">
            <v>3</v>
          </cell>
          <cell r="N21">
            <v>2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1.5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5</v>
          </cell>
        </row>
        <row r="21">
          <cell r="AB21" t="str">
            <v>姬烟华技能1</v>
          </cell>
          <cell r="AC21" t="str">
            <v>姬烟华技能2</v>
          </cell>
          <cell r="AD21">
            <v>2</v>
          </cell>
          <cell r="AE21">
            <v>0.2</v>
          </cell>
          <cell r="AF21">
            <v>0.2</v>
          </cell>
          <cell r="AG21" t="str">
            <v>战斗夏玲专属技能-1</v>
          </cell>
          <cell r="AH21" t="str">
            <v>战斗夏玲专属技能-2</v>
          </cell>
          <cell r="AI21" t="str">
            <v>雷霆一击增强</v>
          </cell>
          <cell r="AJ21" t="str">
            <v>雷门布鼓增强</v>
          </cell>
          <cell r="AK21">
            <v>5000</v>
          </cell>
          <cell r="AL21">
            <v>5000</v>
          </cell>
          <cell r="AM21">
            <v>0</v>
          </cell>
        </row>
        <row r="21">
          <cell r="AP21" t="str">
            <v>姬烟华碎片</v>
          </cell>
          <cell r="AQ21">
            <v>40</v>
          </cell>
          <cell r="AR21">
            <v>1701020</v>
          </cell>
          <cell r="AS21">
            <v>40</v>
          </cell>
          <cell r="AT21">
            <v>3001020</v>
          </cell>
          <cell r="AU21" t="str">
            <v>cardface_jyh_1101020</v>
          </cell>
          <cell r="AV21" t="str">
            <v>head_jyh_1101020</v>
          </cell>
          <cell r="AW21" t="str">
            <v>headbig_jyh_1101020</v>
          </cell>
          <cell r="AX21" t="str">
            <v>head_jyh_1101020</v>
          </cell>
          <cell r="AY21" t="str">
            <v>draw_jyh_1101020</v>
          </cell>
          <cell r="AZ21" t="str">
            <v>cutin_jyh_1101020</v>
          </cell>
          <cell r="BA21" t="str">
            <v>gacha_jyh_1101020</v>
          </cell>
          <cell r="BB21">
            <v>0</v>
          </cell>
          <cell r="BC21">
            <v>0</v>
          </cell>
          <cell r="BD21" t="str">
            <v>不是BUG，还没填表</v>
          </cell>
          <cell r="BE21" t="str">
            <v>策略描述策划还没配好</v>
          </cell>
          <cell r="BF21" t="str">
            <v>不是BUG，还没填表</v>
          </cell>
          <cell r="BG21">
            <v>408</v>
          </cell>
        </row>
        <row r="21">
          <cell r="BO21" t="str">
            <v>1#2#3</v>
          </cell>
        </row>
        <row r="22">
          <cell r="B22">
            <v>1101022</v>
          </cell>
          <cell r="C22" t="str">
            <v>幻</v>
          </cell>
          <cell r="D22">
            <v>1</v>
          </cell>
          <cell r="E22" t="str">
            <v>幻</v>
          </cell>
          <cell r="F22" t="str">
            <v>新寄灵人</v>
          </cell>
          <cell r="G22" t="str">
            <v>ui_dtex_Name_1101022</v>
          </cell>
          <cell r="H22" t="str">
            <v>ui_dtex_Name2_1101022</v>
          </cell>
          <cell r="I22" t="str">
            <v>kp_km_1101022</v>
          </cell>
          <cell r="J22">
            <v>101</v>
          </cell>
          <cell r="K22">
            <v>1</v>
          </cell>
          <cell r="L22">
            <v>2</v>
          </cell>
          <cell r="M22">
            <v>3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1.5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5</v>
          </cell>
        </row>
        <row r="22">
          <cell r="AB22" t="str">
            <v>幻技能1</v>
          </cell>
          <cell r="AC22" t="str">
            <v>幻技能2</v>
          </cell>
          <cell r="AD22">
            <v>1</v>
          </cell>
          <cell r="AE22">
            <v>0.2</v>
          </cell>
          <cell r="AF22">
            <v>0.2</v>
          </cell>
          <cell r="AG22" t="str">
            <v>战斗夏玲专属技能-1</v>
          </cell>
          <cell r="AH22" t="str">
            <v>战斗夏玲专属技能-2</v>
          </cell>
          <cell r="AI22" t="str">
            <v>迷踪幻刃增强</v>
          </cell>
          <cell r="AJ22" t="str">
            <v>影刃追魂增强</v>
          </cell>
          <cell r="AK22">
            <v>5000</v>
          </cell>
          <cell r="AL22">
            <v>5000</v>
          </cell>
          <cell r="AM22">
            <v>0</v>
          </cell>
        </row>
        <row r="22">
          <cell r="AP22" t="str">
            <v>幻碎片</v>
          </cell>
          <cell r="AQ22">
            <v>20</v>
          </cell>
          <cell r="AR22">
            <v>1701022</v>
          </cell>
          <cell r="AS22">
            <v>20</v>
          </cell>
          <cell r="AT22">
            <v>3001022</v>
          </cell>
          <cell r="AU22" t="str">
            <v>cardface_h_1101022</v>
          </cell>
          <cell r="AV22" t="str">
            <v>head_h_1101022</v>
          </cell>
          <cell r="AW22" t="str">
            <v>headbig_h_1101022</v>
          </cell>
          <cell r="AX22" t="str">
            <v>head_h_1101022</v>
          </cell>
          <cell r="AY22" t="str">
            <v>draw_h_1101022</v>
          </cell>
          <cell r="AZ22" t="str">
            <v>cutin_h_1101022</v>
          </cell>
          <cell r="BA22" t="str">
            <v>gacha_h_1101022</v>
          </cell>
          <cell r="BB22">
            <v>0</v>
          </cell>
          <cell r="BC22">
            <v>0</v>
          </cell>
          <cell r="BD22" t="str">
            <v>不是BUG，还没填表</v>
          </cell>
          <cell r="BE22" t="str">
            <v>策略描述策划还没配好</v>
          </cell>
          <cell r="BF22" t="str">
            <v>不是BUG，还没填表</v>
          </cell>
          <cell r="BG22">
            <v>344</v>
          </cell>
        </row>
        <row r="22">
          <cell r="BO22" t="str">
            <v>1#2#3</v>
          </cell>
        </row>
        <row r="23">
          <cell r="B23">
            <v>1101023</v>
          </cell>
          <cell r="C23" t="str">
            <v>朱童</v>
          </cell>
          <cell r="D23">
            <v>0</v>
          </cell>
          <cell r="E23" t="str">
            <v>朱童</v>
          </cell>
          <cell r="F23" t="str">
            <v>新寄灵人</v>
          </cell>
          <cell r="G23" t="str">
            <v>ui_dtex_Name_1101023</v>
          </cell>
          <cell r="H23" t="str">
            <v>ui_dtex_Name2_1101023</v>
          </cell>
          <cell r="I23" t="str">
            <v>kp_km_1101023</v>
          </cell>
          <cell r="J23">
            <v>101</v>
          </cell>
          <cell r="K23">
            <v>1</v>
          </cell>
          <cell r="L23">
            <v>3</v>
          </cell>
          <cell r="M23">
            <v>3</v>
          </cell>
          <cell r="N23">
            <v>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1.5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</v>
          </cell>
        </row>
        <row r="23">
          <cell r="AB23" t="str">
            <v>朱童技能1</v>
          </cell>
          <cell r="AC23" t="str">
            <v>朱童技能2</v>
          </cell>
          <cell r="AD23">
            <v>2</v>
          </cell>
          <cell r="AE23">
            <v>0.2</v>
          </cell>
          <cell r="AF23">
            <v>0.2</v>
          </cell>
          <cell r="AG23" t="str">
            <v>战斗夏玲专属技能-1</v>
          </cell>
          <cell r="AH23" t="str">
            <v>战斗夏玲专属技能-2</v>
          </cell>
          <cell r="AI23" t="str">
            <v>大爆风增强</v>
          </cell>
          <cell r="AJ23" t="str">
            <v>玄鸟神风增强</v>
          </cell>
          <cell r="AK23">
            <v>5000</v>
          </cell>
          <cell r="AL23">
            <v>5000</v>
          </cell>
          <cell r="AM23">
            <v>0</v>
          </cell>
        </row>
        <row r="23">
          <cell r="AP23" t="str">
            <v>朱童碎片</v>
          </cell>
          <cell r="AQ23">
            <v>40</v>
          </cell>
          <cell r="AR23">
            <v>1701023</v>
          </cell>
          <cell r="AS23">
            <v>40</v>
          </cell>
        </row>
        <row r="23">
          <cell r="AU23" t="str">
            <v>cardface_zt_1101023</v>
          </cell>
          <cell r="AV23" t="str">
            <v>head_zt_1101023</v>
          </cell>
          <cell r="AW23" t="str">
            <v>headbig_zt_1101023</v>
          </cell>
          <cell r="AX23" t="str">
            <v>head_zt_1101023</v>
          </cell>
          <cell r="AY23" t="str">
            <v>draw_zt_1101023</v>
          </cell>
          <cell r="AZ23" t="str">
            <v>cutin_zt_1101023</v>
          </cell>
          <cell r="BA23" t="str">
            <v>gacha_zt_1101023</v>
          </cell>
          <cell r="BB23">
            <v>0</v>
          </cell>
          <cell r="BC23">
            <v>0</v>
          </cell>
          <cell r="BD23" t="str">
            <v>不是BUG，还没填表</v>
          </cell>
          <cell r="BE23" t="str">
            <v>策略描述策划还没配好</v>
          </cell>
          <cell r="BF23" t="str">
            <v>不是BUG，还没填表</v>
          </cell>
          <cell r="BG23">
            <v>344</v>
          </cell>
        </row>
        <row r="23">
          <cell r="BO23" t="str">
            <v>1#2#3</v>
          </cell>
        </row>
        <row r="24">
          <cell r="B24">
            <v>1101026</v>
          </cell>
          <cell r="C24" t="str">
            <v>貂灵芸</v>
          </cell>
          <cell r="D24">
            <v>0</v>
          </cell>
          <cell r="E24" t="str">
            <v>貂灵芸</v>
          </cell>
          <cell r="F24" t="str">
            <v>新寄灵人</v>
          </cell>
          <cell r="G24" t="str">
            <v>ui_dtex_Name_1101026</v>
          </cell>
          <cell r="H24" t="str">
            <v>ui_dtex_Name2_1101026</v>
          </cell>
          <cell r="I24" t="str">
            <v>kp_km_1101026</v>
          </cell>
          <cell r="J24">
            <v>101</v>
          </cell>
          <cell r="K24">
            <v>1</v>
          </cell>
          <cell r="L24">
            <v>4</v>
          </cell>
          <cell r="M24">
            <v>3</v>
          </cell>
          <cell r="N24">
            <v>2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1.5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</v>
          </cell>
        </row>
        <row r="24">
          <cell r="AB24" t="str">
            <v>貂灵芸技能1</v>
          </cell>
          <cell r="AC24" t="str">
            <v>貂灵芸技能2</v>
          </cell>
          <cell r="AD24">
            <v>3</v>
          </cell>
          <cell r="AE24">
            <v>0.2</v>
          </cell>
          <cell r="AF24">
            <v>0.2</v>
          </cell>
          <cell r="AG24" t="str">
            <v>战斗夏玲专属技能-1</v>
          </cell>
          <cell r="AH24" t="str">
            <v>战斗夏玲专属技能-2</v>
          </cell>
          <cell r="AI24" t="str">
            <v>无双断月增强</v>
          </cell>
          <cell r="AJ24" t="str">
            <v>焚野连斩增强</v>
          </cell>
          <cell r="AK24">
            <v>5000</v>
          </cell>
          <cell r="AL24">
            <v>5000</v>
          </cell>
          <cell r="AM24">
            <v>0</v>
          </cell>
        </row>
        <row r="24">
          <cell r="AP24" t="str">
            <v>貂灵芸碎片</v>
          </cell>
          <cell r="AQ24">
            <v>80</v>
          </cell>
          <cell r="AR24">
            <v>1701026</v>
          </cell>
          <cell r="AS24">
            <v>80</v>
          </cell>
        </row>
        <row r="24">
          <cell r="AU24" t="str">
            <v>cardface_dly_1101026</v>
          </cell>
          <cell r="AV24" t="str">
            <v>head_dly_1101026</v>
          </cell>
          <cell r="AW24" t="str">
            <v>headbig_dly_1101026</v>
          </cell>
          <cell r="AX24" t="str">
            <v>head_dly_1101026</v>
          </cell>
          <cell r="AY24" t="str">
            <v>draw_dly_1101026</v>
          </cell>
          <cell r="AZ24" t="str">
            <v>cutin_dly_1101026</v>
          </cell>
          <cell r="BA24" t="str">
            <v>gacha_dly_1101026</v>
          </cell>
          <cell r="BB24">
            <v>0</v>
          </cell>
          <cell r="BC24">
            <v>0</v>
          </cell>
          <cell r="BD24" t="str">
            <v>不是BUG，还没填表</v>
          </cell>
          <cell r="BE24" t="str">
            <v>策略描述策划还没配好</v>
          </cell>
          <cell r="BF24" t="str">
            <v>不是BUG，还没填表</v>
          </cell>
          <cell r="BG24">
            <v>408</v>
          </cell>
        </row>
        <row r="24">
          <cell r="BO24" t="str">
            <v>1#2#3</v>
          </cell>
        </row>
        <row r="25">
          <cell r="B25">
            <v>1101030</v>
          </cell>
          <cell r="C25" t="str">
            <v>卢天佑</v>
          </cell>
          <cell r="D25">
            <v>1</v>
          </cell>
          <cell r="E25" t="str">
            <v>卢天佑</v>
          </cell>
          <cell r="F25" t="str">
            <v>新寄灵人</v>
          </cell>
          <cell r="G25" t="str">
            <v>ui_dtex_Name_1101030</v>
          </cell>
          <cell r="H25" t="str">
            <v>ui_dtex_Name2_1101030</v>
          </cell>
          <cell r="I25" t="str">
            <v>kp_km_1101030</v>
          </cell>
          <cell r="J25">
            <v>101</v>
          </cell>
          <cell r="K25">
            <v>1</v>
          </cell>
          <cell r="L25">
            <v>3</v>
          </cell>
          <cell r="M25">
            <v>3</v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1.5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5</v>
          </cell>
        </row>
        <row r="25">
          <cell r="AB25" t="str">
            <v>卢天佑技能1</v>
          </cell>
          <cell r="AC25" t="str">
            <v>卢天佑技能2</v>
          </cell>
          <cell r="AD25">
            <v>2</v>
          </cell>
          <cell r="AE25">
            <v>0.2</v>
          </cell>
          <cell r="AF25">
            <v>0.2</v>
          </cell>
          <cell r="AG25" t="str">
            <v>战斗夏玲专属技能-1</v>
          </cell>
          <cell r="AH25" t="str">
            <v>战斗夏玲专属技能-2</v>
          </cell>
          <cell r="AI25" t="str">
            <v>点苍拳增强</v>
          </cell>
          <cell r="AJ25" t="str">
            <v>千变龙劲增强</v>
          </cell>
          <cell r="AK25">
            <v>5000</v>
          </cell>
          <cell r="AL25">
            <v>5000</v>
          </cell>
          <cell r="AM25">
            <v>0</v>
          </cell>
        </row>
        <row r="25">
          <cell r="AP25" t="str">
            <v>卢天佑碎片</v>
          </cell>
          <cell r="AQ25">
            <v>40</v>
          </cell>
          <cell r="AR25">
            <v>1701030</v>
          </cell>
          <cell r="AS25">
            <v>40</v>
          </cell>
          <cell r="AT25">
            <v>3001030</v>
          </cell>
          <cell r="AU25" t="str">
            <v>cardface_lty_1101030</v>
          </cell>
          <cell r="AV25" t="str">
            <v>head_lty_1101030</v>
          </cell>
          <cell r="AW25" t="str">
            <v>headbig_lty_1101030</v>
          </cell>
          <cell r="AX25" t="str">
            <v>head_lty_1101030</v>
          </cell>
          <cell r="AY25" t="str">
            <v>draw_lty_1101030</v>
          </cell>
          <cell r="AZ25" t="str">
            <v>cutin_lty_1101030</v>
          </cell>
          <cell r="BA25" t="str">
            <v>gacha_lty_1101030</v>
          </cell>
          <cell r="BB25">
            <v>0</v>
          </cell>
          <cell r="BC25">
            <v>0</v>
          </cell>
          <cell r="BD25" t="str">
            <v>不是BUG，还没填表</v>
          </cell>
          <cell r="BE25" t="str">
            <v>策略描述策划还没配好</v>
          </cell>
          <cell r="BF25" t="str">
            <v>不是BUG，还没填表</v>
          </cell>
          <cell r="BG25">
            <v>344</v>
          </cell>
        </row>
        <row r="25">
          <cell r="BO25" t="str">
            <v>1#2#3</v>
          </cell>
        </row>
        <row r="26">
          <cell r="B26">
            <v>1101043</v>
          </cell>
          <cell r="C26" t="str">
            <v>少年曹玄亮</v>
          </cell>
          <cell r="D26">
            <v>1</v>
          </cell>
          <cell r="E26" t="str">
            <v>少年曹玄亮</v>
          </cell>
          <cell r="F26" t="str">
            <v>新寄灵人</v>
          </cell>
          <cell r="G26" t="str">
            <v>ui_dtex_Name_1101043</v>
          </cell>
          <cell r="H26" t="str">
            <v>ui_dtex_Name2_1101043</v>
          </cell>
          <cell r="I26" t="str">
            <v>kp_km_1101043</v>
          </cell>
          <cell r="J26">
            <v>101</v>
          </cell>
          <cell r="K26">
            <v>1</v>
          </cell>
          <cell r="L26">
            <v>4</v>
          </cell>
          <cell r="M26">
            <v>2</v>
          </cell>
          <cell r="N26">
            <v>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1.5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5</v>
          </cell>
        </row>
        <row r="26">
          <cell r="AB26" t="str">
            <v>少年曹玄亮技能1</v>
          </cell>
          <cell r="AC26" t="str">
            <v>少年曹玄亮技能2</v>
          </cell>
          <cell r="AD26">
            <v>3</v>
          </cell>
          <cell r="AE26">
            <v>0.2</v>
          </cell>
          <cell r="AF26">
            <v>0.2</v>
          </cell>
          <cell r="AG26" t="str">
            <v>战斗夏玲专属技能-1</v>
          </cell>
          <cell r="AH26" t="str">
            <v>战斗夏玲专属技能-2</v>
          </cell>
          <cell r="AI26" t="str">
            <v>灵气爆增强</v>
          </cell>
          <cell r="AJ26" t="str">
            <v>魏武血脉增强</v>
          </cell>
          <cell r="AK26">
            <v>5000</v>
          </cell>
          <cell r="AL26">
            <v>5000</v>
          </cell>
          <cell r="AM26">
            <v>0</v>
          </cell>
        </row>
        <row r="26">
          <cell r="AP26" t="str">
            <v>少年曹玄亮碎片</v>
          </cell>
          <cell r="AQ26">
            <v>80</v>
          </cell>
          <cell r="AR26">
            <v>1701043</v>
          </cell>
          <cell r="AS26">
            <v>80</v>
          </cell>
          <cell r="AT26">
            <v>3001043</v>
          </cell>
          <cell r="AU26" t="str">
            <v>cardface_sncxl_1101043</v>
          </cell>
          <cell r="AV26" t="str">
            <v>head_sncxl_1101043</v>
          </cell>
          <cell r="AW26" t="str">
            <v>headbig_sncxl_1101043</v>
          </cell>
          <cell r="AX26" t="str">
            <v>head_sncxl_1101043</v>
          </cell>
          <cell r="AY26" t="str">
            <v>draw_sncxl_1101043</v>
          </cell>
          <cell r="AZ26" t="str">
            <v>cutin_sncxl_1101043</v>
          </cell>
          <cell r="BA26" t="str">
            <v>gacha_sncxl_1101043</v>
          </cell>
          <cell r="BB26">
            <v>0</v>
          </cell>
          <cell r="BC26">
            <v>0</v>
          </cell>
          <cell r="BD26" t="str">
            <v>不是BUG，还没填表</v>
          </cell>
          <cell r="BE26" t="str">
            <v>策略描述策划还没配好</v>
          </cell>
          <cell r="BF26" t="str">
            <v>不是BUG，还没填表</v>
          </cell>
          <cell r="BG26">
            <v>340</v>
          </cell>
        </row>
        <row r="26">
          <cell r="BO26" t="str">
            <v>1#2#3</v>
          </cell>
        </row>
        <row r="27">
          <cell r="B27">
            <v>1101999</v>
          </cell>
          <cell r="C27" t="str">
            <v>R寄灵人</v>
          </cell>
          <cell r="D27">
            <v>0</v>
          </cell>
          <cell r="E27" t="str">
            <v>R寄灵人</v>
          </cell>
          <cell r="F27" t="str">
            <v>寄灵人标模</v>
          </cell>
          <cell r="G27" t="str">
            <v>ui_dtex_Name_1101999</v>
          </cell>
          <cell r="H27" t="str">
            <v>ui_dtex_Name2_1101999</v>
          </cell>
          <cell r="I27" t="str">
            <v>kp_km_1101999</v>
          </cell>
          <cell r="J27">
            <v>101</v>
          </cell>
          <cell r="K27">
            <v>1</v>
          </cell>
          <cell r="L27">
            <v>2</v>
          </cell>
          <cell r="M27">
            <v>1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1.5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5</v>
          </cell>
        </row>
        <row r="27">
          <cell r="AB27" t="str">
            <v>少年曹玄亮技能1</v>
          </cell>
          <cell r="AC27" t="str">
            <v>少年曹玄亮技能2</v>
          </cell>
          <cell r="AD27">
            <v>3</v>
          </cell>
        </row>
        <row r="27">
          <cell r="AM27">
            <v>0</v>
          </cell>
        </row>
        <row r="27">
          <cell r="AR27">
            <v>0</v>
          </cell>
          <cell r="AS27">
            <v>20</v>
          </cell>
        </row>
        <row r="27">
          <cell r="AU27" t="str">
            <v>cardface_sncxl_1101999</v>
          </cell>
          <cell r="AV27" t="str">
            <v>head_sncxl_1101999</v>
          </cell>
          <cell r="AW27" t="str">
            <v>headbig_sncxl_1101999</v>
          </cell>
          <cell r="AX27" t="str">
            <v>head_sncxl_1101999</v>
          </cell>
          <cell r="AY27" t="str">
            <v>draw_sncxl_1101999</v>
          </cell>
          <cell r="AZ27" t="str">
            <v>cutin_sncxl_1101999</v>
          </cell>
          <cell r="BA27" t="str">
            <v>gacha_sncxl_1101999</v>
          </cell>
          <cell r="BB27">
            <v>0</v>
          </cell>
          <cell r="BC27">
            <v>0</v>
          </cell>
          <cell r="BD27" t="str">
            <v>不是BUG，还没填表</v>
          </cell>
          <cell r="BE27" t="str">
            <v>策略描述策划还没配好</v>
          </cell>
          <cell r="BF27" t="str">
            <v>不是BUG，还没填表</v>
          </cell>
          <cell r="BG27">
            <v>338</v>
          </cell>
        </row>
        <row r="27">
          <cell r="BO27" t="str">
            <v>1#2#3</v>
          </cell>
        </row>
        <row r="28">
          <cell r="B28">
            <v>1101998</v>
          </cell>
          <cell r="C28" t="str">
            <v>SR寄灵人</v>
          </cell>
          <cell r="D28">
            <v>0</v>
          </cell>
          <cell r="E28" t="str">
            <v>SR寄灵人</v>
          </cell>
          <cell r="F28" t="str">
            <v>寄灵人标模</v>
          </cell>
          <cell r="G28" t="str">
            <v>ui_dtex_Name_1101998</v>
          </cell>
          <cell r="H28" t="str">
            <v>ui_dtex_Name2_1101998</v>
          </cell>
          <cell r="I28" t="str">
            <v>kp_km_1101998</v>
          </cell>
          <cell r="J28">
            <v>101</v>
          </cell>
          <cell r="K28">
            <v>1</v>
          </cell>
          <cell r="L28">
            <v>3</v>
          </cell>
          <cell r="M28">
            <v>1</v>
          </cell>
          <cell r="N28">
            <v>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1.5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</v>
          </cell>
        </row>
        <row r="28">
          <cell r="AB28" t="str">
            <v>少年曹玄亮技能1</v>
          </cell>
          <cell r="AC28" t="str">
            <v>少年曹玄亮技能2</v>
          </cell>
          <cell r="AD28">
            <v>3</v>
          </cell>
        </row>
        <row r="28">
          <cell r="AM28">
            <v>0</v>
          </cell>
        </row>
        <row r="28">
          <cell r="AR28">
            <v>0</v>
          </cell>
          <cell r="AS28">
            <v>40</v>
          </cell>
        </row>
        <row r="28">
          <cell r="AU28" t="str">
            <v>cardface_sncxl_1101998</v>
          </cell>
          <cell r="AV28" t="str">
            <v>head_sncxl_1101998</v>
          </cell>
          <cell r="AW28" t="str">
            <v>headbig_sncxl_1101998</v>
          </cell>
          <cell r="AX28" t="str">
            <v>head_sncxl_1101998</v>
          </cell>
          <cell r="AY28" t="str">
            <v>draw_sncxl_1101998</v>
          </cell>
          <cell r="AZ28" t="str">
            <v>cutin_sncxl_1101998</v>
          </cell>
          <cell r="BA28" t="str">
            <v>gacha_sncxl_1101998</v>
          </cell>
          <cell r="BB28">
            <v>0</v>
          </cell>
          <cell r="BC28">
            <v>0</v>
          </cell>
          <cell r="BD28" t="str">
            <v>不是BUG，还没填表</v>
          </cell>
          <cell r="BE28" t="str">
            <v>策略描述策划还没配好</v>
          </cell>
          <cell r="BF28" t="str">
            <v>不是BUG，还没填表</v>
          </cell>
          <cell r="BG28">
            <v>338</v>
          </cell>
        </row>
        <row r="28">
          <cell r="BO28" t="str">
            <v>1#2#3</v>
          </cell>
        </row>
        <row r="29">
          <cell r="B29">
            <v>1101997</v>
          </cell>
          <cell r="C29" t="str">
            <v>SSR寄灵人</v>
          </cell>
          <cell r="D29">
            <v>0</v>
          </cell>
          <cell r="E29" t="str">
            <v>SSR寄灵人</v>
          </cell>
          <cell r="F29" t="str">
            <v>寄灵人标模</v>
          </cell>
          <cell r="G29" t="str">
            <v>ui_dtex_Name_1101997</v>
          </cell>
          <cell r="H29" t="str">
            <v>ui_dtex_Name2_1101997</v>
          </cell>
          <cell r="I29" t="str">
            <v>kp_km_1101997</v>
          </cell>
          <cell r="J29">
            <v>101</v>
          </cell>
          <cell r="K29">
            <v>1</v>
          </cell>
          <cell r="L29">
            <v>4</v>
          </cell>
          <cell r="M29">
            <v>1</v>
          </cell>
          <cell r="N29">
            <v>1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5</v>
          </cell>
        </row>
        <row r="29">
          <cell r="AB29" t="str">
            <v>少年曹玄亮技能1</v>
          </cell>
          <cell r="AC29" t="str">
            <v>少年曹玄亮技能2</v>
          </cell>
          <cell r="AD29">
            <v>3</v>
          </cell>
        </row>
        <row r="29">
          <cell r="AM29">
            <v>0</v>
          </cell>
        </row>
        <row r="29">
          <cell r="AR29">
            <v>0</v>
          </cell>
          <cell r="AS29">
            <v>80</v>
          </cell>
        </row>
        <row r="29">
          <cell r="AU29" t="str">
            <v>cardface_sncxl_1101997</v>
          </cell>
          <cell r="AV29" t="str">
            <v>head_sncxl_1101997</v>
          </cell>
          <cell r="AW29" t="str">
            <v>headbig_sncxl_1101997</v>
          </cell>
          <cell r="AX29" t="str">
            <v>head_sncxl_1101997</v>
          </cell>
          <cell r="AY29" t="str">
            <v>draw_sncxl_1101997</v>
          </cell>
          <cell r="AZ29" t="str">
            <v>cutin_sncxl_1101997</v>
          </cell>
          <cell r="BA29" t="str">
            <v>gacha_sncxl_1101997</v>
          </cell>
          <cell r="BB29">
            <v>0</v>
          </cell>
          <cell r="BC29">
            <v>0</v>
          </cell>
          <cell r="BD29" t="str">
            <v>不是BUG，还没填表</v>
          </cell>
          <cell r="BE29" t="str">
            <v>策略描述策划还没配好</v>
          </cell>
          <cell r="BF29" t="str">
            <v>不是BUG，还没填表</v>
          </cell>
          <cell r="BG29">
            <v>338</v>
          </cell>
        </row>
        <row r="29">
          <cell r="BO29" t="str">
            <v>1#2#3</v>
          </cell>
        </row>
        <row r="30">
          <cell r="B30">
            <v>1101996</v>
          </cell>
          <cell r="C30" t="str">
            <v>UR寄灵人</v>
          </cell>
          <cell r="D30">
            <v>0</v>
          </cell>
          <cell r="E30" t="str">
            <v>UR寄灵人</v>
          </cell>
          <cell r="F30" t="str">
            <v>寄灵人标模</v>
          </cell>
          <cell r="G30" t="str">
            <v>ui_dtex_Name_1101996</v>
          </cell>
          <cell r="H30" t="str">
            <v>ui_dtex_Name2_1101996</v>
          </cell>
          <cell r="I30" t="str">
            <v>kp_km_1101996</v>
          </cell>
          <cell r="J30">
            <v>101</v>
          </cell>
          <cell r="K30">
            <v>1</v>
          </cell>
          <cell r="L30">
            <v>4</v>
          </cell>
          <cell r="M30">
            <v>1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1.5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5</v>
          </cell>
        </row>
        <row r="30">
          <cell r="AB30" t="str">
            <v>少年曹玄亮技能1</v>
          </cell>
          <cell r="AC30" t="str">
            <v>少年曹玄亮技能2</v>
          </cell>
          <cell r="AD30">
            <v>3</v>
          </cell>
        </row>
        <row r="30">
          <cell r="AM30">
            <v>0</v>
          </cell>
        </row>
        <row r="30">
          <cell r="AR30">
            <v>0</v>
          </cell>
          <cell r="AS30">
            <v>80</v>
          </cell>
        </row>
        <row r="30">
          <cell r="AU30" t="str">
            <v>cardface_sncxl_1101996</v>
          </cell>
          <cell r="AV30" t="str">
            <v>head_sncxl_1101996</v>
          </cell>
          <cell r="AW30" t="str">
            <v>headbig_sncxl_1101996</v>
          </cell>
          <cell r="AX30" t="str">
            <v>head_sncxl_1101996</v>
          </cell>
          <cell r="AY30" t="str">
            <v>draw_sncxl_1101996</v>
          </cell>
          <cell r="AZ30" t="str">
            <v>cutin_sncxl_1101996</v>
          </cell>
          <cell r="BA30" t="str">
            <v>gacha_sncxl_1101996</v>
          </cell>
          <cell r="BB30">
            <v>0</v>
          </cell>
          <cell r="BC30">
            <v>0</v>
          </cell>
          <cell r="BD30" t="str">
            <v>不是BUG，还没填表</v>
          </cell>
          <cell r="BE30" t="str">
            <v>策略描述策划还没配好</v>
          </cell>
          <cell r="BF30" t="str">
            <v>不是BUG，还没填表</v>
          </cell>
          <cell r="BG30">
            <v>338</v>
          </cell>
        </row>
        <row r="30">
          <cell r="BO30" t="str">
            <v>1#2#3</v>
          </cell>
        </row>
        <row r="31">
          <cell r="B31">
            <v>1102001</v>
          </cell>
          <cell r="C31" t="str">
            <v>关羽</v>
          </cell>
          <cell r="D31">
            <v>1</v>
          </cell>
          <cell r="E31" t="str">
            <v>关羽</v>
          </cell>
          <cell r="F31" t="str">
            <v>武圣</v>
          </cell>
          <cell r="G31" t="str">
            <v>ui_dtex_Name_1102001</v>
          </cell>
          <cell r="H31" t="str">
            <v>ui_dtex_Name2_1102001</v>
          </cell>
          <cell r="I31" t="str">
            <v>kp_km_1102001</v>
          </cell>
          <cell r="J31">
            <v>103</v>
          </cell>
          <cell r="K31">
            <v>2</v>
          </cell>
          <cell r="L31">
            <v>4</v>
          </cell>
          <cell r="M31">
            <v>3</v>
          </cell>
          <cell r="N31">
            <v>1</v>
          </cell>
          <cell r="O31">
            <v>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1.5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4</v>
          </cell>
          <cell r="Z31">
            <v>5</v>
          </cell>
        </row>
        <row r="31">
          <cell r="AB31">
            <v>1303001</v>
          </cell>
        </row>
        <row r="31">
          <cell r="AM31">
            <v>2</v>
          </cell>
          <cell r="AN31">
            <v>130300131</v>
          </cell>
          <cell r="AO31">
            <v>1501001</v>
          </cell>
          <cell r="AP31" t="str">
            <v>关羽碎片</v>
          </cell>
          <cell r="AQ31">
            <v>80</v>
          </cell>
          <cell r="AR31">
            <v>1702001</v>
          </cell>
          <cell r="AS31">
            <v>80</v>
          </cell>
          <cell r="AT31">
            <v>3002001</v>
          </cell>
          <cell r="AU31" t="str">
            <v>cardface_gy_1102001</v>
          </cell>
          <cell r="AV31" t="str">
            <v>head_gy_1102001</v>
          </cell>
          <cell r="AW31" t="str">
            <v>headbig_gy_1102001</v>
          </cell>
          <cell r="AX31" t="str">
            <v>head_gy_1102001</v>
          </cell>
          <cell r="AY31" t="str">
            <v>draw_gy_1102001</v>
          </cell>
          <cell r="AZ31" t="str">
            <v>cutin_gy_1102001</v>
          </cell>
          <cell r="BA31" t="str">
            <v>gacha_gy_1102001</v>
          </cell>
          <cell r="BB31">
            <v>-172.3</v>
          </cell>
          <cell r="BC31">
            <v>-15.7</v>
          </cell>
          <cell r="BD31" t="str">
            <v>不是BUG，还没填表</v>
          </cell>
          <cell r="BE31" t="str">
            <v>策略描述策划还没配好</v>
          </cell>
          <cell r="BF31" t="str">
            <v>不是BUG，还没填表</v>
          </cell>
          <cell r="BG31">
            <v>616</v>
          </cell>
          <cell r="BH31">
            <v>1011005</v>
          </cell>
        </row>
        <row r="31">
          <cell r="BO31" t="str">
            <v>1#2#3</v>
          </cell>
          <cell r="BP31" t="str">
            <v>插槽17#插槽19</v>
          </cell>
          <cell r="BQ31" t="str">
            <v>这是天悦提供的插槽技能攻略</v>
          </cell>
          <cell r="BR31" t="str">
            <v>插槽17#插槽19</v>
          </cell>
        </row>
        <row r="32">
          <cell r="B32">
            <v>1102002</v>
          </cell>
          <cell r="C32" t="str">
            <v>许褚</v>
          </cell>
          <cell r="D32">
            <v>1</v>
          </cell>
          <cell r="E32" t="str">
            <v>许褚</v>
          </cell>
          <cell r="F32" t="str">
            <v>虎痴</v>
          </cell>
          <cell r="G32" t="str">
            <v>ui_dtex_Name_1102002</v>
          </cell>
          <cell r="H32" t="str">
            <v>ui_dtex_Name2_1102002</v>
          </cell>
          <cell r="I32" t="str">
            <v>kp_km_1102002</v>
          </cell>
          <cell r="J32" t="str">
            <v>102#106</v>
          </cell>
          <cell r="K32">
            <v>2</v>
          </cell>
          <cell r="L32">
            <v>3</v>
          </cell>
          <cell r="M32">
            <v>1</v>
          </cell>
          <cell r="N32">
            <v>1</v>
          </cell>
          <cell r="O32">
            <v>1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4</v>
          </cell>
          <cell r="Z32">
            <v>5</v>
          </cell>
        </row>
        <row r="32">
          <cell r="AB32">
            <v>1303002</v>
          </cell>
        </row>
        <row r="32">
          <cell r="AM32">
            <v>2</v>
          </cell>
          <cell r="AN32">
            <v>130300231</v>
          </cell>
          <cell r="AO32">
            <v>1501002</v>
          </cell>
          <cell r="AP32" t="str">
            <v>许褚碎片</v>
          </cell>
          <cell r="AQ32">
            <v>40</v>
          </cell>
          <cell r="AR32">
            <v>1702002</v>
          </cell>
          <cell r="AS32">
            <v>40</v>
          </cell>
          <cell r="AT32">
            <v>3002002</v>
          </cell>
          <cell r="AU32" t="str">
            <v>cardface_xc_1102002</v>
          </cell>
          <cell r="AV32" t="str">
            <v>head_xc_1102002</v>
          </cell>
          <cell r="AW32" t="str">
            <v>headbig_xc_1102002</v>
          </cell>
          <cell r="AX32" t="str">
            <v>head_xc_1102002</v>
          </cell>
          <cell r="AY32" t="str">
            <v>draw_xc_1102002</v>
          </cell>
          <cell r="AZ32" t="str">
            <v>cutin_xc_1102002</v>
          </cell>
          <cell r="BA32" t="str">
            <v>gacha_xc_1102002</v>
          </cell>
          <cell r="BB32">
            <v>-172.3</v>
          </cell>
          <cell r="BC32">
            <v>-15.7</v>
          </cell>
          <cell r="BD32" t="str">
            <v>不是BUG，还没填表</v>
          </cell>
          <cell r="BE32" t="str">
            <v>策略描述策划还没配好</v>
          </cell>
          <cell r="BF32" t="str">
            <v>不是BUG，还没填表</v>
          </cell>
          <cell r="BG32">
            <v>610</v>
          </cell>
          <cell r="BH32">
            <v>1101001</v>
          </cell>
          <cell r="BI32">
            <v>1101007</v>
          </cell>
        </row>
        <row r="32">
          <cell r="BO32" t="str">
            <v>1#2#3</v>
          </cell>
          <cell r="BP32" t="str">
            <v>插槽17#插槽19</v>
          </cell>
          <cell r="BQ32" t="str">
            <v>这是天悦提供的插槽技能攻略</v>
          </cell>
          <cell r="BR32" t="str">
            <v>插槽17#插槽19</v>
          </cell>
        </row>
        <row r="33">
          <cell r="B33">
            <v>1102003</v>
          </cell>
          <cell r="C33" t="str">
            <v>典韦</v>
          </cell>
          <cell r="D33">
            <v>1</v>
          </cell>
          <cell r="E33" t="str">
            <v>典韦</v>
          </cell>
          <cell r="F33" t="str">
            <v>古之恶来</v>
          </cell>
          <cell r="G33" t="str">
            <v>ui_dtex_Name_1102003</v>
          </cell>
          <cell r="H33" t="str">
            <v>ui_dtex_Name2_1102003</v>
          </cell>
          <cell r="I33" t="str">
            <v>kp_km_1102003</v>
          </cell>
          <cell r="J33" t="str">
            <v>101#106</v>
          </cell>
          <cell r="K33">
            <v>2</v>
          </cell>
          <cell r="L33">
            <v>4</v>
          </cell>
          <cell r="M33">
            <v>1</v>
          </cell>
          <cell r="N33">
            <v>1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1.5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4</v>
          </cell>
          <cell r="Z33">
            <v>5</v>
          </cell>
        </row>
        <row r="33">
          <cell r="AB33">
            <v>1303003</v>
          </cell>
        </row>
        <row r="33">
          <cell r="AM33">
            <v>2</v>
          </cell>
          <cell r="AN33">
            <v>130300331</v>
          </cell>
          <cell r="AO33">
            <v>1501003</v>
          </cell>
          <cell r="AP33" t="str">
            <v>典韦碎片</v>
          </cell>
          <cell r="AQ33">
            <v>80</v>
          </cell>
          <cell r="AR33">
            <v>1702003</v>
          </cell>
          <cell r="AS33">
            <v>80</v>
          </cell>
          <cell r="AT33">
            <v>3002003</v>
          </cell>
          <cell r="AU33" t="str">
            <v>cardface_dw_1102003</v>
          </cell>
          <cell r="AV33" t="str">
            <v>head_dw_1102003</v>
          </cell>
          <cell r="AW33" t="str">
            <v>headbig_dw_1102003</v>
          </cell>
          <cell r="AX33" t="str">
            <v>head_dw_1102003</v>
          </cell>
          <cell r="AY33" t="str">
            <v>draw_dw_1102003</v>
          </cell>
          <cell r="AZ33" t="str">
            <v>cutin_dw_1102003</v>
          </cell>
          <cell r="BA33" t="str">
            <v>gacha_dw_1102003</v>
          </cell>
          <cell r="BB33">
            <v>0</v>
          </cell>
          <cell r="BC33">
            <v>0</v>
          </cell>
          <cell r="BD33" t="str">
            <v>不是BUG，还没填表</v>
          </cell>
          <cell r="BE33" t="str">
            <v>策略描述策划还没配好</v>
          </cell>
          <cell r="BF33" t="str">
            <v>不是BUG，还没填表</v>
          </cell>
          <cell r="BG33">
            <v>610</v>
          </cell>
          <cell r="BH33">
            <v>1101007</v>
          </cell>
        </row>
        <row r="33">
          <cell r="BO33" t="str">
            <v>1#2#3</v>
          </cell>
          <cell r="BP33" t="str">
            <v>插槽29#插槽32</v>
          </cell>
          <cell r="BQ33" t="str">
            <v>这是天悦提供的插槽技能攻略</v>
          </cell>
          <cell r="BR33" t="str">
            <v>插槽29#插槽32</v>
          </cell>
        </row>
        <row r="34">
          <cell r="B34">
            <v>1102004</v>
          </cell>
          <cell r="C34" t="str">
            <v>唐流雨</v>
          </cell>
          <cell r="D34">
            <v>1</v>
          </cell>
          <cell r="E34" t="str">
            <v>唐流雨</v>
          </cell>
          <cell r="F34" t="str">
            <v>八臂螳螂</v>
          </cell>
          <cell r="G34" t="str">
            <v>ui_dtex_Name_1102004</v>
          </cell>
          <cell r="H34" t="str">
            <v>ui_dtex_Name2_1102004</v>
          </cell>
          <cell r="I34" t="str">
            <v>kp_km_1102004</v>
          </cell>
          <cell r="J34">
            <v>107</v>
          </cell>
          <cell r="K34">
            <v>2</v>
          </cell>
          <cell r="L34">
            <v>2</v>
          </cell>
          <cell r="M34">
            <v>2</v>
          </cell>
          <cell r="N34">
            <v>1</v>
          </cell>
          <cell r="O34">
            <v>1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1.5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4</v>
          </cell>
          <cell r="Z34">
            <v>5</v>
          </cell>
        </row>
        <row r="34">
          <cell r="AB34">
            <v>1303004</v>
          </cell>
        </row>
        <row r="34">
          <cell r="AM34">
            <v>2</v>
          </cell>
          <cell r="AN34">
            <v>130300431</v>
          </cell>
          <cell r="AO34">
            <v>1501004</v>
          </cell>
          <cell r="AP34" t="str">
            <v>唐流雨碎片</v>
          </cell>
          <cell r="AQ34">
            <v>20</v>
          </cell>
          <cell r="AR34">
            <v>1702004</v>
          </cell>
          <cell r="AS34">
            <v>20</v>
          </cell>
          <cell r="AT34">
            <v>3002004</v>
          </cell>
          <cell r="AU34" t="str">
            <v>cardface_tly_1102004</v>
          </cell>
          <cell r="AV34" t="str">
            <v>head_tly_1102004</v>
          </cell>
          <cell r="AW34" t="str">
            <v>headbig_tly_1102004</v>
          </cell>
          <cell r="AX34" t="str">
            <v>head_tly_1102004</v>
          </cell>
          <cell r="AY34" t="str">
            <v>draw_tly_1102004</v>
          </cell>
          <cell r="AZ34" t="str">
            <v>cutin_tly_1102004</v>
          </cell>
          <cell r="BA34" t="str">
            <v>gacha_tly_1102004</v>
          </cell>
          <cell r="BB34">
            <v>106.1</v>
          </cell>
          <cell r="BC34">
            <v>-15.7</v>
          </cell>
          <cell r="BD34" t="str">
            <v>不是BUG，还没填表</v>
          </cell>
          <cell r="BE34" t="str">
            <v>策略描述策划还没配好</v>
          </cell>
          <cell r="BF34" t="str">
            <v>不是BUG，还没填表</v>
          </cell>
          <cell r="BG34">
            <v>612</v>
          </cell>
          <cell r="BH34">
            <v>1101002</v>
          </cell>
        </row>
        <row r="34">
          <cell r="BO34" t="str">
            <v>1#2#3</v>
          </cell>
          <cell r="BP34" t="str">
            <v>插槽17#插槽19</v>
          </cell>
          <cell r="BQ34" t="str">
            <v>这是天悦提供的插槽技能攻略</v>
          </cell>
          <cell r="BR34" t="str">
            <v>插槽17#插槽19</v>
          </cell>
        </row>
        <row r="35">
          <cell r="B35">
            <v>1102005</v>
          </cell>
          <cell r="C35" t="str">
            <v>李轩辕</v>
          </cell>
          <cell r="D35">
            <v>1</v>
          </cell>
          <cell r="E35" t="str">
            <v>李轩辕</v>
          </cell>
          <cell r="F35" t="str">
            <v>纯阳无极</v>
          </cell>
          <cell r="G35" t="str">
            <v>ui_dtex_Name_1102005</v>
          </cell>
          <cell r="H35" t="str">
            <v>ui_dtex_Name2_1102005</v>
          </cell>
          <cell r="I35" t="str">
            <v>kp_km_1102005</v>
          </cell>
          <cell r="J35">
            <v>105</v>
          </cell>
          <cell r="K35">
            <v>2</v>
          </cell>
          <cell r="L35">
            <v>3</v>
          </cell>
          <cell r="M35">
            <v>3</v>
          </cell>
          <cell r="N35">
            <v>1</v>
          </cell>
          <cell r="O35">
            <v>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1.5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4</v>
          </cell>
          <cell r="Z35">
            <v>5</v>
          </cell>
        </row>
        <row r="35">
          <cell r="AB35">
            <v>1303005</v>
          </cell>
        </row>
        <row r="35">
          <cell r="AM35">
            <v>2</v>
          </cell>
          <cell r="AN35">
            <v>130300531</v>
          </cell>
          <cell r="AO35">
            <v>1501005</v>
          </cell>
          <cell r="AP35" t="str">
            <v>李轩辕碎片</v>
          </cell>
          <cell r="AQ35">
            <v>40</v>
          </cell>
          <cell r="AR35">
            <v>1702005</v>
          </cell>
          <cell r="AS35">
            <v>40</v>
          </cell>
          <cell r="AT35">
            <v>3002005</v>
          </cell>
          <cell r="AU35" t="str">
            <v>cardface_lxy_1102005</v>
          </cell>
          <cell r="AV35" t="str">
            <v>head_lxy_1102005</v>
          </cell>
          <cell r="AW35" t="str">
            <v>headbig_lxy_1102005</v>
          </cell>
          <cell r="AX35" t="str">
            <v>head_lxy_1102005</v>
          </cell>
          <cell r="AY35" t="str">
            <v>draw_lxy_1102005</v>
          </cell>
          <cell r="AZ35" t="str">
            <v>cutin_lxy_1102005</v>
          </cell>
          <cell r="BA35" t="str">
            <v>gacha_lxy_1102005</v>
          </cell>
          <cell r="BB35">
            <v>0</v>
          </cell>
          <cell r="BC35">
            <v>0</v>
          </cell>
          <cell r="BD35" t="str">
            <v>不是BUG，还没填表</v>
          </cell>
          <cell r="BE35" t="str">
            <v>策略描述策划还没配好</v>
          </cell>
          <cell r="BF35" t="str">
            <v>不是BUG，还没填表</v>
          </cell>
          <cell r="BG35">
            <v>616</v>
          </cell>
          <cell r="BH35">
            <v>1101003</v>
          </cell>
        </row>
        <row r="35">
          <cell r="BO35" t="str">
            <v>1#2#3</v>
          </cell>
          <cell r="BP35" t="str">
            <v>插槽30#插槽36</v>
          </cell>
          <cell r="BQ35" t="str">
            <v>这是天悦提供的插槽技能攻略</v>
          </cell>
          <cell r="BR35" t="str">
            <v>插槽30#插槽36</v>
          </cell>
        </row>
        <row r="36">
          <cell r="B36">
            <v>1102006</v>
          </cell>
          <cell r="C36" t="str">
            <v>项羽</v>
          </cell>
          <cell r="D36">
            <v>1</v>
          </cell>
          <cell r="E36" t="str">
            <v>项羽</v>
          </cell>
          <cell r="F36" t="str">
            <v>西楚霸王</v>
          </cell>
          <cell r="G36" t="str">
            <v>ui_dtex_Name_1102006</v>
          </cell>
          <cell r="H36" t="str">
            <v>ui_dtex_Name2_1102006</v>
          </cell>
          <cell r="I36" t="str">
            <v>kp_km_1102006</v>
          </cell>
          <cell r="J36">
            <v>102</v>
          </cell>
          <cell r="K36">
            <v>2</v>
          </cell>
          <cell r="L36">
            <v>4</v>
          </cell>
          <cell r="M36">
            <v>2</v>
          </cell>
          <cell r="N36">
            <v>1</v>
          </cell>
          <cell r="O36">
            <v>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1.5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4</v>
          </cell>
          <cell r="Z36">
            <v>5</v>
          </cell>
        </row>
        <row r="36">
          <cell r="AB36">
            <v>1303006</v>
          </cell>
        </row>
        <row r="36">
          <cell r="AM36">
            <v>2</v>
          </cell>
          <cell r="AN36">
            <v>130300631</v>
          </cell>
          <cell r="AO36">
            <v>1501006</v>
          </cell>
          <cell r="AP36" t="str">
            <v>项羽碎片</v>
          </cell>
          <cell r="AQ36">
            <v>80</v>
          </cell>
          <cell r="AR36">
            <v>1702006</v>
          </cell>
          <cell r="AS36">
            <v>80</v>
          </cell>
          <cell r="AT36">
            <v>3002006</v>
          </cell>
          <cell r="AU36" t="str">
            <v>cardface_xy_1102006</v>
          </cell>
          <cell r="AV36" t="str">
            <v>head_xy_1102006</v>
          </cell>
          <cell r="AW36" t="str">
            <v>headbig_xy_1102006</v>
          </cell>
          <cell r="AX36" t="str">
            <v>head_xy_1102006</v>
          </cell>
          <cell r="AY36" t="str">
            <v>draw_xy_1102006</v>
          </cell>
          <cell r="AZ36" t="str">
            <v>cutin_xy_1102006</v>
          </cell>
          <cell r="BA36" t="str">
            <v>gacha_xy_1102006</v>
          </cell>
          <cell r="BB36">
            <v>0</v>
          </cell>
          <cell r="BC36">
            <v>0</v>
          </cell>
          <cell r="BD36" t="str">
            <v>不是BUG，还没填表</v>
          </cell>
          <cell r="BE36" t="str">
            <v>策略描述策划还没配好</v>
          </cell>
          <cell r="BF36" t="str">
            <v>不是BUG，还没填表</v>
          </cell>
          <cell r="BG36">
            <v>612</v>
          </cell>
          <cell r="BH36">
            <v>1101004</v>
          </cell>
        </row>
        <row r="36">
          <cell r="BO36" t="str">
            <v>1#2#3</v>
          </cell>
          <cell r="BP36" t="str">
            <v>插槽29#插槽32</v>
          </cell>
          <cell r="BQ36" t="str">
            <v>这是天悦提供的插槽技能攻略</v>
          </cell>
          <cell r="BR36" t="str">
            <v>插槽29#插槽32</v>
          </cell>
        </row>
        <row r="37">
          <cell r="B37">
            <v>1102007</v>
          </cell>
          <cell r="C37" t="str">
            <v>天使缇娜</v>
          </cell>
          <cell r="D37">
            <v>1</v>
          </cell>
          <cell r="E37" t="str">
            <v>天使缇娜</v>
          </cell>
          <cell r="F37" t="str">
            <v>钢之守护</v>
          </cell>
          <cell r="G37" t="str">
            <v>ui_dtex_Name_1102007</v>
          </cell>
          <cell r="H37" t="str">
            <v>ui_dtex_Name2_1102007</v>
          </cell>
          <cell r="I37" t="str">
            <v>kp_km_1102007</v>
          </cell>
          <cell r="J37">
            <v>101</v>
          </cell>
          <cell r="K37">
            <v>2</v>
          </cell>
          <cell r="L37">
            <v>4</v>
          </cell>
          <cell r="M37">
            <v>3</v>
          </cell>
          <cell r="N37">
            <v>1</v>
          </cell>
          <cell r="O37">
            <v>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1.5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4</v>
          </cell>
          <cell r="Z37">
            <v>5</v>
          </cell>
        </row>
        <row r="37">
          <cell r="AB37">
            <v>1303007</v>
          </cell>
        </row>
        <row r="37">
          <cell r="AM37">
            <v>2</v>
          </cell>
          <cell r="AN37">
            <v>130300731</v>
          </cell>
          <cell r="AO37">
            <v>1501007</v>
          </cell>
          <cell r="AP37" t="str">
            <v>天使缇娜碎片</v>
          </cell>
          <cell r="AQ37">
            <v>80</v>
          </cell>
          <cell r="AR37">
            <v>1702007</v>
          </cell>
          <cell r="AS37">
            <v>80</v>
          </cell>
          <cell r="AT37">
            <v>3002007</v>
          </cell>
          <cell r="AU37" t="str">
            <v>cardface_tstn_1102007</v>
          </cell>
          <cell r="AV37" t="str">
            <v>head_tstn_1102007</v>
          </cell>
          <cell r="AW37" t="str">
            <v>headbig_tstn_1102007</v>
          </cell>
          <cell r="AX37" t="str">
            <v>head_tstn_1102007</v>
          </cell>
          <cell r="AY37" t="str">
            <v>draw_tstn_1102007</v>
          </cell>
          <cell r="AZ37" t="str">
            <v>cutin_tstn_1102007</v>
          </cell>
          <cell r="BA37" t="str">
            <v>gacha_tstn_1102007</v>
          </cell>
          <cell r="BB37">
            <v>0</v>
          </cell>
          <cell r="BC37">
            <v>0</v>
          </cell>
          <cell r="BD37" t="str">
            <v>不是BUG，还没填表</v>
          </cell>
          <cell r="BE37" t="str">
            <v>策略描述策划还没配好</v>
          </cell>
          <cell r="BF37" t="str">
            <v>不是BUG，还没填表</v>
          </cell>
          <cell r="BG37">
            <v>616</v>
          </cell>
          <cell r="BH37">
            <v>1101006</v>
          </cell>
        </row>
        <row r="37">
          <cell r="BO37" t="str">
            <v>1#2#3</v>
          </cell>
          <cell r="BP37" t="str">
            <v>插槽17#插槽19</v>
          </cell>
          <cell r="BQ37" t="str">
            <v>这是天悦提供的插槽技能攻略</v>
          </cell>
          <cell r="BR37" t="str">
            <v>插槽17#插槽19</v>
          </cell>
        </row>
        <row r="38">
          <cell r="B38">
            <v>1102008</v>
          </cell>
          <cell r="C38" t="str">
            <v>夏侯渊</v>
          </cell>
          <cell r="D38">
            <v>0</v>
          </cell>
          <cell r="E38" t="str">
            <v>夏侯渊</v>
          </cell>
          <cell r="F38" t="str">
            <v>白地将军</v>
          </cell>
          <cell r="G38" t="str">
            <v>ui_dtex_Name_1102008</v>
          </cell>
          <cell r="H38" t="str">
            <v>ui_dtex_Name2_1102008</v>
          </cell>
          <cell r="I38" t="str">
            <v>@kp_km_1102008</v>
          </cell>
          <cell r="J38">
            <v>101</v>
          </cell>
          <cell r="K38">
            <v>2</v>
          </cell>
          <cell r="L38">
            <v>4</v>
          </cell>
          <cell r="M38">
            <v>1</v>
          </cell>
          <cell r="N38">
            <v>1</v>
          </cell>
          <cell r="O38">
            <v>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1.5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4</v>
          </cell>
          <cell r="Z38">
            <v>5</v>
          </cell>
        </row>
        <row r="38">
          <cell r="AB38">
            <v>1303008</v>
          </cell>
        </row>
        <row r="38">
          <cell r="AM38">
            <v>2</v>
          </cell>
          <cell r="AN38">
            <v>130300831</v>
          </cell>
          <cell r="AO38">
            <v>1501008</v>
          </cell>
          <cell r="AP38" t="str">
            <v>夏侯渊碎片</v>
          </cell>
          <cell r="AQ38">
            <v>80</v>
          </cell>
          <cell r="AR38">
            <v>1702008</v>
          </cell>
          <cell r="AS38">
            <v>80</v>
          </cell>
        </row>
        <row r="38">
          <cell r="AU38" t="str">
            <v>cardface_tstn_1102008</v>
          </cell>
          <cell r="AV38" t="str">
            <v>head_tstn_1102008</v>
          </cell>
          <cell r="AW38" t="str">
            <v>headbig_tstn_1102008</v>
          </cell>
          <cell r="AX38" t="str">
            <v>head_tstn_1102008</v>
          </cell>
          <cell r="AY38" t="str">
            <v>draw_tstn_1102008</v>
          </cell>
          <cell r="AZ38" t="str">
            <v>cutin_tstn_1102008</v>
          </cell>
          <cell r="BA38" t="str">
            <v>gacha_tstn_1102008</v>
          </cell>
          <cell r="BB38">
            <v>0</v>
          </cell>
          <cell r="BC38">
            <v>0</v>
          </cell>
          <cell r="BD38" t="str">
            <v>不是BUG，还没填表</v>
          </cell>
          <cell r="BE38" t="str">
            <v>策略描述策划还没配好</v>
          </cell>
          <cell r="BF38" t="str">
            <v>不是BUG，还没填表</v>
          </cell>
          <cell r="BG38">
            <v>610</v>
          </cell>
          <cell r="BH38">
            <v>1101007</v>
          </cell>
        </row>
        <row r="38">
          <cell r="BO38" t="str">
            <v>1#2#3</v>
          </cell>
          <cell r="BP38" t="str">
            <v>插槽17#插槽19</v>
          </cell>
          <cell r="BQ38" t="str">
            <v>这是天悦提供的插槽技能攻略</v>
          </cell>
          <cell r="BR38" t="str">
            <v>插槽17#插槽19</v>
          </cell>
        </row>
        <row r="39">
          <cell r="B39">
            <v>1102009</v>
          </cell>
          <cell r="C39" t="str">
            <v>徐晃</v>
          </cell>
          <cell r="D39">
            <v>1</v>
          </cell>
          <cell r="E39" t="str">
            <v>徐晃</v>
          </cell>
          <cell r="F39" t="str">
            <v>红莲狱焰</v>
          </cell>
          <cell r="G39" t="str">
            <v>ui_dtex_Name_1102009</v>
          </cell>
          <cell r="H39" t="str">
            <v>ui_dtex_Name2_1102009</v>
          </cell>
          <cell r="I39" t="str">
            <v>kp_km_1102009</v>
          </cell>
          <cell r="J39">
            <v>101</v>
          </cell>
          <cell r="K39">
            <v>2</v>
          </cell>
          <cell r="L39">
            <v>3</v>
          </cell>
          <cell r="M39">
            <v>1</v>
          </cell>
          <cell r="N39">
            <v>1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1.5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4</v>
          </cell>
          <cell r="Z39">
            <v>5</v>
          </cell>
        </row>
        <row r="39">
          <cell r="AB39">
            <v>1303009</v>
          </cell>
        </row>
        <row r="39">
          <cell r="AM39">
            <v>2</v>
          </cell>
          <cell r="AN39">
            <v>130300931</v>
          </cell>
          <cell r="AO39">
            <v>1501009</v>
          </cell>
          <cell r="AP39" t="str">
            <v>徐晃碎片</v>
          </cell>
          <cell r="AQ39">
            <v>40</v>
          </cell>
          <cell r="AR39">
            <v>1702009</v>
          </cell>
          <cell r="AS39">
            <v>80</v>
          </cell>
          <cell r="AT39">
            <v>3002009</v>
          </cell>
          <cell r="AU39" t="str">
            <v>cardface_xh_1102009</v>
          </cell>
          <cell r="AV39" t="str">
            <v>head_xh_1102009</v>
          </cell>
          <cell r="AW39" t="str">
            <v>headbig_xh_1102009</v>
          </cell>
          <cell r="AX39" t="str">
            <v>head_xh_1102009</v>
          </cell>
          <cell r="AY39" t="str">
            <v>draw_xh_1102009</v>
          </cell>
          <cell r="AZ39" t="str">
            <v>cutin_xh_1102009</v>
          </cell>
          <cell r="BA39" t="str">
            <v>gacha_xh_1102009</v>
          </cell>
          <cell r="BB39">
            <v>0</v>
          </cell>
          <cell r="BC39">
            <v>0</v>
          </cell>
          <cell r="BD39" t="str">
            <v>不是BUG，还没填表</v>
          </cell>
          <cell r="BE39" t="str">
            <v>策略描述策划还没配好</v>
          </cell>
          <cell r="BF39" t="str">
            <v>不是BUG，还没填表</v>
          </cell>
          <cell r="BG39">
            <v>610</v>
          </cell>
          <cell r="BH39">
            <v>1101007</v>
          </cell>
        </row>
        <row r="39">
          <cell r="BO39" t="str">
            <v>1#2#3</v>
          </cell>
          <cell r="BP39" t="str">
            <v>插槽29#插槽32</v>
          </cell>
          <cell r="BQ39" t="str">
            <v>这是天悦提供的插槽技能攻略</v>
          </cell>
          <cell r="BR39" t="str">
            <v>插槽29#插槽32</v>
          </cell>
        </row>
        <row r="40">
          <cell r="B40">
            <v>1102010</v>
          </cell>
          <cell r="C40" t="str">
            <v>张郃</v>
          </cell>
          <cell r="D40">
            <v>1</v>
          </cell>
          <cell r="E40" t="str">
            <v>张郃</v>
          </cell>
          <cell r="F40" t="str">
            <v>暗影修罗</v>
          </cell>
          <cell r="G40" t="str">
            <v>ui_dtex_Name_1102010</v>
          </cell>
          <cell r="H40" t="str">
            <v>ui_dtex_Name2_1102010</v>
          </cell>
          <cell r="I40" t="str">
            <v>kp_km_1102010</v>
          </cell>
          <cell r="J40">
            <v>101</v>
          </cell>
          <cell r="K40">
            <v>2</v>
          </cell>
          <cell r="L40">
            <v>4</v>
          </cell>
          <cell r="M40">
            <v>1</v>
          </cell>
          <cell r="N40">
            <v>1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1.5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4</v>
          </cell>
          <cell r="Z40">
            <v>5</v>
          </cell>
        </row>
        <row r="40">
          <cell r="AB40">
            <v>1303010</v>
          </cell>
        </row>
        <row r="40">
          <cell r="AM40">
            <v>2</v>
          </cell>
          <cell r="AN40">
            <v>130301031</v>
          </cell>
          <cell r="AO40">
            <v>1501010</v>
          </cell>
          <cell r="AP40" t="str">
            <v>张郃碎片</v>
          </cell>
          <cell r="AQ40">
            <v>80</v>
          </cell>
          <cell r="AR40">
            <v>1702010</v>
          </cell>
          <cell r="AS40">
            <v>80</v>
          </cell>
          <cell r="AT40">
            <v>3002010</v>
          </cell>
          <cell r="AU40" t="str">
            <v>cardface_zh_1102010</v>
          </cell>
          <cell r="AV40" t="str">
            <v>head_zh_1102010</v>
          </cell>
          <cell r="AW40" t="str">
            <v>headbig_zh_1102010</v>
          </cell>
          <cell r="AX40" t="str">
            <v>head_zh_1102010</v>
          </cell>
          <cell r="AY40" t="str">
            <v>draw_zh_1102010</v>
          </cell>
          <cell r="AZ40" t="str">
            <v>cutin_zh_1102010</v>
          </cell>
          <cell r="BA40" t="str">
            <v>gacha_zh_1102010</v>
          </cell>
          <cell r="BB40">
            <v>0</v>
          </cell>
          <cell r="BC40">
            <v>0</v>
          </cell>
          <cell r="BD40" t="str">
            <v>不是BUG，还没填表</v>
          </cell>
          <cell r="BE40" t="str">
            <v>策略描述策划还没配好</v>
          </cell>
          <cell r="BF40" t="str">
            <v>不是BUG，还没填表</v>
          </cell>
          <cell r="BG40">
            <v>610</v>
          </cell>
          <cell r="BH40">
            <v>1101007</v>
          </cell>
        </row>
        <row r="40">
          <cell r="BO40" t="str">
            <v>1#2#3</v>
          </cell>
          <cell r="BP40" t="str">
            <v>插槽30#插槽34</v>
          </cell>
          <cell r="BQ40" t="str">
            <v>这是天悦提供的插槽技能攻略</v>
          </cell>
          <cell r="BR40" t="str">
            <v>插槽30#插槽34</v>
          </cell>
        </row>
        <row r="41">
          <cell r="B41">
            <v>1102011</v>
          </cell>
          <cell r="C41" t="str">
            <v>张飞</v>
          </cell>
          <cell r="D41">
            <v>1</v>
          </cell>
          <cell r="E41" t="str">
            <v>张飞</v>
          </cell>
          <cell r="F41" t="str">
            <v>万人敌</v>
          </cell>
          <cell r="G41" t="str">
            <v>ui_dtex_Name_1102011</v>
          </cell>
          <cell r="H41" t="str">
            <v>ui_dtex_Name2_1102011</v>
          </cell>
          <cell r="I41" t="str">
            <v>kp_km_1102011</v>
          </cell>
          <cell r="J41" t="str">
            <v>101#104</v>
          </cell>
          <cell r="K41">
            <v>2</v>
          </cell>
          <cell r="L41">
            <v>4</v>
          </cell>
          <cell r="M41">
            <v>3</v>
          </cell>
          <cell r="N41">
            <v>1</v>
          </cell>
          <cell r="O41">
            <v>1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1.5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4</v>
          </cell>
          <cell r="Z41">
            <v>5</v>
          </cell>
        </row>
        <row r="41">
          <cell r="AB41">
            <v>1303011</v>
          </cell>
        </row>
        <row r="41">
          <cell r="AM41">
            <v>2</v>
          </cell>
          <cell r="AN41">
            <v>130301131</v>
          </cell>
          <cell r="AO41">
            <v>1501011</v>
          </cell>
          <cell r="AP41" t="str">
            <v>张飞碎片</v>
          </cell>
          <cell r="AQ41">
            <v>80</v>
          </cell>
          <cell r="AR41">
            <v>1702011</v>
          </cell>
          <cell r="AS41">
            <v>80</v>
          </cell>
          <cell r="AT41">
            <v>3002011</v>
          </cell>
          <cell r="AU41" t="str">
            <v>cardface_zf_1102011</v>
          </cell>
          <cell r="AV41" t="str">
            <v>head_zf_1102011</v>
          </cell>
          <cell r="AW41" t="str">
            <v>headbig_zf_1102011</v>
          </cell>
          <cell r="AX41" t="str">
            <v>head_zf_1102011</v>
          </cell>
          <cell r="AY41" t="str">
            <v>draw_zf_1102011</v>
          </cell>
          <cell r="AZ41" t="str">
            <v>cutin_zf_1102011</v>
          </cell>
          <cell r="BA41" t="str">
            <v>gacha_zf_1102011</v>
          </cell>
          <cell r="BB41">
            <v>0</v>
          </cell>
          <cell r="BC41">
            <v>0</v>
          </cell>
          <cell r="BD41" t="str">
            <v>不是BUG，还没填表</v>
          </cell>
          <cell r="BE41" t="str">
            <v>策略描述策划还没配好</v>
          </cell>
          <cell r="BF41" t="str">
            <v>不是BUG，还没填表</v>
          </cell>
          <cell r="BG41">
            <v>616</v>
          </cell>
          <cell r="BH41">
            <v>1101005</v>
          </cell>
        </row>
        <row r="41">
          <cell r="BO41" t="str">
            <v>1#2#3</v>
          </cell>
          <cell r="BP41" t="str">
            <v>插槽29#插槽32</v>
          </cell>
          <cell r="BQ41" t="str">
            <v>这是天悦提供的插槽技能攻略</v>
          </cell>
          <cell r="BR41" t="str">
            <v>插槽29#插槽32</v>
          </cell>
        </row>
        <row r="42">
          <cell r="B42">
            <v>1102012</v>
          </cell>
          <cell r="C42" t="str">
            <v>夏侯惇</v>
          </cell>
          <cell r="D42">
            <v>1</v>
          </cell>
          <cell r="E42" t="str">
            <v>夏侯惇</v>
          </cell>
          <cell r="F42" t="str">
            <v>独目苍狼</v>
          </cell>
          <cell r="G42" t="str">
            <v>ui_dtex_Name_1102012</v>
          </cell>
          <cell r="H42" t="str">
            <v>ui_dtex_Name2_1102012</v>
          </cell>
          <cell r="I42" t="str">
            <v>kp_km_1102012</v>
          </cell>
          <cell r="J42">
            <v>101</v>
          </cell>
          <cell r="K42">
            <v>2</v>
          </cell>
          <cell r="L42">
            <v>4</v>
          </cell>
          <cell r="M42">
            <v>1</v>
          </cell>
          <cell r="N42">
            <v>1</v>
          </cell>
          <cell r="O42">
            <v>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1.5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4</v>
          </cell>
          <cell r="Z42">
            <v>5</v>
          </cell>
        </row>
        <row r="42">
          <cell r="AB42">
            <v>1303012</v>
          </cell>
        </row>
        <row r="42">
          <cell r="AM42">
            <v>2</v>
          </cell>
          <cell r="AN42">
            <v>130301231</v>
          </cell>
          <cell r="AO42">
            <v>1501012</v>
          </cell>
          <cell r="AP42" t="str">
            <v>夏侯惇碎片</v>
          </cell>
          <cell r="AQ42">
            <v>80</v>
          </cell>
          <cell r="AR42">
            <v>1702012</v>
          </cell>
          <cell r="AS42">
            <v>80</v>
          </cell>
          <cell r="AT42">
            <v>3002012</v>
          </cell>
          <cell r="AU42" t="str">
            <v>cardface_xhd_1102012</v>
          </cell>
          <cell r="AV42" t="str">
            <v>head_xhd_1102012</v>
          </cell>
          <cell r="AW42" t="str">
            <v>headbig_xhd_1102012</v>
          </cell>
          <cell r="AX42" t="str">
            <v>head_xhd_1102012</v>
          </cell>
          <cell r="AY42" t="str">
            <v>draw_xhd_1102012</v>
          </cell>
          <cell r="AZ42" t="str">
            <v>cutin_xhd_1102012</v>
          </cell>
          <cell r="BA42" t="str">
            <v>gacha_xhd_1102012</v>
          </cell>
          <cell r="BB42">
            <v>0</v>
          </cell>
          <cell r="BC42">
            <v>0</v>
          </cell>
          <cell r="BD42" t="str">
            <v>不是BUG，还没填表</v>
          </cell>
          <cell r="BE42" t="str">
            <v>策略描述策划还没配好</v>
          </cell>
          <cell r="BF42" t="str">
            <v>不是BUG，还没填表</v>
          </cell>
          <cell r="BG42">
            <v>610</v>
          </cell>
          <cell r="BH42">
            <v>1101007</v>
          </cell>
        </row>
        <row r="42">
          <cell r="BO42" t="str">
            <v>1#2#3</v>
          </cell>
          <cell r="BP42" t="str">
            <v>插槽17#插槽19</v>
          </cell>
          <cell r="BQ42" t="str">
            <v>这是天悦提供的插槽技能攻略</v>
          </cell>
          <cell r="BR42" t="str">
            <v>插槽17#插槽19</v>
          </cell>
        </row>
        <row r="43">
          <cell r="B43">
            <v>1102013</v>
          </cell>
          <cell r="C43" t="str">
            <v>塞伯罗斯</v>
          </cell>
          <cell r="D43">
            <v>1</v>
          </cell>
          <cell r="E43" t="str">
            <v>塞伯洛斯</v>
          </cell>
          <cell r="F43" t="str">
            <v>地狱犬</v>
          </cell>
          <cell r="G43" t="str">
            <v>ui_dtex_Name_1102013</v>
          </cell>
          <cell r="H43" t="str">
            <v>ui_dtex_Name2_1102013</v>
          </cell>
          <cell r="I43" t="str">
            <v>kp_km_1102013</v>
          </cell>
          <cell r="J43">
            <v>101</v>
          </cell>
          <cell r="K43">
            <v>2</v>
          </cell>
          <cell r="L43">
            <v>2</v>
          </cell>
          <cell r="M43">
            <v>3</v>
          </cell>
          <cell r="N43">
            <v>1</v>
          </cell>
          <cell r="O43">
            <v>1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1.5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4</v>
          </cell>
          <cell r="Z43">
            <v>5</v>
          </cell>
        </row>
        <row r="43">
          <cell r="AB43">
            <v>1303013</v>
          </cell>
        </row>
        <row r="43">
          <cell r="AM43">
            <v>2</v>
          </cell>
          <cell r="AN43">
            <v>130301331</v>
          </cell>
          <cell r="AO43">
            <v>1501013</v>
          </cell>
          <cell r="AP43" t="str">
            <v>塞伯罗斯碎片</v>
          </cell>
          <cell r="AQ43">
            <v>20</v>
          </cell>
          <cell r="AR43">
            <v>1702013</v>
          </cell>
          <cell r="AS43">
            <v>20</v>
          </cell>
          <cell r="AT43">
            <v>3002013</v>
          </cell>
          <cell r="AU43" t="str">
            <v>cardface_sbls_1102013</v>
          </cell>
          <cell r="AV43" t="str">
            <v>head_sbls_1102013</v>
          </cell>
          <cell r="AW43" t="str">
            <v>headbig_sbls_1102013</v>
          </cell>
          <cell r="AX43" t="str">
            <v>head_sbls_1102013</v>
          </cell>
          <cell r="AY43" t="str">
            <v>draw_sbls_1102013</v>
          </cell>
          <cell r="AZ43" t="str">
            <v>cutin_sbls_1102013</v>
          </cell>
          <cell r="BA43" t="str">
            <v>gacha_sbls_1102013</v>
          </cell>
          <cell r="BB43">
            <v>0</v>
          </cell>
          <cell r="BC43">
            <v>0</v>
          </cell>
          <cell r="BD43" t="str">
            <v>不是BUG，还没填表</v>
          </cell>
          <cell r="BE43" t="str">
            <v>策略描述策划还没配好</v>
          </cell>
          <cell r="BF43" t="str">
            <v>不是BUG，还没填表</v>
          </cell>
          <cell r="BG43">
            <v>616</v>
          </cell>
          <cell r="BH43">
            <v>1101008</v>
          </cell>
        </row>
        <row r="43">
          <cell r="BO43" t="str">
            <v>1#2#3</v>
          </cell>
          <cell r="BP43" t="str">
            <v>插槽30#插槽31</v>
          </cell>
          <cell r="BQ43" t="str">
            <v>这是天悦提供的插槽技能攻略</v>
          </cell>
          <cell r="BR43" t="str">
            <v>插槽30#插槽31</v>
          </cell>
        </row>
        <row r="44">
          <cell r="B44">
            <v>1102014</v>
          </cell>
          <cell r="C44" t="str">
            <v>石灵明</v>
          </cell>
          <cell r="D44">
            <v>1</v>
          </cell>
          <cell r="E44" t="str">
            <v>石灵明</v>
          </cell>
          <cell r="F44" t="str">
            <v>悟道灵猿</v>
          </cell>
          <cell r="G44" t="str">
            <v>ui_dtex_Name_1102014</v>
          </cell>
          <cell r="H44" t="str">
            <v>ui_dtex_Name2_1102014</v>
          </cell>
          <cell r="I44" t="str">
            <v>kp_km_1102014</v>
          </cell>
          <cell r="J44">
            <v>101</v>
          </cell>
          <cell r="K44">
            <v>2</v>
          </cell>
          <cell r="L44">
            <v>3</v>
          </cell>
          <cell r="M44">
            <v>3</v>
          </cell>
          <cell r="N44">
            <v>1</v>
          </cell>
          <cell r="O44">
            <v>1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1.5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4</v>
          </cell>
          <cell r="Z44">
            <v>5</v>
          </cell>
        </row>
        <row r="44">
          <cell r="AB44">
            <v>1303014</v>
          </cell>
        </row>
        <row r="44">
          <cell r="AM44">
            <v>2</v>
          </cell>
          <cell r="AN44">
            <v>130301431</v>
          </cell>
          <cell r="AO44">
            <v>1501014</v>
          </cell>
          <cell r="AP44" t="str">
            <v>石灵明碎片</v>
          </cell>
          <cell r="AQ44">
            <v>40</v>
          </cell>
          <cell r="AR44">
            <v>1702014</v>
          </cell>
          <cell r="AS44">
            <v>40</v>
          </cell>
          <cell r="AT44">
            <v>3002014</v>
          </cell>
          <cell r="AU44" t="str">
            <v>cardface_slm_1102014</v>
          </cell>
          <cell r="AV44" t="str">
            <v>head_slm_1102014</v>
          </cell>
          <cell r="AW44" t="str">
            <v>headbig_slm_1102014</v>
          </cell>
          <cell r="AX44" t="str">
            <v>head_slm_1102014</v>
          </cell>
          <cell r="AY44" t="str">
            <v>draw_slm_1102014</v>
          </cell>
          <cell r="AZ44" t="str">
            <v>cutin_slm_1102014</v>
          </cell>
          <cell r="BA44" t="str">
            <v>gacha_slm_1102014</v>
          </cell>
          <cell r="BB44">
            <v>0</v>
          </cell>
          <cell r="BC44">
            <v>0</v>
          </cell>
          <cell r="BD44" t="str">
            <v>不是BUG，还没填表</v>
          </cell>
          <cell r="BE44" t="str">
            <v>策略描述策划还没配好</v>
          </cell>
          <cell r="BF44" t="str">
            <v>不是BUG，还没填表</v>
          </cell>
          <cell r="BG44">
            <v>616</v>
          </cell>
          <cell r="BH44">
            <v>1101009</v>
          </cell>
        </row>
        <row r="44">
          <cell r="BO44" t="str">
            <v>1#2#3</v>
          </cell>
          <cell r="BP44" t="str">
            <v>插槽17#插槽19</v>
          </cell>
          <cell r="BQ44" t="str">
            <v>这是天悦提供的插槽技能攻略</v>
          </cell>
          <cell r="BR44" t="str">
            <v>插槽17#插槽19</v>
          </cell>
        </row>
        <row r="45">
          <cell r="B45">
            <v>1102015</v>
          </cell>
          <cell r="C45" t="str">
            <v>于禁</v>
          </cell>
          <cell r="D45">
            <v>1</v>
          </cell>
          <cell r="E45" t="str">
            <v>于禁</v>
          </cell>
          <cell r="F45" t="str">
            <v>魏武之刚</v>
          </cell>
          <cell r="G45" t="str">
            <v>ui_dtex_Name_1102015</v>
          </cell>
          <cell r="H45" t="str">
            <v>ui_dtex_Name2_1102015</v>
          </cell>
          <cell r="I45" t="str">
            <v>kp_km_1102015</v>
          </cell>
          <cell r="J45">
            <v>101</v>
          </cell>
          <cell r="K45">
            <v>2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1.5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4</v>
          </cell>
          <cell r="Z45">
            <v>5</v>
          </cell>
        </row>
        <row r="45">
          <cell r="AB45">
            <v>1303015</v>
          </cell>
        </row>
        <row r="45">
          <cell r="AM45">
            <v>2</v>
          </cell>
          <cell r="AN45">
            <v>130301531</v>
          </cell>
          <cell r="AO45">
            <v>1501015</v>
          </cell>
          <cell r="AP45" t="str">
            <v>于禁碎片</v>
          </cell>
          <cell r="AQ45">
            <v>20</v>
          </cell>
          <cell r="AR45">
            <v>1702015</v>
          </cell>
          <cell r="AS45">
            <v>20</v>
          </cell>
          <cell r="AT45">
            <v>3002015</v>
          </cell>
          <cell r="AU45" t="str">
            <v>cardface_yj_1102015</v>
          </cell>
          <cell r="AV45" t="str">
            <v>head_yj_1102015</v>
          </cell>
          <cell r="AW45" t="str">
            <v>headbig_yj_1102015</v>
          </cell>
          <cell r="AX45" t="str">
            <v>head_yj_1102015</v>
          </cell>
          <cell r="AY45" t="str">
            <v>draw_yj_1102015</v>
          </cell>
          <cell r="AZ45" t="str">
            <v>cutin_yj_1102015</v>
          </cell>
          <cell r="BA45" t="str">
            <v>gacha_yj_1102015</v>
          </cell>
          <cell r="BB45">
            <v>208.7</v>
          </cell>
          <cell r="BC45">
            <v>-5.5</v>
          </cell>
          <cell r="BD45" t="str">
            <v>不是BUG，还没填表</v>
          </cell>
          <cell r="BE45" t="str">
            <v>策略描述策划还没配好</v>
          </cell>
          <cell r="BF45" t="str">
            <v>不是BUG，还没填表</v>
          </cell>
          <cell r="BG45">
            <v>610</v>
          </cell>
          <cell r="BH45">
            <v>1101001</v>
          </cell>
        </row>
        <row r="45">
          <cell r="BO45" t="str">
            <v>1#2#3</v>
          </cell>
          <cell r="BP45" t="str">
            <v>插槽29#插槽32</v>
          </cell>
          <cell r="BQ45" t="str">
            <v>这是天悦提供的插槽技能攻略</v>
          </cell>
          <cell r="BR45" t="str">
            <v>插槽29#插槽32</v>
          </cell>
        </row>
        <row r="46">
          <cell r="B46">
            <v>1102016</v>
          </cell>
          <cell r="C46" t="str">
            <v>西方龙</v>
          </cell>
          <cell r="D46">
            <v>1</v>
          </cell>
          <cell r="E46" t="str">
            <v>提亚马特</v>
          </cell>
          <cell r="F46" t="str">
            <v>天神圣灵</v>
          </cell>
          <cell r="G46" t="str">
            <v>ui_dtex_Name_1102016</v>
          </cell>
          <cell r="H46" t="str">
            <v>ui_dtex_Name2_1102016</v>
          </cell>
          <cell r="I46" t="str">
            <v>kp_km_1102016</v>
          </cell>
          <cell r="J46">
            <v>101</v>
          </cell>
          <cell r="K46">
            <v>2</v>
          </cell>
          <cell r="L46">
            <v>4</v>
          </cell>
          <cell r="M46">
            <v>2</v>
          </cell>
          <cell r="N46">
            <v>1</v>
          </cell>
          <cell r="O46">
            <v>1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1.5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4</v>
          </cell>
          <cell r="Z46">
            <v>5</v>
          </cell>
        </row>
        <row r="46">
          <cell r="AB46">
            <v>1303016</v>
          </cell>
        </row>
        <row r="46">
          <cell r="AM46">
            <v>2</v>
          </cell>
          <cell r="AN46">
            <v>130301631</v>
          </cell>
          <cell r="AO46">
            <v>1501016</v>
          </cell>
          <cell r="AP46" t="str">
            <v>西方龙碎片</v>
          </cell>
          <cell r="AQ46">
            <v>80</v>
          </cell>
          <cell r="AR46">
            <v>1702016</v>
          </cell>
          <cell r="AS46">
            <v>80</v>
          </cell>
          <cell r="AT46">
            <v>3002016</v>
          </cell>
          <cell r="AU46" t="str">
            <v>cardface_xfl_1102016</v>
          </cell>
          <cell r="AV46" t="str">
            <v>head_xfl_1102016</v>
          </cell>
          <cell r="AW46" t="str">
            <v>headbig_xfl_1102016</v>
          </cell>
          <cell r="AX46" t="str">
            <v>head_xfl_1102016</v>
          </cell>
          <cell r="AY46" t="str">
            <v>draw_xfl_1102016</v>
          </cell>
          <cell r="AZ46" t="str">
            <v>cutin_xfl_1102016</v>
          </cell>
          <cell r="BA46" t="str">
            <v>gacha_xfl_1102016</v>
          </cell>
          <cell r="BB46">
            <v>0</v>
          </cell>
          <cell r="BC46">
            <v>0</v>
          </cell>
          <cell r="BD46" t="str">
            <v>不是BUG，还没填表</v>
          </cell>
          <cell r="BE46" t="str">
            <v>策略描述策划还没配好</v>
          </cell>
          <cell r="BF46" t="str">
            <v>不是BUG，还没填表</v>
          </cell>
          <cell r="BG46">
            <v>612</v>
          </cell>
          <cell r="BH46">
            <v>1101010</v>
          </cell>
        </row>
        <row r="46">
          <cell r="BO46" t="str">
            <v>1#2#3</v>
          </cell>
          <cell r="BP46" t="str">
            <v>插槽30#插槽36</v>
          </cell>
          <cell r="BQ46" t="str">
            <v>这是天悦提供的插槽技能攻略</v>
          </cell>
          <cell r="BR46" t="str">
            <v>插槽30#插槽36</v>
          </cell>
        </row>
        <row r="47">
          <cell r="B47">
            <v>1102017</v>
          </cell>
          <cell r="C47" t="str">
            <v>飞廉</v>
          </cell>
          <cell r="D47">
            <v>1</v>
          </cell>
          <cell r="E47" t="str">
            <v>飞廉</v>
          </cell>
          <cell r="F47" t="str">
            <v>风魔兽</v>
          </cell>
          <cell r="G47" t="str">
            <v>ui_dtex_Name_1102017</v>
          </cell>
          <cell r="H47" t="str">
            <v>ui_dtex_Name2_1102017</v>
          </cell>
          <cell r="I47" t="str">
            <v>kp_km_1102017</v>
          </cell>
          <cell r="J47">
            <v>101</v>
          </cell>
          <cell r="K47">
            <v>2</v>
          </cell>
          <cell r="L47">
            <v>3</v>
          </cell>
          <cell r="M47">
            <v>2</v>
          </cell>
          <cell r="N47">
            <v>1</v>
          </cell>
          <cell r="O47">
            <v>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1.5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4</v>
          </cell>
          <cell r="Z47">
            <v>5</v>
          </cell>
        </row>
        <row r="47">
          <cell r="AB47">
            <v>1303017</v>
          </cell>
        </row>
        <row r="47">
          <cell r="AM47">
            <v>2</v>
          </cell>
          <cell r="AN47">
            <v>130301731</v>
          </cell>
          <cell r="AO47">
            <v>1501017</v>
          </cell>
          <cell r="AP47" t="str">
            <v>飞廉碎片</v>
          </cell>
          <cell r="AQ47">
            <v>40</v>
          </cell>
          <cell r="AR47">
            <v>1702017</v>
          </cell>
          <cell r="AS47">
            <v>40</v>
          </cell>
          <cell r="AT47">
            <v>3002017</v>
          </cell>
          <cell r="AU47" t="str">
            <v>cardface_fl_1102017</v>
          </cell>
          <cell r="AV47" t="str">
            <v>head_fl_1102017</v>
          </cell>
          <cell r="AW47" t="str">
            <v>headbig_fl_1102017</v>
          </cell>
          <cell r="AX47" t="str">
            <v>head_fl_1102017</v>
          </cell>
          <cell r="AY47" t="str">
            <v>draw_fl_1102017</v>
          </cell>
          <cell r="AZ47" t="str">
            <v>cutin_fl_1102017</v>
          </cell>
          <cell r="BA47" t="str">
            <v>gacha_fl_1102017</v>
          </cell>
          <cell r="BB47">
            <v>0</v>
          </cell>
          <cell r="BC47">
            <v>0</v>
          </cell>
          <cell r="BD47" t="str">
            <v>不是BUG，还没填表</v>
          </cell>
          <cell r="BE47" t="str">
            <v>策略描述策划还没配好</v>
          </cell>
          <cell r="BF47" t="str">
            <v>不是BUG，还没填表</v>
          </cell>
          <cell r="BG47">
            <v>612</v>
          </cell>
          <cell r="BH47">
            <v>1101011</v>
          </cell>
        </row>
        <row r="47">
          <cell r="BO47" t="str">
            <v>1#2#3</v>
          </cell>
          <cell r="BP47" t="str">
            <v>插槽30#插槽31</v>
          </cell>
          <cell r="BQ47" t="str">
            <v>这是天悦提供的插槽技能攻略</v>
          </cell>
          <cell r="BR47" t="str">
            <v>插槽30#插槽31</v>
          </cell>
        </row>
        <row r="48">
          <cell r="B48">
            <v>1102018</v>
          </cell>
          <cell r="C48" t="str">
            <v>噬日</v>
          </cell>
          <cell r="D48">
            <v>1</v>
          </cell>
          <cell r="E48" t="str">
            <v>噬日</v>
          </cell>
          <cell r="F48" t="str">
            <v>饕餮</v>
          </cell>
          <cell r="G48" t="str">
            <v>ui_dtex_Name_1102018</v>
          </cell>
          <cell r="H48" t="str">
            <v>ui_dtex_Name2_1102018</v>
          </cell>
          <cell r="I48" t="str">
            <v>kp_km_1102018</v>
          </cell>
          <cell r="J48">
            <v>101</v>
          </cell>
          <cell r="K48">
            <v>2</v>
          </cell>
          <cell r="L48">
            <v>2</v>
          </cell>
          <cell r="M48">
            <v>2</v>
          </cell>
          <cell r="N48">
            <v>1</v>
          </cell>
          <cell r="O48">
            <v>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1.5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4</v>
          </cell>
          <cell r="Z48">
            <v>5</v>
          </cell>
        </row>
        <row r="48">
          <cell r="AB48">
            <v>1303018</v>
          </cell>
        </row>
        <row r="48">
          <cell r="AM48">
            <v>2</v>
          </cell>
          <cell r="AN48">
            <v>130301831</v>
          </cell>
          <cell r="AO48">
            <v>1501018</v>
          </cell>
          <cell r="AP48" t="str">
            <v>噬日碎片</v>
          </cell>
          <cell r="AQ48">
            <v>20</v>
          </cell>
          <cell r="AR48">
            <v>1702018</v>
          </cell>
          <cell r="AS48">
            <v>20</v>
          </cell>
          <cell r="AT48">
            <v>3002018</v>
          </cell>
          <cell r="AU48" t="str">
            <v>cardface_sr_1102018</v>
          </cell>
          <cell r="AV48" t="str">
            <v>head_sr_1102018</v>
          </cell>
          <cell r="AW48" t="str">
            <v>headbig_sr_1102018</v>
          </cell>
          <cell r="AX48" t="str">
            <v>head_sr_1102018</v>
          </cell>
          <cell r="AY48" t="str">
            <v>draw_sr_1102018</v>
          </cell>
          <cell r="AZ48" t="str">
            <v>cutin_sr_1102018</v>
          </cell>
          <cell r="BA48" t="str">
            <v>gacha_sr_1102018</v>
          </cell>
          <cell r="BB48">
            <v>0</v>
          </cell>
          <cell r="BC48">
            <v>0</v>
          </cell>
          <cell r="BD48" t="str">
            <v>不是BUG，还没填表</v>
          </cell>
          <cell r="BE48" t="str">
            <v>策略描述策划还没配好</v>
          </cell>
          <cell r="BF48" t="str">
            <v>不是BUG，还没填表</v>
          </cell>
          <cell r="BG48">
            <v>612</v>
          </cell>
          <cell r="BH48">
            <v>1101012</v>
          </cell>
        </row>
        <row r="48">
          <cell r="BO48" t="str">
            <v>1#2#3</v>
          </cell>
          <cell r="BP48" t="str">
            <v>插槽29#插槽32</v>
          </cell>
          <cell r="BQ48" t="str">
            <v>这是天悦提供的插槽技能攻略</v>
          </cell>
          <cell r="BR48" t="str">
            <v>插槽29#插槽32</v>
          </cell>
        </row>
        <row r="49">
          <cell r="B49">
            <v>1102019</v>
          </cell>
          <cell r="C49" t="str">
            <v>食火蜥</v>
          </cell>
          <cell r="D49">
            <v>1</v>
          </cell>
          <cell r="E49" t="str">
            <v>食火蜥</v>
          </cell>
          <cell r="F49" t="str">
            <v>火焰吞噬者</v>
          </cell>
          <cell r="G49" t="str">
            <v>ui_dtex_Name_1102019</v>
          </cell>
          <cell r="H49" t="str">
            <v>ui_dtex_Name2_1102019</v>
          </cell>
          <cell r="I49" t="str">
            <v>kp_km_1102019</v>
          </cell>
          <cell r="J49">
            <v>101</v>
          </cell>
          <cell r="K49">
            <v>2</v>
          </cell>
          <cell r="L49">
            <v>2</v>
          </cell>
          <cell r="M49">
            <v>1</v>
          </cell>
          <cell r="N49">
            <v>1</v>
          </cell>
          <cell r="O49">
            <v>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1.5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4</v>
          </cell>
          <cell r="Z49">
            <v>5</v>
          </cell>
        </row>
        <row r="49">
          <cell r="AB49">
            <v>1303019</v>
          </cell>
        </row>
        <row r="49">
          <cell r="AM49">
            <v>2</v>
          </cell>
          <cell r="AN49">
            <v>130301931</v>
          </cell>
          <cell r="AO49">
            <v>1501019</v>
          </cell>
          <cell r="AP49" t="str">
            <v>食火蜥碎片</v>
          </cell>
          <cell r="AQ49">
            <v>20</v>
          </cell>
          <cell r="AR49">
            <v>1702019</v>
          </cell>
          <cell r="AS49">
            <v>20</v>
          </cell>
          <cell r="AT49">
            <v>3002019</v>
          </cell>
          <cell r="AU49" t="str">
            <v>cardface_shx_1102019</v>
          </cell>
          <cell r="AV49" t="str">
            <v>head_shx_1102019</v>
          </cell>
          <cell r="AW49" t="str">
            <v>headbig_shx_1102019</v>
          </cell>
          <cell r="AX49" t="str">
            <v>head_shx_1102019</v>
          </cell>
          <cell r="AY49" t="str">
            <v>draw_shx_1102019</v>
          </cell>
          <cell r="AZ49" t="str">
            <v>cutin_shx_1102019</v>
          </cell>
          <cell r="BA49" t="str">
            <v>gacha_shx_1102019</v>
          </cell>
          <cell r="BB49">
            <v>0</v>
          </cell>
          <cell r="BC49">
            <v>0</v>
          </cell>
          <cell r="BD49" t="str">
            <v>不是BUG，还没填表</v>
          </cell>
          <cell r="BE49" t="str">
            <v>策略描述策划还没配好</v>
          </cell>
          <cell r="BF49" t="str">
            <v>不是BUG，还没填表</v>
          </cell>
          <cell r="BG49">
            <v>610</v>
          </cell>
          <cell r="BH49">
            <v>1101013</v>
          </cell>
        </row>
        <row r="49">
          <cell r="BO49" t="str">
            <v>1#2#3</v>
          </cell>
          <cell r="BP49" t="str">
            <v>插槽30#插槽36</v>
          </cell>
          <cell r="BQ49" t="str">
            <v>这是天悦提供的插槽技能攻略</v>
          </cell>
          <cell r="BR49" t="str">
            <v>插槽30#插槽36</v>
          </cell>
        </row>
        <row r="50">
          <cell r="B50">
            <v>1102020</v>
          </cell>
          <cell r="C50" t="str">
            <v>高顺</v>
          </cell>
          <cell r="D50">
            <v>1</v>
          </cell>
          <cell r="E50" t="str">
            <v>高顺</v>
          </cell>
          <cell r="F50" t="str">
            <v>陷阵之魂</v>
          </cell>
          <cell r="G50" t="str">
            <v>ui_dtex_Name_1102020</v>
          </cell>
          <cell r="H50" t="str">
            <v>ui_dtex_Name2_1102020</v>
          </cell>
          <cell r="I50" t="str">
            <v>kp_km_1102020</v>
          </cell>
          <cell r="J50">
            <v>101</v>
          </cell>
          <cell r="K50">
            <v>2</v>
          </cell>
          <cell r="L50">
            <v>3</v>
          </cell>
          <cell r="M50">
            <v>2</v>
          </cell>
          <cell r="N50">
            <v>1</v>
          </cell>
          <cell r="O50">
            <v>1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1.5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4</v>
          </cell>
          <cell r="Z50">
            <v>5</v>
          </cell>
        </row>
        <row r="50">
          <cell r="AB50">
            <v>1303020</v>
          </cell>
        </row>
        <row r="50">
          <cell r="AM50">
            <v>2</v>
          </cell>
          <cell r="AN50">
            <v>130302031</v>
          </cell>
          <cell r="AO50">
            <v>1501020</v>
          </cell>
          <cell r="AP50" t="str">
            <v>高顺碎片</v>
          </cell>
          <cell r="AQ50">
            <v>40</v>
          </cell>
          <cell r="AR50">
            <v>1702020</v>
          </cell>
          <cell r="AS50">
            <v>40</v>
          </cell>
          <cell r="AT50">
            <v>3002020</v>
          </cell>
          <cell r="AU50" t="str">
            <v>cardface_gs_1102020</v>
          </cell>
          <cell r="AV50" t="str">
            <v>head_gs_1102020</v>
          </cell>
          <cell r="AW50" t="str">
            <v>headbig_gs_1102020</v>
          </cell>
          <cell r="AX50" t="str">
            <v>head_gs_1102020</v>
          </cell>
          <cell r="AY50" t="str">
            <v>draw_gs_1102020</v>
          </cell>
          <cell r="AZ50" t="str">
            <v>cutin_gs_1102020</v>
          </cell>
          <cell r="BA50" t="str">
            <v>gacha_gs_1102020</v>
          </cell>
          <cell r="BB50">
            <v>0</v>
          </cell>
          <cell r="BC50">
            <v>0</v>
          </cell>
          <cell r="BD50" t="str">
            <v>不是BUG，还没填表</v>
          </cell>
          <cell r="BE50" t="str">
            <v>策略描述策划还没配好</v>
          </cell>
          <cell r="BF50" t="str">
            <v>不是BUG，还没填表</v>
          </cell>
          <cell r="BG50">
            <v>612</v>
          </cell>
          <cell r="BH50">
            <v>1101014</v>
          </cell>
        </row>
        <row r="50">
          <cell r="BO50" t="str">
            <v>1#2#3</v>
          </cell>
          <cell r="BP50" t="str">
            <v>插槽29#插槽32</v>
          </cell>
          <cell r="BQ50" t="str">
            <v>这是天悦提供的插槽技能攻略</v>
          </cell>
          <cell r="BR50" t="str">
            <v>插槽29#插槽32</v>
          </cell>
        </row>
        <row r="51">
          <cell r="B51">
            <v>1102021</v>
          </cell>
          <cell r="C51" t="str">
            <v>烈风螳螂</v>
          </cell>
          <cell r="D51">
            <v>1</v>
          </cell>
          <cell r="E51" t="str">
            <v>烈风螳螂</v>
          </cell>
          <cell r="F51" t="str">
            <v>荒漠兽灵</v>
          </cell>
          <cell r="G51" t="str">
            <v>ui_dtex_Name_1102021</v>
          </cell>
          <cell r="H51" t="str">
            <v>ui_dtex_Name2_1102021</v>
          </cell>
          <cell r="I51" t="str">
            <v>kp_km_1102021</v>
          </cell>
          <cell r="J51">
            <v>101</v>
          </cell>
          <cell r="K51">
            <v>2</v>
          </cell>
          <cell r="L51">
            <v>3</v>
          </cell>
          <cell r="M51">
            <v>2</v>
          </cell>
          <cell r="N51">
            <v>1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1.5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4</v>
          </cell>
          <cell r="Z51">
            <v>5</v>
          </cell>
        </row>
        <row r="51">
          <cell r="AB51">
            <v>1303021</v>
          </cell>
        </row>
        <row r="51">
          <cell r="AM51">
            <v>2</v>
          </cell>
          <cell r="AN51">
            <v>130302131</v>
          </cell>
          <cell r="AO51">
            <v>1501021</v>
          </cell>
          <cell r="AP51" t="str">
            <v>烈风螳螂碎片</v>
          </cell>
          <cell r="AQ51">
            <v>40</v>
          </cell>
          <cell r="AR51">
            <v>1702021</v>
          </cell>
          <cell r="AS51">
            <v>40</v>
          </cell>
          <cell r="AT51">
            <v>3002021</v>
          </cell>
          <cell r="AU51" t="str">
            <v>cardface_lftl_1102021</v>
          </cell>
          <cell r="AV51" t="str">
            <v>head_lftl_1102021</v>
          </cell>
          <cell r="AW51" t="str">
            <v>headbig_lftl_1102021</v>
          </cell>
          <cell r="AX51" t="str">
            <v>head_lftl_1102021</v>
          </cell>
          <cell r="AY51" t="str">
            <v>draw_lftl_1102021</v>
          </cell>
          <cell r="AZ51" t="str">
            <v>cutin_lftl_1102021</v>
          </cell>
          <cell r="BA51" t="str">
            <v>gacha_lftl_1102021</v>
          </cell>
          <cell r="BB51">
            <v>0</v>
          </cell>
          <cell r="BC51">
            <v>0</v>
          </cell>
          <cell r="BD51" t="str">
            <v>不是BUG，还没填表</v>
          </cell>
          <cell r="BE51" t="str">
            <v>策略描述策划还没配好</v>
          </cell>
          <cell r="BF51" t="str">
            <v>不是BUG，还没填表</v>
          </cell>
          <cell r="BG51">
            <v>612</v>
          </cell>
          <cell r="BH51">
            <v>1101015</v>
          </cell>
        </row>
        <row r="51">
          <cell r="BO51" t="str">
            <v>1#2#3</v>
          </cell>
          <cell r="BP51" t="str">
            <v>插槽28#插槽32</v>
          </cell>
          <cell r="BQ51" t="str">
            <v>这是天悦提供的插槽技能攻略</v>
          </cell>
          <cell r="BR51" t="str">
            <v>插槽28#插槽32</v>
          </cell>
        </row>
        <row r="52">
          <cell r="B52">
            <v>1102050</v>
          </cell>
          <cell r="C52" t="str">
            <v>柠檬精</v>
          </cell>
          <cell r="D52">
            <v>1</v>
          </cell>
          <cell r="E52" t="str">
            <v>柠檬精</v>
          </cell>
          <cell r="F52" t="str">
            <v>排排坐</v>
          </cell>
          <cell r="G52" t="str">
            <v>ui_dtex_Name_1102050</v>
          </cell>
          <cell r="H52" t="str">
            <v>ui_dtex_Name2_1102050</v>
          </cell>
          <cell r="I52" t="str">
            <v>kp_km_1102050</v>
          </cell>
          <cell r="J52">
            <v>101</v>
          </cell>
          <cell r="K52">
            <v>2</v>
          </cell>
          <cell r="L52">
            <v>2</v>
          </cell>
          <cell r="M52">
            <v>3</v>
          </cell>
          <cell r="N52">
            <v>2</v>
          </cell>
          <cell r="O52">
            <v>1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1.5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4</v>
          </cell>
          <cell r="Z52">
            <v>5</v>
          </cell>
        </row>
        <row r="52">
          <cell r="AB52">
            <v>1303050</v>
          </cell>
        </row>
        <row r="52">
          <cell r="AM52">
            <v>2</v>
          </cell>
          <cell r="AN52">
            <v>130305031</v>
          </cell>
        </row>
        <row r="52">
          <cell r="AP52" t="str">
            <v>柠檬精碎片</v>
          </cell>
          <cell r="AQ52">
            <v>5</v>
          </cell>
          <cell r="AR52">
            <v>1702050</v>
          </cell>
          <cell r="AS52">
            <v>20</v>
          </cell>
          <cell r="AT52">
            <v>3002050</v>
          </cell>
          <cell r="AU52" t="str">
            <v>cardface_nmj_1102050</v>
          </cell>
          <cell r="AV52" t="str">
            <v>head_nmj_1102050</v>
          </cell>
          <cell r="AW52" t="str">
            <v>headbig_nmj_1102050</v>
          </cell>
          <cell r="AX52" t="str">
            <v>head_nmj_1102050</v>
          </cell>
          <cell r="AY52" t="str">
            <v>draw_nmj_1102050</v>
          </cell>
          <cell r="AZ52" t="str">
            <v>cutin_nmj_1102050</v>
          </cell>
          <cell r="BA52" t="str">
            <v>gacha_nmj_1102050</v>
          </cell>
          <cell r="BB52">
            <v>0</v>
          </cell>
          <cell r="BC52">
            <v>0</v>
          </cell>
          <cell r="BD52" t="str">
            <v>不是BUG，还没填表</v>
          </cell>
          <cell r="BE52" t="str">
            <v>策略描述策划还没配好</v>
          </cell>
          <cell r="BF52" t="str">
            <v>不是BUG，还没填表</v>
          </cell>
          <cell r="BG52">
            <v>680</v>
          </cell>
          <cell r="BH52">
            <v>1101041</v>
          </cell>
        </row>
        <row r="52">
          <cell r="BO52" t="str">
            <v>1#2#3</v>
          </cell>
          <cell r="BP52" t="str">
            <v>插槽24</v>
          </cell>
          <cell r="BQ52" t="str">
            <v>柠檬精还能用么？</v>
          </cell>
          <cell r="BR52" t="str">
            <v>插槽24</v>
          </cell>
        </row>
        <row r="53">
          <cell r="B53">
            <v>1102023</v>
          </cell>
          <cell r="C53" t="str">
            <v>异邦刀客</v>
          </cell>
          <cell r="D53">
            <v>1</v>
          </cell>
          <cell r="E53" t="str">
            <v>异邦刀客</v>
          </cell>
          <cell r="F53" t="str">
            <v>新守护灵</v>
          </cell>
          <cell r="G53" t="str">
            <v>ui_dtex_Name_1102023</v>
          </cell>
          <cell r="H53" t="str">
            <v>ui_dtex_Name2_1102023</v>
          </cell>
          <cell r="I53" t="str">
            <v>kp_km_1102023</v>
          </cell>
          <cell r="J53">
            <v>101</v>
          </cell>
          <cell r="K53">
            <v>2</v>
          </cell>
          <cell r="L53">
            <v>2</v>
          </cell>
          <cell r="M53">
            <v>2</v>
          </cell>
          <cell r="N53">
            <v>1</v>
          </cell>
          <cell r="O53">
            <v>1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1.5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4</v>
          </cell>
          <cell r="Z53">
            <v>5</v>
          </cell>
        </row>
        <row r="53">
          <cell r="AB53" t="str">
            <v>异邦刀客技能</v>
          </cell>
        </row>
        <row r="53">
          <cell r="AM53">
            <v>2</v>
          </cell>
          <cell r="AN53">
            <v>130302331</v>
          </cell>
        </row>
        <row r="53">
          <cell r="AP53" t="str">
            <v>异邦刀客碎片</v>
          </cell>
          <cell r="AQ53">
            <v>20</v>
          </cell>
          <cell r="AR53">
            <v>1702023</v>
          </cell>
          <cell r="AS53">
            <v>20</v>
          </cell>
          <cell r="AT53">
            <v>3002023</v>
          </cell>
          <cell r="AU53" t="str">
            <v>cardface_ybdk_1102023</v>
          </cell>
          <cell r="AV53" t="str">
            <v>head_ybdk_1102023</v>
          </cell>
          <cell r="AW53" t="str">
            <v>headbig_ybdk_1102023</v>
          </cell>
          <cell r="AX53" t="str">
            <v>head_ybdk_1102023</v>
          </cell>
          <cell r="AY53" t="str">
            <v>draw_ybdk_1102023</v>
          </cell>
          <cell r="AZ53" t="str">
            <v>cutin_ybdk_1102023</v>
          </cell>
          <cell r="BA53" t="str">
            <v>gacha_ybdk_1102023</v>
          </cell>
          <cell r="BB53">
            <v>0</v>
          </cell>
          <cell r="BC53">
            <v>0</v>
          </cell>
          <cell r="BD53" t="str">
            <v>不是BUG，还没填表</v>
          </cell>
          <cell r="BE53" t="str">
            <v>策略描述策划还没配好</v>
          </cell>
          <cell r="BF53" t="str">
            <v>不是BUG，还没填表</v>
          </cell>
          <cell r="BG53">
            <v>612</v>
          </cell>
          <cell r="BH53">
            <v>1101022</v>
          </cell>
        </row>
        <row r="54">
          <cell r="B54">
            <v>1102024</v>
          </cell>
          <cell r="C54" t="str">
            <v>朱仙</v>
          </cell>
          <cell r="D54">
            <v>0</v>
          </cell>
          <cell r="E54" t="str">
            <v>朱仙</v>
          </cell>
          <cell r="F54" t="str">
            <v>新守护灵</v>
          </cell>
          <cell r="G54" t="str">
            <v>ui_dtex_Name_1102024</v>
          </cell>
          <cell r="H54" t="str">
            <v>ui_dtex_Name2_1102024</v>
          </cell>
          <cell r="I54" t="str">
            <v>kp_km_1102024</v>
          </cell>
          <cell r="J54">
            <v>101</v>
          </cell>
          <cell r="K54">
            <v>2</v>
          </cell>
          <cell r="L54">
            <v>3</v>
          </cell>
          <cell r="M54">
            <v>2</v>
          </cell>
          <cell r="N54">
            <v>2</v>
          </cell>
          <cell r="O54">
            <v>1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1.5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4</v>
          </cell>
          <cell r="Z54">
            <v>5</v>
          </cell>
        </row>
        <row r="54">
          <cell r="AB54" t="str">
            <v>朱仙技能</v>
          </cell>
        </row>
        <row r="54">
          <cell r="AM54">
            <v>2</v>
          </cell>
        </row>
        <row r="54">
          <cell r="AP54" t="str">
            <v>朱仙碎片</v>
          </cell>
          <cell r="AQ54">
            <v>40</v>
          </cell>
          <cell r="AR54">
            <v>1702024</v>
          </cell>
          <cell r="AS54">
            <v>40</v>
          </cell>
        </row>
        <row r="54">
          <cell r="AU54" t="str">
            <v>cardface_zx_1102024</v>
          </cell>
          <cell r="AV54" t="str">
            <v>head_zx_1102024</v>
          </cell>
          <cell r="AW54" t="str">
            <v>headbig_zx_1102024</v>
          </cell>
          <cell r="AX54" t="str">
            <v>head_zx_1102024</v>
          </cell>
          <cell r="AY54" t="str">
            <v>draw_zx_1102024</v>
          </cell>
          <cell r="AZ54" t="str">
            <v>cutin_zx_1102024</v>
          </cell>
          <cell r="BA54" t="str">
            <v>gacha_zx_1102024</v>
          </cell>
          <cell r="BB54">
            <v>0</v>
          </cell>
          <cell r="BC54">
            <v>0</v>
          </cell>
          <cell r="BD54" t="str">
            <v>不是BUG，还没填表</v>
          </cell>
          <cell r="BE54" t="str">
            <v>策略描述策划还没配好</v>
          </cell>
          <cell r="BF54" t="str">
            <v>不是BUG，还没填表</v>
          </cell>
          <cell r="BG54">
            <v>676</v>
          </cell>
          <cell r="BH54">
            <v>1101023</v>
          </cell>
        </row>
        <row r="55">
          <cell r="B55">
            <v>1102026</v>
          </cell>
          <cell r="C55" t="str">
            <v>雷震子</v>
          </cell>
          <cell r="D55">
            <v>1</v>
          </cell>
          <cell r="E55" t="str">
            <v>雷震子</v>
          </cell>
          <cell r="F55" t="str">
            <v>新守护灵</v>
          </cell>
          <cell r="G55" t="str">
            <v>ui_dtex_Name_1102026</v>
          </cell>
          <cell r="H55" t="str">
            <v>ui_dtex_Name2_1102026</v>
          </cell>
          <cell r="I55" t="str">
            <v>kp_km_1102026</v>
          </cell>
          <cell r="J55">
            <v>101</v>
          </cell>
          <cell r="K55">
            <v>2</v>
          </cell>
          <cell r="L55">
            <v>3</v>
          </cell>
          <cell r="M55">
            <v>2</v>
          </cell>
          <cell r="N55">
            <v>1</v>
          </cell>
          <cell r="O55">
            <v>1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1.5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4</v>
          </cell>
          <cell r="Z55">
            <v>5</v>
          </cell>
        </row>
        <row r="55">
          <cell r="AB55" t="str">
            <v>雷震子技能</v>
          </cell>
        </row>
        <row r="55">
          <cell r="AM55">
            <v>2</v>
          </cell>
          <cell r="AN55">
            <v>130302631</v>
          </cell>
        </row>
        <row r="55">
          <cell r="AP55" t="str">
            <v>雷震子碎片</v>
          </cell>
          <cell r="AQ55">
            <v>40</v>
          </cell>
          <cell r="AR55">
            <v>1702026</v>
          </cell>
          <cell r="AS55">
            <v>40</v>
          </cell>
          <cell r="AT55">
            <v>3002026</v>
          </cell>
          <cell r="AU55" t="str">
            <v>cardface_lzz_1102026</v>
          </cell>
          <cell r="AV55" t="str">
            <v>head_lzz_1102026</v>
          </cell>
          <cell r="AW55" t="str">
            <v>headbig_lzz_1102026</v>
          </cell>
          <cell r="AX55" t="str">
            <v>head_lzz_1102026</v>
          </cell>
          <cell r="AY55" t="str">
            <v>draw_lzz_1102026</v>
          </cell>
          <cell r="AZ55" t="str">
            <v>cutin_lzz_1102026</v>
          </cell>
          <cell r="BA55" t="str">
            <v>gacha_lzz_1102026</v>
          </cell>
          <cell r="BB55">
            <v>0</v>
          </cell>
          <cell r="BC55">
            <v>0</v>
          </cell>
          <cell r="BD55" t="str">
            <v>不是BUG，还没填表</v>
          </cell>
          <cell r="BE55" t="str">
            <v>策略描述策划还没配好</v>
          </cell>
          <cell r="BF55" t="str">
            <v>不是BUG，还没填表</v>
          </cell>
          <cell r="BG55">
            <v>612</v>
          </cell>
          <cell r="BH55">
            <v>1101020</v>
          </cell>
        </row>
        <row r="56">
          <cell r="B56">
            <v>1102028</v>
          </cell>
          <cell r="C56" t="str">
            <v>吕布</v>
          </cell>
          <cell r="D56">
            <v>0</v>
          </cell>
          <cell r="E56" t="str">
            <v>吕布</v>
          </cell>
          <cell r="F56" t="str">
            <v>新守护灵</v>
          </cell>
          <cell r="G56" t="str">
            <v>ui_dtex_Name_1102028</v>
          </cell>
          <cell r="H56" t="str">
            <v>ui_dtex_Name2_1102028</v>
          </cell>
          <cell r="I56" t="str">
            <v>kp_km_1102028</v>
          </cell>
          <cell r="J56">
            <v>101</v>
          </cell>
          <cell r="K56">
            <v>2</v>
          </cell>
          <cell r="L56">
            <v>5</v>
          </cell>
          <cell r="M56">
            <v>1</v>
          </cell>
          <cell r="N56">
            <v>1</v>
          </cell>
          <cell r="O56">
            <v>1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1.5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4</v>
          </cell>
          <cell r="Z56">
            <v>5</v>
          </cell>
        </row>
        <row r="56">
          <cell r="AB56" t="str">
            <v>吕布技能</v>
          </cell>
        </row>
        <row r="56">
          <cell r="AM56">
            <v>2</v>
          </cell>
        </row>
        <row r="56">
          <cell r="AP56" t="str">
            <v>吕布碎片</v>
          </cell>
          <cell r="AQ56">
            <v>80</v>
          </cell>
          <cell r="AR56">
            <v>1702028</v>
          </cell>
          <cell r="AS56">
            <v>80</v>
          </cell>
        </row>
        <row r="56">
          <cell r="AU56" t="str">
            <v>cardface_lb_1102028</v>
          </cell>
          <cell r="AV56" t="str">
            <v>head_lb_1102028</v>
          </cell>
          <cell r="AW56" t="str">
            <v>headbig_lb_1102028</v>
          </cell>
          <cell r="AX56" t="str">
            <v>head_lb_1102028</v>
          </cell>
          <cell r="AY56" t="str">
            <v>draw_lb_1102028</v>
          </cell>
          <cell r="AZ56" t="str">
            <v>cutin_lb_1102028</v>
          </cell>
          <cell r="BA56" t="str">
            <v>gacha_lb_1102028</v>
          </cell>
          <cell r="BB56">
            <v>0</v>
          </cell>
          <cell r="BC56">
            <v>0</v>
          </cell>
          <cell r="BD56" t="str">
            <v>不是BUG，还没填表</v>
          </cell>
          <cell r="BE56" t="str">
            <v>策略描述策划还没配好</v>
          </cell>
          <cell r="BF56" t="str">
            <v>不是BUG，还没填表</v>
          </cell>
          <cell r="BG56">
            <v>610</v>
          </cell>
          <cell r="BH56">
            <v>1101026</v>
          </cell>
        </row>
        <row r="57">
          <cell r="B57">
            <v>1102030</v>
          </cell>
          <cell r="C57" t="str">
            <v>燕青</v>
          </cell>
          <cell r="D57">
            <v>0</v>
          </cell>
          <cell r="E57" t="str">
            <v>燕青</v>
          </cell>
          <cell r="F57" t="str">
            <v>新守护灵</v>
          </cell>
          <cell r="G57" t="str">
            <v>ui_dtex_Name_1102030</v>
          </cell>
          <cell r="H57" t="str">
            <v>ui_dtex_Name2_1102030</v>
          </cell>
          <cell r="I57" t="str">
            <v>kp_km_1102030</v>
          </cell>
          <cell r="J57">
            <v>101</v>
          </cell>
          <cell r="K57">
            <v>2</v>
          </cell>
          <cell r="L57">
            <v>3</v>
          </cell>
          <cell r="M57">
            <v>3</v>
          </cell>
          <cell r="N57">
            <v>1</v>
          </cell>
          <cell r="O57">
            <v>1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1.5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4</v>
          </cell>
          <cell r="Z57">
            <v>5</v>
          </cell>
        </row>
        <row r="57">
          <cell r="AB57" t="str">
            <v>燕青技能</v>
          </cell>
        </row>
        <row r="57">
          <cell r="AM57">
            <v>2</v>
          </cell>
        </row>
        <row r="57">
          <cell r="AP57" t="str">
            <v>燕青碎片</v>
          </cell>
          <cell r="AQ57">
            <v>40</v>
          </cell>
          <cell r="AR57">
            <v>1702030</v>
          </cell>
          <cell r="AS57">
            <v>40</v>
          </cell>
          <cell r="AT57">
            <v>3002030</v>
          </cell>
          <cell r="AU57" t="str">
            <v>cardface_yq_1102030</v>
          </cell>
          <cell r="AV57" t="str">
            <v>head_yq_1102030</v>
          </cell>
          <cell r="AW57" t="str">
            <v>headbig_yq_1102030</v>
          </cell>
          <cell r="AX57" t="str">
            <v>head_yq_1102030</v>
          </cell>
          <cell r="AY57" t="str">
            <v>draw_yq_1102030</v>
          </cell>
          <cell r="AZ57" t="str">
            <v>cutin_yq_1102030</v>
          </cell>
          <cell r="BA57" t="str">
            <v>gacha_yq_1102030</v>
          </cell>
          <cell r="BB57">
            <v>0</v>
          </cell>
          <cell r="BC57">
            <v>0</v>
          </cell>
          <cell r="BD57" t="str">
            <v>不是BUG，还没填表</v>
          </cell>
          <cell r="BE57" t="str">
            <v>策略描述策划还没配好</v>
          </cell>
          <cell r="BF57" t="str">
            <v>不是BUG，还没填表</v>
          </cell>
          <cell r="BG57">
            <v>616</v>
          </cell>
          <cell r="BH57">
            <v>1101030</v>
          </cell>
        </row>
        <row r="58">
          <cell r="B58">
            <v>1102031</v>
          </cell>
          <cell r="C58" t="str">
            <v>秦琼</v>
          </cell>
          <cell r="D58">
            <v>0</v>
          </cell>
          <cell r="E58" t="str">
            <v>秦琼</v>
          </cell>
          <cell r="F58" t="str">
            <v>新守护灵</v>
          </cell>
          <cell r="G58" t="str">
            <v>ui_dtex_Name_1102031</v>
          </cell>
          <cell r="H58" t="str">
            <v>ui_dtex_Name2_1102031</v>
          </cell>
          <cell r="I58" t="str">
            <v>kp_km_1102031</v>
          </cell>
          <cell r="J58">
            <v>101</v>
          </cell>
          <cell r="K58">
            <v>2</v>
          </cell>
          <cell r="L58">
            <v>4</v>
          </cell>
          <cell r="M58">
            <v>2</v>
          </cell>
          <cell r="N58">
            <v>1</v>
          </cell>
          <cell r="O58">
            <v>1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1.5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4</v>
          </cell>
          <cell r="Z58">
            <v>5</v>
          </cell>
        </row>
        <row r="58">
          <cell r="AB58" t="str">
            <v>秦琼技能</v>
          </cell>
        </row>
        <row r="58">
          <cell r="AM58">
            <v>2</v>
          </cell>
        </row>
        <row r="58">
          <cell r="AP58" t="str">
            <v>秦琼碎片</v>
          </cell>
          <cell r="AQ58">
            <v>80</v>
          </cell>
          <cell r="AR58">
            <v>1702031</v>
          </cell>
          <cell r="AS58">
            <v>80</v>
          </cell>
          <cell r="AT58">
            <v>3002031</v>
          </cell>
          <cell r="AU58" t="str">
            <v>cardface_qq_1102031</v>
          </cell>
          <cell r="AV58" t="str">
            <v>head_qq_1102031</v>
          </cell>
          <cell r="AW58" t="str">
            <v>headbig_qq_1102031</v>
          </cell>
          <cell r="AX58" t="str">
            <v>head_qq_1102031</v>
          </cell>
          <cell r="AY58" t="str">
            <v>draw_qq_1102031</v>
          </cell>
          <cell r="AZ58" t="str">
            <v>cutin_qq_1102031</v>
          </cell>
          <cell r="BA58" t="str">
            <v>gacha_qq_1102031</v>
          </cell>
          <cell r="BB58">
            <v>0</v>
          </cell>
          <cell r="BC58">
            <v>0</v>
          </cell>
          <cell r="BD58" t="str">
            <v>不是BUG，还没填表</v>
          </cell>
          <cell r="BE58" t="str">
            <v>策略描述策划还没配好</v>
          </cell>
          <cell r="BF58" t="str">
            <v>不是BUG，还没填表</v>
          </cell>
          <cell r="BG58">
            <v>612</v>
          </cell>
          <cell r="BH58">
            <v>1101016</v>
          </cell>
        </row>
        <row r="59">
          <cell r="B59">
            <v>1102999</v>
          </cell>
          <cell r="C59" t="str">
            <v>R守护灵</v>
          </cell>
          <cell r="D59">
            <v>0</v>
          </cell>
          <cell r="E59" t="str">
            <v>R守护灵</v>
          </cell>
          <cell r="F59" t="str">
            <v>寄灵人标模</v>
          </cell>
          <cell r="G59" t="str">
            <v>ui_dtex_Name_1102999</v>
          </cell>
          <cell r="H59" t="str">
            <v>ui_dtex_Name2_1102999</v>
          </cell>
          <cell r="I59" t="str">
            <v>kp_km_1102999</v>
          </cell>
          <cell r="J59">
            <v>101</v>
          </cell>
          <cell r="K59">
            <v>2</v>
          </cell>
          <cell r="L59">
            <v>2</v>
          </cell>
          <cell r="M59">
            <v>1</v>
          </cell>
          <cell r="N59">
            <v>1</v>
          </cell>
          <cell r="O59">
            <v>1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1.5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4</v>
          </cell>
          <cell r="Z59">
            <v>5</v>
          </cell>
        </row>
        <row r="59">
          <cell r="AM59">
            <v>2</v>
          </cell>
        </row>
        <row r="59">
          <cell r="AR59">
            <v>0</v>
          </cell>
          <cell r="AS59">
            <v>20</v>
          </cell>
        </row>
        <row r="59">
          <cell r="BB59">
            <v>0</v>
          </cell>
          <cell r="BC59">
            <v>0</v>
          </cell>
          <cell r="BD59" t="str">
            <v>不是BUG，还没填表</v>
          </cell>
          <cell r="BE59" t="str">
            <v>策略描述策划还没配好</v>
          </cell>
          <cell r="BF59" t="str">
            <v>不是BUG，还没填表</v>
          </cell>
          <cell r="BG59">
            <v>610</v>
          </cell>
        </row>
        <row r="60">
          <cell r="B60">
            <v>1102998</v>
          </cell>
          <cell r="C60" t="str">
            <v>SR守护灵</v>
          </cell>
          <cell r="D60">
            <v>0</v>
          </cell>
          <cell r="E60" t="str">
            <v>SR守护灵</v>
          </cell>
          <cell r="F60" t="str">
            <v>寄灵人标模</v>
          </cell>
          <cell r="G60" t="str">
            <v>ui_dtex_Name_1102998</v>
          </cell>
          <cell r="H60" t="str">
            <v>ui_dtex_Name2_1102998</v>
          </cell>
          <cell r="I60" t="str">
            <v>kp_km_1102998</v>
          </cell>
          <cell r="J60">
            <v>101</v>
          </cell>
          <cell r="K60">
            <v>2</v>
          </cell>
          <cell r="L60">
            <v>3</v>
          </cell>
          <cell r="M60">
            <v>1</v>
          </cell>
          <cell r="N60">
            <v>1</v>
          </cell>
          <cell r="O60">
            <v>1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1.5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4</v>
          </cell>
          <cell r="Z60">
            <v>5</v>
          </cell>
        </row>
        <row r="60">
          <cell r="AM60">
            <v>2</v>
          </cell>
        </row>
        <row r="60">
          <cell r="AR60">
            <v>0</v>
          </cell>
          <cell r="AS60">
            <v>40</v>
          </cell>
        </row>
        <row r="60">
          <cell r="BB60">
            <v>0</v>
          </cell>
          <cell r="BC60">
            <v>0</v>
          </cell>
          <cell r="BD60" t="str">
            <v>不是BUG，还没填表</v>
          </cell>
          <cell r="BE60" t="str">
            <v>策略描述策划还没配好</v>
          </cell>
          <cell r="BF60" t="str">
            <v>不是BUG，还没填表</v>
          </cell>
          <cell r="BG60">
            <v>610</v>
          </cell>
        </row>
        <row r="61">
          <cell r="B61">
            <v>1102997</v>
          </cell>
          <cell r="C61" t="str">
            <v>SSR守护灵</v>
          </cell>
          <cell r="D61">
            <v>0</v>
          </cell>
          <cell r="E61" t="str">
            <v>SSR守护灵</v>
          </cell>
          <cell r="F61" t="str">
            <v>寄灵人标模</v>
          </cell>
          <cell r="G61" t="str">
            <v>ui_dtex_Name_1102997</v>
          </cell>
          <cell r="H61" t="str">
            <v>ui_dtex_Name2_1102997</v>
          </cell>
          <cell r="I61" t="str">
            <v>kp_km_1102997</v>
          </cell>
          <cell r="J61">
            <v>101</v>
          </cell>
          <cell r="K61">
            <v>2</v>
          </cell>
          <cell r="L61">
            <v>4</v>
          </cell>
          <cell r="M61">
            <v>1</v>
          </cell>
          <cell r="N61">
            <v>1</v>
          </cell>
          <cell r="O61">
            <v>1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1.5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4</v>
          </cell>
          <cell r="Z61">
            <v>5</v>
          </cell>
        </row>
        <row r="61">
          <cell r="AM61">
            <v>2</v>
          </cell>
        </row>
        <row r="61">
          <cell r="AR61">
            <v>0</v>
          </cell>
          <cell r="AS61">
            <v>80</v>
          </cell>
        </row>
        <row r="61">
          <cell r="BB61">
            <v>0</v>
          </cell>
          <cell r="BC61">
            <v>0</v>
          </cell>
          <cell r="BD61" t="str">
            <v>不是BUG，还没填表</v>
          </cell>
          <cell r="BE61" t="str">
            <v>策略描述策划还没配好</v>
          </cell>
          <cell r="BF61" t="str">
            <v>不是BUG，还没填表</v>
          </cell>
          <cell r="BG61">
            <v>610</v>
          </cell>
        </row>
        <row r="62">
          <cell r="B62">
            <v>1102996</v>
          </cell>
          <cell r="C62" t="str">
            <v>UR守护灵</v>
          </cell>
          <cell r="D62">
            <v>0</v>
          </cell>
          <cell r="E62" t="str">
            <v>UR守护灵</v>
          </cell>
          <cell r="F62" t="str">
            <v>寄灵人标模</v>
          </cell>
          <cell r="G62" t="str">
            <v>ui_dtex_Name_1102996</v>
          </cell>
          <cell r="H62" t="str">
            <v>ui_dtex_Name2_1102996</v>
          </cell>
          <cell r="I62" t="str">
            <v>kp_km_1102996</v>
          </cell>
          <cell r="J62">
            <v>101</v>
          </cell>
          <cell r="K62">
            <v>2</v>
          </cell>
          <cell r="L62">
            <v>8</v>
          </cell>
          <cell r="M62">
            <v>1</v>
          </cell>
          <cell r="N62">
            <v>1</v>
          </cell>
          <cell r="O62">
            <v>1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1.5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4</v>
          </cell>
          <cell r="Z62">
            <v>5</v>
          </cell>
        </row>
        <row r="62">
          <cell r="AM62">
            <v>2</v>
          </cell>
        </row>
        <row r="62">
          <cell r="AR62">
            <v>0</v>
          </cell>
          <cell r="AS62">
            <v>80</v>
          </cell>
        </row>
        <row r="62">
          <cell r="BB62">
            <v>0</v>
          </cell>
          <cell r="BC62">
            <v>0</v>
          </cell>
          <cell r="BD62" t="str">
            <v>不是BUG，还没填表</v>
          </cell>
          <cell r="BE62" t="str">
            <v>策略描述策划还没配好</v>
          </cell>
          <cell r="BF62" t="str">
            <v>不是BUG，还没填表</v>
          </cell>
          <cell r="BG62">
            <v>610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战场数据"/>
      <sheetName val="战场角色"/>
      <sheetName val="skillInfo"/>
      <sheetName val="enemyskillinfo"/>
      <sheetName val="战场技能"/>
      <sheetName val="武灵技信息"/>
      <sheetName val="fxConfig"/>
    </sheetNames>
    <sheetDataSet>
      <sheetData sheetId="0"/>
      <sheetData sheetId="1"/>
      <sheetData sheetId="2">
        <row r="1">
          <cell r="A1" t="str">
            <v>ID</v>
          </cell>
          <cell r="B1" t="str">
            <v>#note</v>
          </cell>
          <cell r="C1" t="str">
            <v>prefab</v>
          </cell>
          <cell r="D1" t="str">
            <v>KPKM</v>
          </cell>
          <cell r="E1" t="str">
            <v>PrefabUI</v>
          </cell>
          <cell r="F1" t="str">
            <v>PrefabUIScale</v>
          </cell>
          <cell r="G1" t="str">
            <v>PrefabUIPos[1]</v>
          </cell>
          <cell r="H1" t="str">
            <v>PrefabUIPos[2]</v>
          </cell>
          <cell r="I1" t="str">
            <v>PrefabUIPos[3]</v>
          </cell>
          <cell r="J1" t="str">
            <v>NormalHeight</v>
          </cell>
          <cell r="K1" t="str">
            <v>PrefabHeight</v>
          </cell>
          <cell r="L1" t="str">
            <v>PrefabRadii</v>
          </cell>
          <cell r="M1" t="str">
            <v>PrefabZoom</v>
          </cell>
          <cell r="N1" t="str">
            <v>prefab_Name</v>
          </cell>
          <cell r="O1" t="str">
            <v>CallPrepare</v>
          </cell>
          <cell r="P1" t="str">
            <v>guarDianTimeLine</v>
          </cell>
          <cell r="Q1" t="str">
            <v>guarDianFx</v>
          </cell>
          <cell r="R1" t="str">
            <v>guarDianTimeLineSim</v>
          </cell>
          <cell r="S1" t="str">
            <v>winTimeLine</v>
          </cell>
          <cell r="T1" t="str">
            <v>CastingPos</v>
          </cell>
          <cell r="U1" t="str">
            <v>Name</v>
          </cell>
          <cell r="V1" t="str">
            <v>Head</v>
          </cell>
        </row>
        <row r="2">
          <cell r="A2" t="str">
            <v>int:&lt;&gt;</v>
          </cell>
          <cell r="B2" t="str">
            <v>string:&lt;</v>
          </cell>
          <cell r="C2" t="str">
            <v>string:&lt;</v>
          </cell>
          <cell r="D2" t="str">
            <v>string:e&lt;</v>
          </cell>
          <cell r="E2" t="str">
            <v>string:&lt;</v>
          </cell>
          <cell r="F2" t="str">
            <v>string:&lt;</v>
          </cell>
          <cell r="G2" t="str">
            <v>string:&lt;</v>
          </cell>
          <cell r="H2" t="str">
            <v>string:&lt;</v>
          </cell>
          <cell r="I2" t="str">
            <v>string:&lt;</v>
          </cell>
          <cell r="J2" t="str">
            <v>float:e&lt;</v>
          </cell>
          <cell r="K2" t="str">
            <v>float:e&lt;</v>
          </cell>
          <cell r="L2" t="str">
            <v>float:e&lt;</v>
          </cell>
          <cell r="M2" t="str">
            <v>float:e&lt;</v>
          </cell>
          <cell r="N2" t="str">
            <v>string:e&lt;</v>
          </cell>
          <cell r="O2" t="str">
            <v>string:e&lt;</v>
          </cell>
          <cell r="P2" t="str">
            <v>string:e&lt;</v>
          </cell>
          <cell r="Q2" t="str">
            <v>int:e&lt;</v>
          </cell>
          <cell r="R2" t="str">
            <v>string:e&lt;</v>
          </cell>
          <cell r="S2" t="str">
            <v>string:e&lt;</v>
          </cell>
          <cell r="T2" t="str">
            <v>float:ae&lt;</v>
          </cell>
          <cell r="U2" t="str">
            <v>string:e&lt;&gt;</v>
          </cell>
          <cell r="V2" t="str">
            <v>string:e&lt;</v>
          </cell>
        </row>
        <row r="3">
          <cell r="A3" t="str">
            <v>战斗角色唯一ID，其它各个角色表怪物表唯一ID与此对应，不能重复</v>
          </cell>
          <cell r="B3" t="str">
            <v>汉字ID</v>
          </cell>
          <cell r="C3" t="str">
            <v>角色模型</v>
          </cell>
          <cell r="D3" t="str">
            <v>纹理</v>
          </cell>
          <cell r="E3" t="str">
            <v>UI中的角色模型</v>
          </cell>
          <cell r="F3" t="str">
            <v>UI中模型的缩放比</v>
          </cell>
          <cell r="G3" t="str">
            <v>UI中的坐标X</v>
          </cell>
          <cell r="H3" t="str">
            <v>UI中的坐标Y</v>
          </cell>
          <cell r="I3" t="str">
            <v>UI中的坐标Z</v>
          </cell>
          <cell r="J3" t="str">
            <v>预设身高</v>
          </cell>
          <cell r="K3" t="str">
            <v>模型高度</v>
          </cell>
          <cell r="L3" t="str">
            <v>模型半径</v>
          </cell>
          <cell r="M3" t="str">
            <v>模型缩放倍数</v>
          </cell>
          <cell r="N3" t="str">
            <v>战斗角色对应timeLine</v>
          </cell>
          <cell r="O3" t="str">
            <v>召唤预备</v>
          </cell>
          <cell r="P3" t="str">
            <v>召唤技能timeLine</v>
          </cell>
          <cell r="Q3" t="str">
            <v>守护灵出场技特效ID</v>
          </cell>
        </row>
        <row r="3">
          <cell r="S3" t="str">
            <v>胜利庆祝timeLine</v>
          </cell>
          <cell r="T3" t="str">
            <v>casting位置：X#Y</v>
          </cell>
          <cell r="U3" t="str">
            <v>名称</v>
          </cell>
          <cell r="V3" t="str">
            <v>头像</v>
          </cell>
        </row>
        <row r="4">
          <cell r="A4">
            <v>1101001</v>
          </cell>
          <cell r="B4" t="str">
            <v>常服曹焱兵</v>
          </cell>
          <cell r="C4" t="str">
            <v>model_cfcyb_1101001_p</v>
          </cell>
          <cell r="D4" t="str">
            <v>kp_km_1101001</v>
          </cell>
          <cell r="E4" t="str">
            <v>Art/Roles/rol_1101001/Pefabs/model_cfcyb_1101001_p.prefab</v>
          </cell>
          <cell r="F4">
            <v>1.7</v>
          </cell>
          <cell r="G4">
            <v>0</v>
          </cell>
          <cell r="H4">
            <v>0</v>
          </cell>
          <cell r="I4">
            <v>1</v>
          </cell>
          <cell r="J4">
            <v>1.83</v>
          </cell>
          <cell r="K4">
            <v>2.13</v>
          </cell>
          <cell r="L4">
            <v>0.96</v>
          </cell>
          <cell r="M4">
            <v>1.4</v>
          </cell>
          <cell r="N4" t="str">
            <v>Art/Roles/rol_1101001/Pefabs/model_cfcyb_1101001_p.prefab</v>
          </cell>
          <cell r="O4" t="str">
            <v>Art/Roles/rol_1101001/Animations/1101001_summon_1.playable</v>
          </cell>
          <cell r="P4" t="str">
            <v>Art/Roles/rol_1101001/Animations/1101001_summon.playable</v>
          </cell>
        </row>
        <row r="4">
          <cell r="R4" t="str">
            <v>Art/Roles/rol_1101001/Animations/1101001_summon_sim.playable</v>
          </cell>
          <cell r="S4" t="str">
            <v>Art/Roles/rol_1101001/Animations/1101001_win.playable</v>
          </cell>
          <cell r="T4" t="str">
            <v>0#0</v>
          </cell>
          <cell r="U4" t="str">
            <v>常服曹焱兵</v>
          </cell>
          <cell r="V4" t="str">
            <v>head_cfcyb_1101001</v>
          </cell>
        </row>
        <row r="5">
          <cell r="A5">
            <v>1101002</v>
          </cell>
          <cell r="B5" t="str">
            <v>曹玄亮</v>
          </cell>
          <cell r="C5" t="str">
            <v>model_cxl_1101002_p</v>
          </cell>
          <cell r="D5" t="str">
            <v>kp_km_1101002</v>
          </cell>
          <cell r="E5" t="str">
            <v>Art/Roles/rol_1101002/Pefabs/model_cxl_1101002_p.prefab</v>
          </cell>
          <cell r="F5">
            <v>2.1</v>
          </cell>
          <cell r="G5">
            <v>-0.037</v>
          </cell>
          <cell r="H5">
            <v>0</v>
          </cell>
          <cell r="I5">
            <v>0.666</v>
          </cell>
          <cell r="J5">
            <v>1.2</v>
          </cell>
          <cell r="K5">
            <v>1.5</v>
          </cell>
          <cell r="L5">
            <v>0.54</v>
          </cell>
          <cell r="M5">
            <v>1.4</v>
          </cell>
          <cell r="N5" t="str">
            <v>Art/Roles/rol_1101002/Pefabs/model_cxl_1101002_p.prefab</v>
          </cell>
          <cell r="O5" t="str">
            <v>Art/Roles/rol_1101002/Animations/1101002_summon_1.playable</v>
          </cell>
          <cell r="P5" t="str">
            <v>Art/Roles/rol_1101002/Animations/1101002_summon.playable</v>
          </cell>
        </row>
        <row r="5">
          <cell r="R5" t="str">
            <v>Art/Roles/rol_1101002/Animations/1101002_summon_sim.playable</v>
          </cell>
          <cell r="S5" t="str">
            <v>Art/Roles/rol_1101002/Animations/1101002_win.playable</v>
          </cell>
          <cell r="T5" t="str">
            <v>-192#197</v>
          </cell>
          <cell r="U5" t="str">
            <v>曹玄亮</v>
          </cell>
          <cell r="V5" t="str">
            <v>head_cxl_1101002</v>
          </cell>
        </row>
        <row r="6">
          <cell r="A6">
            <v>1101003</v>
          </cell>
          <cell r="B6" t="str">
            <v>战斗夏铃</v>
          </cell>
          <cell r="C6" t="str">
            <v>model_zdxl_1101003_p</v>
          </cell>
          <cell r="D6" t="str">
            <v>kp_km_1101003</v>
          </cell>
          <cell r="E6" t="str">
            <v>Art/Roles/rol_1101003/Pefabs/model_zdxl_1101003_p.prefab</v>
          </cell>
          <cell r="F6">
            <v>1.7</v>
          </cell>
          <cell r="G6">
            <v>0</v>
          </cell>
          <cell r="H6">
            <v>0</v>
          </cell>
          <cell r="I6">
            <v>1.2</v>
          </cell>
          <cell r="J6">
            <v>1.73</v>
          </cell>
          <cell r="K6">
            <v>2.03</v>
          </cell>
          <cell r="L6">
            <v>0.84</v>
          </cell>
          <cell r="M6">
            <v>1.4</v>
          </cell>
          <cell r="N6" t="str">
            <v>Art/Roles/rol_1101003/Pefabs/model_zdxl_1101003_p.prefab</v>
          </cell>
          <cell r="O6" t="str">
            <v>Art/Roles/rol_1101003/Animations/1101003_summon_1.playable</v>
          </cell>
          <cell r="P6" t="str">
            <v>Art/Roles/rol_1101003/Animations/1101003_summon.playable</v>
          </cell>
        </row>
        <row r="6">
          <cell r="R6" t="str">
            <v>Art/Roles/rol_1101003/Animations/1101003_summon_sim.playable</v>
          </cell>
          <cell r="S6" t="str">
            <v>Art/Roles/rol_1101003/Animations/1101003_win.playable</v>
          </cell>
          <cell r="T6" t="str">
            <v>-573#195</v>
          </cell>
          <cell r="U6" t="str">
            <v>战斗夏铃</v>
          </cell>
          <cell r="V6" t="str">
            <v>head_zdxl_1101003</v>
          </cell>
        </row>
        <row r="7">
          <cell r="A7">
            <v>1101007</v>
          </cell>
          <cell r="B7" t="str">
            <v>战斗曹焱兵</v>
          </cell>
          <cell r="C7" t="str">
            <v>model_zdcyb_1101007_p</v>
          </cell>
          <cell r="D7" t="str">
            <v>kp_km_1101007</v>
          </cell>
          <cell r="E7" t="str">
            <v>Art/Roles/rol_1101007/Pefabs/model_zdcyb_1101007_z.prefab</v>
          </cell>
          <cell r="F7">
            <v>1.7</v>
          </cell>
          <cell r="G7">
            <v>0.08</v>
          </cell>
          <cell r="H7">
            <v>0</v>
          </cell>
          <cell r="I7">
            <v>1</v>
          </cell>
          <cell r="J7">
            <v>1.8</v>
          </cell>
          <cell r="K7">
            <v>2.1</v>
          </cell>
          <cell r="L7">
            <v>0.96</v>
          </cell>
          <cell r="M7">
            <v>1.4</v>
          </cell>
          <cell r="N7" t="str">
            <v>Art/Roles/rol_1101007/Pefabs/model_zdcyb_1101007_p.prefab</v>
          </cell>
          <cell r="O7" t="str">
            <v>Art/Roles/rol_1101007/Animations/1101007_summon_1.playable</v>
          </cell>
          <cell r="P7" t="str">
            <v>Art/Roles/rol_1101007/Animations/1101007_summon.playable</v>
          </cell>
        </row>
        <row r="7">
          <cell r="R7" t="str">
            <v>Art/Roles/rol_1101007/Animations/1101007_summon_sim.playable</v>
          </cell>
          <cell r="S7" t="str">
            <v>Art/Roles/rol_1101007/Animations/1101007_win.playable</v>
          </cell>
          <cell r="T7" t="str">
            <v>-459#307</v>
          </cell>
          <cell r="U7" t="str">
            <v>战斗曹焱兵</v>
          </cell>
          <cell r="V7" t="str">
            <v>head_zdcyb_1101007</v>
          </cell>
        </row>
        <row r="8">
          <cell r="A8">
            <v>1101008</v>
          </cell>
          <cell r="B8" t="str">
            <v>黑尔坎普</v>
          </cell>
          <cell r="C8" t="str">
            <v>model_hekp_1101008_p</v>
          </cell>
          <cell r="D8" t="str">
            <v>kp_km_1101008</v>
          </cell>
          <cell r="E8" t="str">
            <v>Art/Roles/rol_1101008/Pefabs/model_hekp_1101008_p.prefab</v>
          </cell>
          <cell r="F8">
            <v>1.62</v>
          </cell>
          <cell r="G8">
            <v>0</v>
          </cell>
          <cell r="H8">
            <v>0</v>
          </cell>
          <cell r="I8">
            <v>1</v>
          </cell>
          <cell r="J8">
            <v>1.96</v>
          </cell>
          <cell r="K8">
            <v>2.26</v>
          </cell>
          <cell r="L8">
            <v>0.93</v>
          </cell>
          <cell r="M8">
            <v>1.4</v>
          </cell>
          <cell r="N8" t="str">
            <v>Art/Roles/rol_1101008/Pefabs/model_hekp_1101008_p.prefab</v>
          </cell>
          <cell r="O8" t="str">
            <v>Art/Roles/rol_1101008/Animations/1101008_summon_1.playable</v>
          </cell>
          <cell r="P8" t="str">
            <v>Art/Roles/rol_1101008/Animations/1101008_summon.playable</v>
          </cell>
        </row>
        <row r="8">
          <cell r="R8" t="str">
            <v>Art/Roles/rol_1101008/Animations/1101008_summon_sim.playable</v>
          </cell>
          <cell r="S8" t="str">
            <v>Art/Roles/rol_1101008/Animations/1101008_win.playable</v>
          </cell>
          <cell r="T8" t="str">
            <v>-676#34</v>
          </cell>
          <cell r="U8" t="str">
            <v>黑尔·坎普</v>
          </cell>
          <cell r="V8" t="str">
            <v>head_hekp_1101008</v>
          </cell>
        </row>
        <row r="9">
          <cell r="A9">
            <v>1102001</v>
          </cell>
          <cell r="B9" t="str">
            <v>关羽</v>
          </cell>
          <cell r="C9" t="str">
            <v>model_gy_1102001_p</v>
          </cell>
          <cell r="D9" t="str">
            <v>kp_km_1102001</v>
          </cell>
          <cell r="E9" t="str">
            <v>Art/Roles/rol_1102001/Pefabs/model_gy_1102001_z.prefab</v>
          </cell>
          <cell r="F9">
            <v>1</v>
          </cell>
          <cell r="G9">
            <v>-0.064</v>
          </cell>
          <cell r="H9">
            <v>0</v>
          </cell>
          <cell r="I9">
            <v>1.487</v>
          </cell>
          <cell r="J9">
            <v>2.86</v>
          </cell>
          <cell r="K9">
            <v>3.16</v>
          </cell>
          <cell r="L9">
            <v>2.43</v>
          </cell>
          <cell r="M9">
            <v>1</v>
          </cell>
          <cell r="N9" t="str">
            <v>Art/Roles/rol_1102001/Pefabs/model_gy_1102001_p.prefab</v>
          </cell>
        </row>
        <row r="9">
          <cell r="S9" t="str">
            <v>Art/Roles/rol_1102001/Animations/1102001_win.playable</v>
          </cell>
          <cell r="T9" t="str">
            <v>-588#148</v>
          </cell>
          <cell r="U9" t="str">
            <v>关羽</v>
          </cell>
          <cell r="V9" t="str">
            <v>head_gy_1102001</v>
          </cell>
        </row>
        <row r="10">
          <cell r="A10">
            <v>1102002</v>
          </cell>
          <cell r="B10" t="str">
            <v>许褚</v>
          </cell>
          <cell r="C10" t="str">
            <v>model_xc_1102002_p</v>
          </cell>
          <cell r="D10" t="str">
            <v>kp_km_1102002</v>
          </cell>
          <cell r="E10" t="str">
            <v>Art/Roles/rol_1102002/Pefabs/model_xc_1102002_p.prefab</v>
          </cell>
          <cell r="F10">
            <v>1.15</v>
          </cell>
          <cell r="G10">
            <v>-0.05</v>
          </cell>
          <cell r="H10">
            <v>0</v>
          </cell>
          <cell r="I10">
            <v>-0.095</v>
          </cell>
          <cell r="J10">
            <v>2.9</v>
          </cell>
          <cell r="K10">
            <v>3.2</v>
          </cell>
          <cell r="L10">
            <v>2.09</v>
          </cell>
          <cell r="M10">
            <v>1</v>
          </cell>
          <cell r="N10" t="str">
            <v>Art/Roles/rol_1102002/Pefabs/model_xc_1102002_p.prefab</v>
          </cell>
        </row>
        <row r="10">
          <cell r="S10" t="str">
            <v>Art/Roles/rol_1102002/Animations/1102002_win.playable</v>
          </cell>
          <cell r="T10" t="str">
            <v>-405#296</v>
          </cell>
          <cell r="U10" t="str">
            <v>许褚</v>
          </cell>
          <cell r="V10" t="str">
            <v>head_xc_1102002</v>
          </cell>
        </row>
        <row r="11">
          <cell r="A11">
            <v>1102004</v>
          </cell>
          <cell r="B11" t="str">
            <v>唐流雨</v>
          </cell>
          <cell r="C11" t="str">
            <v>model_tly_1102004_p</v>
          </cell>
          <cell r="D11" t="str">
            <v>kp_km_1102004</v>
          </cell>
          <cell r="E11" t="str">
            <v>Art/Roles/rol_1102004/Pefabs/model_tly_1102004_p.prefab</v>
          </cell>
          <cell r="F11">
            <v>1</v>
          </cell>
          <cell r="G11">
            <v>-0.037</v>
          </cell>
          <cell r="H11">
            <v>0</v>
          </cell>
          <cell r="I11">
            <v>0.712</v>
          </cell>
          <cell r="J11">
            <v>2.5</v>
          </cell>
          <cell r="K11">
            <v>2.8</v>
          </cell>
          <cell r="L11">
            <v>2.34</v>
          </cell>
          <cell r="M11">
            <v>1</v>
          </cell>
          <cell r="N11" t="str">
            <v>Art/Roles/rol_1102004/Pefabs/model_tly_1102004_p.prefab</v>
          </cell>
        </row>
        <row r="11">
          <cell r="S11" t="str">
            <v>Art/Roles/rol_1102004/Animations/1102004_win.playable</v>
          </cell>
          <cell r="T11" t="str">
            <v>-518#461</v>
          </cell>
          <cell r="U11" t="str">
            <v>唐流雨</v>
          </cell>
          <cell r="V11" t="str">
            <v>head_tly_1102004</v>
          </cell>
        </row>
        <row r="12">
          <cell r="A12">
            <v>1102015</v>
          </cell>
          <cell r="B12" t="str">
            <v>于禁</v>
          </cell>
          <cell r="C12" t="str">
            <v>model_yj_1102015_p</v>
          </cell>
          <cell r="D12" t="str">
            <v>kp_km_1102015</v>
          </cell>
          <cell r="E12" t="str">
            <v>Art/Roles/rol_1102015/Pefabs/model_yj_1102015_p.prefab</v>
          </cell>
          <cell r="F12">
            <v>1.2</v>
          </cell>
          <cell r="G12">
            <v>-0.151</v>
          </cell>
          <cell r="H12">
            <v>0</v>
          </cell>
          <cell r="I12">
            <v>0.677</v>
          </cell>
          <cell r="J12">
            <v>2.54</v>
          </cell>
          <cell r="K12">
            <v>2.84</v>
          </cell>
          <cell r="L12">
            <v>1.92</v>
          </cell>
          <cell r="M12">
            <v>1</v>
          </cell>
          <cell r="N12" t="str">
            <v>Art/Roles/rol_1102015/Pefabs/model_yj_1102015_p.prefab</v>
          </cell>
        </row>
        <row r="12">
          <cell r="S12" t="str">
            <v>Art/Roles/rol_1102015/Animations/1102015_win.playable</v>
          </cell>
          <cell r="T12" t="str">
            <v>-459#252</v>
          </cell>
          <cell r="U12" t="str">
            <v>于禁</v>
          </cell>
          <cell r="V12" t="str">
            <v>head_yj_1102015</v>
          </cell>
        </row>
        <row r="13">
          <cell r="A13">
            <v>1101004</v>
          </cell>
          <cell r="B13" t="str">
            <v>项昆仑</v>
          </cell>
          <cell r="C13" t="str">
            <v>model_xkl_1101004_p</v>
          </cell>
          <cell r="D13" t="str">
            <v>kp_km_1101004</v>
          </cell>
          <cell r="E13" t="str">
            <v>Art/Roles/rol_1101004/Pefabs/model_xkl_1101004_p.prefab</v>
          </cell>
          <cell r="F13">
            <v>1.65</v>
          </cell>
          <cell r="G13">
            <v>0.25</v>
          </cell>
          <cell r="H13">
            <v>0</v>
          </cell>
          <cell r="I13">
            <v>1</v>
          </cell>
          <cell r="J13">
            <v>1.9</v>
          </cell>
          <cell r="K13">
            <v>2.2</v>
          </cell>
          <cell r="L13">
            <v>1.11</v>
          </cell>
          <cell r="M13">
            <v>1.4</v>
          </cell>
          <cell r="N13" t="str">
            <v>Art/Roles/rol_1101004/Pefabs/model_xkl_1101004_p.prefab</v>
          </cell>
          <cell r="O13" t="str">
            <v>Art/Roles/rol_1101004/Animations/1101004_summon_1.playable</v>
          </cell>
          <cell r="P13" t="str">
            <v>Art/Roles/rol_1101004/Animations/1101004_summon.playable</v>
          </cell>
        </row>
        <row r="13">
          <cell r="R13" t="str">
            <v>Art/Roles/rol_1101004/Animations/1101004_summon_sim.playable</v>
          </cell>
          <cell r="S13" t="str">
            <v>Art/Roles/rol_1101004/Animations/1101004_win.playable</v>
          </cell>
          <cell r="T13" t="str">
            <v>0#0</v>
          </cell>
          <cell r="U13" t="str">
            <v>项昆仑</v>
          </cell>
          <cell r="V13" t="str">
            <v>head_xkl_1101004</v>
          </cell>
        </row>
        <row r="14">
          <cell r="A14">
            <v>1101005</v>
          </cell>
          <cell r="B14" t="str">
            <v>刘羽禅</v>
          </cell>
          <cell r="C14" t="str">
            <v>model_lyc_1101005_p</v>
          </cell>
          <cell r="D14" t="str">
            <v>kp_km_1101005</v>
          </cell>
          <cell r="E14" t="str">
            <v>Art/Roles/rol_1101005/Pefabs/model_lyc_1101005_p.prefab</v>
          </cell>
          <cell r="F14">
            <v>1.7</v>
          </cell>
          <cell r="G14">
            <v>0.1</v>
          </cell>
          <cell r="H14">
            <v>0</v>
          </cell>
          <cell r="I14">
            <v>1.2</v>
          </cell>
          <cell r="J14">
            <v>1.8</v>
          </cell>
          <cell r="K14">
            <v>2.1</v>
          </cell>
          <cell r="L14">
            <v>0.87</v>
          </cell>
          <cell r="M14">
            <v>1.4</v>
          </cell>
          <cell r="N14" t="str">
            <v>Art/Roles/rol_1101005/Pefabs/model_lyc_1101005_p.prefab</v>
          </cell>
          <cell r="O14" t="str">
            <v>Art/Roles/rol_1101005/Animations/1101005_summon_1.playable</v>
          </cell>
          <cell r="P14" t="str">
            <v>Art/Roles/rol_1101005/Animations/1101005_summon.playable</v>
          </cell>
        </row>
        <row r="14">
          <cell r="R14" t="str">
            <v>Art/Roles/rol_1101005/Animations/1101005_summon_sim.playable</v>
          </cell>
          <cell r="S14" t="str">
            <v>Art/Roles/rol_1101005/Animations/1101005_win.playable</v>
          </cell>
          <cell r="T14" t="str">
            <v>0#0</v>
          </cell>
          <cell r="U14" t="str">
            <v>刘羽禅</v>
          </cell>
          <cell r="V14" t="str">
            <v>head_lyc_1101005</v>
          </cell>
        </row>
        <row r="15">
          <cell r="A15">
            <v>1101006</v>
          </cell>
          <cell r="B15" t="str">
            <v>红莲缇娜</v>
          </cell>
          <cell r="C15" t="str">
            <v>model_hltn_1101006_p</v>
          </cell>
          <cell r="D15" t="str">
            <v>kp_km_1101006</v>
          </cell>
          <cell r="E15" t="str">
            <v>Art/Roles/rol_1101006/Pefabs/model_hltn_1101006_p.prefab</v>
          </cell>
          <cell r="F15">
            <v>1.7</v>
          </cell>
          <cell r="G15">
            <v>0</v>
          </cell>
          <cell r="H15">
            <v>0</v>
          </cell>
          <cell r="I15">
            <v>1.2</v>
          </cell>
          <cell r="J15">
            <v>1.8</v>
          </cell>
          <cell r="K15">
            <v>2.1</v>
          </cell>
          <cell r="L15">
            <v>0.96</v>
          </cell>
          <cell r="M15">
            <v>1.4</v>
          </cell>
          <cell r="N15" t="str">
            <v>Art/Roles/rol_1101006/Pefabs/model_hltn_1101006_p.prefab</v>
          </cell>
          <cell r="O15" t="str">
            <v>Art/Roles/rol_1101006/Animations/1101006_summon_1.playable</v>
          </cell>
          <cell r="P15" t="str">
            <v>Art/Roles/rol_1101006/Animations/1101006_summon.playable</v>
          </cell>
        </row>
        <row r="15">
          <cell r="R15" t="str">
            <v>Art/Roles/rol_1101006/Animations/1101006_summon_sim.playable</v>
          </cell>
          <cell r="S15" t="str">
            <v>Art/Roles/rol_1101006/Animations/1101006_win.playable</v>
          </cell>
          <cell r="T15" t="str">
            <v>-480#184</v>
          </cell>
          <cell r="U15" t="str">
            <v>红莲·缇娜</v>
          </cell>
          <cell r="V15" t="str">
            <v>head_hltn_1101006</v>
          </cell>
        </row>
        <row r="16">
          <cell r="A16">
            <v>1101009</v>
          </cell>
          <cell r="B16" t="str">
            <v>北落师门</v>
          </cell>
          <cell r="C16" t="str">
            <v>model_blsm_1101009_p</v>
          </cell>
          <cell r="D16" t="str">
            <v>kp_km_1101009</v>
          </cell>
          <cell r="E16" t="str">
            <v>Art/Roles/rol_1101009/Pefabs/model_blsm_1101009_p.prefab</v>
          </cell>
          <cell r="F16">
            <v>1.7</v>
          </cell>
          <cell r="G16">
            <v>0</v>
          </cell>
          <cell r="H16">
            <v>0</v>
          </cell>
          <cell r="I16">
            <v>1</v>
          </cell>
          <cell r="J16">
            <v>1.83</v>
          </cell>
          <cell r="K16">
            <v>2.13</v>
          </cell>
          <cell r="L16">
            <v>1.08</v>
          </cell>
          <cell r="M16">
            <v>1.4</v>
          </cell>
          <cell r="N16" t="str">
            <v>Art/Roles/rol_1101009/Pefabs/model_blsm_1101009_p.prefab</v>
          </cell>
          <cell r="O16" t="str">
            <v>Art/Roles/rol_1101009/Animations/1101009_summon_1.playable</v>
          </cell>
          <cell r="P16" t="str">
            <v>Art/Roles/rol_1101009/Animations/1101009_summon.playable</v>
          </cell>
        </row>
        <row r="16">
          <cell r="R16" t="str">
            <v>Art/Roles/rol_1101009/Animations/1101009_summon_sim.playable</v>
          </cell>
          <cell r="S16" t="str">
            <v>Art/Roles/rol_1101009/Animations/1101009_win.playable</v>
          </cell>
          <cell r="T16" t="str">
            <v>0#0</v>
          </cell>
          <cell r="U16" t="str">
            <v>北落师门</v>
          </cell>
          <cell r="V16" t="str">
            <v>head_blsm_1101009</v>
          </cell>
        </row>
        <row r="17">
          <cell r="A17">
            <v>1101010</v>
          </cell>
          <cell r="B17" t="str">
            <v>盖文</v>
          </cell>
          <cell r="C17" t="str">
            <v>model_gw_1101010_p</v>
          </cell>
          <cell r="D17" t="str">
            <v>kp_km_1101010</v>
          </cell>
          <cell r="E17" t="str">
            <v>Art/Roles/rol_1101010/Pefabs/model_gw_1101010_z.prefab</v>
          </cell>
          <cell r="F17">
            <v>1.6</v>
          </cell>
          <cell r="G17">
            <v>-0.31</v>
          </cell>
          <cell r="H17">
            <v>0</v>
          </cell>
          <cell r="I17">
            <v>1</v>
          </cell>
          <cell r="J17">
            <v>1.9</v>
          </cell>
          <cell r="K17">
            <v>2.2</v>
          </cell>
          <cell r="L17">
            <v>1.31</v>
          </cell>
          <cell r="M17">
            <v>1.4</v>
          </cell>
          <cell r="N17" t="str">
            <v>Art/Roles/rol_1101010/Pefabs/model_gw_1101010_p.prefab</v>
          </cell>
          <cell r="O17" t="str">
            <v>Art/Roles/rol_1101010/Animations/1101010_summon_1.playable</v>
          </cell>
          <cell r="P17" t="str">
            <v>Art/Roles/rol_1101010/Animations/1101010_summon.playable</v>
          </cell>
        </row>
        <row r="17">
          <cell r="R17" t="str">
            <v>Art/Roles/rol_1101010/Animations/1101010_summon_sim.playable</v>
          </cell>
          <cell r="S17" t="str">
            <v>Art/Roles/rol_1101010/Animations/1101010_win.playable</v>
          </cell>
          <cell r="T17" t="str">
            <v>0#0</v>
          </cell>
          <cell r="U17" t="str">
            <v>盖文</v>
          </cell>
          <cell r="V17" t="str">
            <v>head_gw_1101010</v>
          </cell>
        </row>
        <row r="18">
          <cell r="A18">
            <v>1101011</v>
          </cell>
          <cell r="B18" t="str">
            <v>阎风吒</v>
          </cell>
          <cell r="C18" t="str">
            <v>model_yfz_1101011_p</v>
          </cell>
          <cell r="D18" t="str">
            <v>kp_km_1101011</v>
          </cell>
          <cell r="E18" t="str">
            <v>Art/Roles/rol_1101011/Pefabs/model_yfz_1101011_z.prefab</v>
          </cell>
          <cell r="F18">
            <v>1.7</v>
          </cell>
          <cell r="G18">
            <v>0</v>
          </cell>
          <cell r="H18">
            <v>0</v>
          </cell>
          <cell r="I18">
            <v>1.1</v>
          </cell>
          <cell r="J18">
            <v>1.65</v>
          </cell>
          <cell r="K18">
            <v>1.95</v>
          </cell>
          <cell r="L18">
            <v>0.93</v>
          </cell>
          <cell r="M18">
            <v>1.4</v>
          </cell>
          <cell r="N18" t="str">
            <v>Art/Roles/rol_1101011/Pefabs/model_yfz_1101011_p.prefab</v>
          </cell>
          <cell r="O18" t="str">
            <v>Art/Roles/rol_1101011/Animations/1101011_summon_1.playable</v>
          </cell>
          <cell r="P18" t="str">
            <v>Art/Roles/rol_1101011/Animations/1101011_summon.playable</v>
          </cell>
        </row>
        <row r="18">
          <cell r="R18" t="str">
            <v>Art/Roles/rol_1101011/Animations/1101011_summon_sim.playable</v>
          </cell>
          <cell r="S18" t="str">
            <v>Art/Roles/rol_1101011/Animations/1101011_win.playable</v>
          </cell>
          <cell r="T18" t="str">
            <v>0#0</v>
          </cell>
          <cell r="U18" t="str">
            <v>阎风吒</v>
          </cell>
          <cell r="V18" t="str">
            <v>head_yfz_1101011</v>
          </cell>
        </row>
        <row r="19">
          <cell r="A19">
            <v>1101012</v>
          </cell>
          <cell r="B19" t="str">
            <v>南御夫</v>
          </cell>
          <cell r="C19" t="str">
            <v>model_nyf_1101012_p</v>
          </cell>
          <cell r="D19" t="str">
            <v>kp_km_1101012</v>
          </cell>
          <cell r="E19" t="str">
            <v>Art/Roles/rol_1101012/Pefabs/model_nyf_1101012_p.prefab</v>
          </cell>
          <cell r="F19">
            <v>1.7</v>
          </cell>
          <cell r="G19">
            <v>0</v>
          </cell>
          <cell r="H19">
            <v>0</v>
          </cell>
          <cell r="I19">
            <v>1</v>
          </cell>
          <cell r="J19">
            <v>1.9</v>
          </cell>
          <cell r="K19">
            <v>2.2</v>
          </cell>
          <cell r="L19">
            <v>1</v>
          </cell>
          <cell r="M19">
            <v>1.4</v>
          </cell>
          <cell r="N19" t="str">
            <v>Art/Roles/rol_1101012/Pefabs/model_nyf_1101012_p.prefab</v>
          </cell>
          <cell r="O19" t="str">
            <v>Art/Roles/rol_1101012/Animations/1101012_summon_1.playable</v>
          </cell>
          <cell r="P19" t="str">
            <v>Art/Roles/rol_1101012/Animations/1101012_summon.playable</v>
          </cell>
        </row>
        <row r="19">
          <cell r="R19" t="str">
            <v>Art/Roles/rol_1101012/Animations/1101012_summon_sim.playable</v>
          </cell>
          <cell r="S19" t="str">
            <v>Art/Roles/rol_1101012/Animations/1101012_win.playable</v>
          </cell>
          <cell r="T19" t="str">
            <v>0#0</v>
          </cell>
          <cell r="U19" t="str">
            <v>南御夫</v>
          </cell>
          <cell r="V19" t="str">
            <v>head_nyf_1101012</v>
          </cell>
        </row>
        <row r="20">
          <cell r="A20">
            <v>1101013</v>
          </cell>
          <cell r="B20" t="str">
            <v>吉拉</v>
          </cell>
          <cell r="C20" t="str">
            <v>model_jl_1101013_p</v>
          </cell>
          <cell r="D20" t="str">
            <v>kp_km_1101013</v>
          </cell>
          <cell r="E20" t="str">
            <v>Art/Roles/rol_1101013/Pefabs/model_jl_1101013_p.prefab</v>
          </cell>
          <cell r="F20">
            <v>1.65</v>
          </cell>
          <cell r="G20">
            <v>0</v>
          </cell>
          <cell r="H20">
            <v>0</v>
          </cell>
          <cell r="I20">
            <v>1</v>
          </cell>
          <cell r="J20">
            <v>1.81</v>
          </cell>
          <cell r="K20">
            <v>2.11</v>
          </cell>
          <cell r="L20">
            <v>0.93</v>
          </cell>
          <cell r="M20">
            <v>1.4</v>
          </cell>
          <cell r="N20" t="str">
            <v>Art/Roles/rol_1101013/Pefabs/model_jl_1101013_p.prefab</v>
          </cell>
          <cell r="O20" t="str">
            <v>Art/Roles/rol_1101013/Animations/1101013_summon_1.playable</v>
          </cell>
          <cell r="P20" t="str">
            <v>Art/Roles/rol_1101013/Animations/1101013_summon.playable</v>
          </cell>
        </row>
        <row r="20">
          <cell r="R20" t="str">
            <v>Art/Roles/rol_1101013/Animations/1101013_summon_sim.playable</v>
          </cell>
          <cell r="S20" t="str">
            <v>Art/Roles/rol_1101013/Animations/1101013_win.playable</v>
          </cell>
          <cell r="T20" t="str">
            <v>0#0</v>
          </cell>
          <cell r="U20" t="str">
            <v>吉拉</v>
          </cell>
          <cell r="V20" t="str">
            <v>head_jl_1101013</v>
          </cell>
        </row>
        <row r="21">
          <cell r="A21">
            <v>1101014</v>
          </cell>
          <cell r="B21" t="str">
            <v>吕仙宫</v>
          </cell>
          <cell r="C21" t="str">
            <v>model_lxg_1101014_p</v>
          </cell>
          <cell r="D21" t="str">
            <v>kp_km_1101014</v>
          </cell>
          <cell r="E21" t="str">
            <v>Art/Roles/rol_1101014/Pefabs/model_lxg_1101014_p.prefab</v>
          </cell>
          <cell r="F21">
            <v>1.7</v>
          </cell>
          <cell r="G21">
            <v>0</v>
          </cell>
          <cell r="H21">
            <v>0</v>
          </cell>
          <cell r="I21">
            <v>1</v>
          </cell>
          <cell r="J21">
            <v>1.76</v>
          </cell>
          <cell r="K21">
            <v>2.06</v>
          </cell>
          <cell r="L21">
            <v>0.99</v>
          </cell>
          <cell r="M21">
            <v>1.4</v>
          </cell>
          <cell r="N21" t="str">
            <v>Art/Roles/rol_1101014/Pefabs/model_lxg_1101014_p.prefab</v>
          </cell>
          <cell r="O21" t="str">
            <v>Art/Roles/rol_1101014/Animations/1101014_summon_1.playable</v>
          </cell>
          <cell r="P21" t="str">
            <v>Art/Roles/rol_1101014/Animations/1101014_summon.playable</v>
          </cell>
        </row>
        <row r="21">
          <cell r="R21" t="str">
            <v>Art/Roles/rol_1101014/Animations/1101014_summon_sim.playable</v>
          </cell>
          <cell r="S21" t="str">
            <v>Art/Roles/rol_1101014/Animations/1101014_win.playable</v>
          </cell>
          <cell r="T21" t="str">
            <v>0#0</v>
          </cell>
          <cell r="U21" t="str">
            <v>吕仙宫</v>
          </cell>
          <cell r="V21" t="str">
            <v>head_lxg_1101014</v>
          </cell>
        </row>
        <row r="22">
          <cell r="A22">
            <v>1101015</v>
          </cell>
          <cell r="B22" t="str">
            <v>阎巧巧</v>
          </cell>
          <cell r="C22" t="str">
            <v>model_yqq_1101015_p</v>
          </cell>
          <cell r="D22" t="str">
            <v>kp_km_1101015</v>
          </cell>
          <cell r="E22" t="str">
            <v>Art/Roles/rol_1101015/Pefabs/model_yqq_1101015_z.prefab</v>
          </cell>
          <cell r="F22">
            <v>1.65</v>
          </cell>
          <cell r="G22">
            <v>0</v>
          </cell>
          <cell r="H22">
            <v>0</v>
          </cell>
          <cell r="I22">
            <v>1</v>
          </cell>
          <cell r="J22">
            <v>1.75</v>
          </cell>
          <cell r="K22">
            <v>2.05</v>
          </cell>
          <cell r="L22">
            <v>0.72</v>
          </cell>
          <cell r="M22">
            <v>1.4</v>
          </cell>
          <cell r="N22" t="str">
            <v>Art/Roles/rol_1101015/Pefabs/model_yqq_1101015_p.prefab</v>
          </cell>
          <cell r="O22" t="str">
            <v>Art/Roles/rol_1101015/Animations/1101015_summon_1.playable</v>
          </cell>
          <cell r="P22" t="str">
            <v>Art/Roles/rol_1101015/Animations/1101015_summon.playable</v>
          </cell>
        </row>
        <row r="22">
          <cell r="R22" t="str">
            <v>Art/Roles/rol_1101015/Animations/1101015_summon_sim.playable</v>
          </cell>
          <cell r="S22" t="str">
            <v>Art/Roles/rol_1101015/Animations/1101015_win.playable</v>
          </cell>
          <cell r="T22" t="str">
            <v>0#0</v>
          </cell>
          <cell r="U22" t="str">
            <v>阎巧巧</v>
          </cell>
          <cell r="V22" t="str">
            <v>head_yqq_1101015</v>
          </cell>
        </row>
        <row r="23">
          <cell r="A23">
            <v>1102003</v>
          </cell>
          <cell r="B23" t="str">
            <v>典韦</v>
          </cell>
          <cell r="C23" t="str">
            <v>model_dw_1102003_p</v>
          </cell>
          <cell r="D23" t="str">
            <v>kp_km_1102003</v>
          </cell>
          <cell r="E23" t="str">
            <v>Art/Roles/rol_1102003/Pefabs/model_dw_1102003_z.prefab</v>
          </cell>
          <cell r="F23">
            <v>1.05</v>
          </cell>
          <cell r="G23">
            <v>-0.295</v>
          </cell>
          <cell r="H23">
            <v>0</v>
          </cell>
          <cell r="I23">
            <v>0.588</v>
          </cell>
          <cell r="J23">
            <v>2.8</v>
          </cell>
          <cell r="K23">
            <v>2.8</v>
          </cell>
          <cell r="L23">
            <v>2.63</v>
          </cell>
          <cell r="M23">
            <v>1</v>
          </cell>
          <cell r="N23" t="str">
            <v>Art/Roles/rol_1102003/Pefabs/model_dw_1102003_p.prefab</v>
          </cell>
        </row>
        <row r="23">
          <cell r="S23" t="str">
            <v>Art/Roles/rol_1102003/Animations/1102003_win.playable</v>
          </cell>
          <cell r="T23" t="str">
            <v>-729#449</v>
          </cell>
          <cell r="U23" t="str">
            <v>典韦</v>
          </cell>
          <cell r="V23" t="str">
            <v>head_dw_1102003</v>
          </cell>
        </row>
        <row r="24">
          <cell r="A24">
            <v>1102005</v>
          </cell>
          <cell r="B24" t="str">
            <v>李轩辕</v>
          </cell>
          <cell r="C24" t="str">
            <v>model_lxy_1102005_p</v>
          </cell>
          <cell r="D24" t="str">
            <v>kp_km_1102005</v>
          </cell>
          <cell r="E24" t="str">
            <v>Art/Roles/rol_1102005/Pefabs/model_lxy_1102005_p.prefab</v>
          </cell>
          <cell r="F24">
            <v>1.25</v>
          </cell>
          <cell r="G24">
            <v>-0.004</v>
          </cell>
          <cell r="H24">
            <v>0</v>
          </cell>
          <cell r="I24">
            <v>1.231</v>
          </cell>
          <cell r="J24">
            <v>2.3</v>
          </cell>
          <cell r="K24">
            <v>2.6</v>
          </cell>
          <cell r="L24">
            <v>0.96</v>
          </cell>
          <cell r="M24">
            <v>1</v>
          </cell>
          <cell r="N24" t="str">
            <v>Art/Roles/rol_1102005/Pefabs/model_lxy_1102005_p.prefab</v>
          </cell>
        </row>
        <row r="24">
          <cell r="S24" t="str">
            <v>Art/Roles/rol_1102005/Animations/1102005_win.playable</v>
          </cell>
          <cell r="T24" t="str">
            <v>0#0</v>
          </cell>
          <cell r="U24" t="str">
            <v>李轩辕</v>
          </cell>
          <cell r="V24" t="str">
            <v>head_lxy_1102005</v>
          </cell>
        </row>
        <row r="25">
          <cell r="A25">
            <v>1102006</v>
          </cell>
          <cell r="B25" t="str">
            <v>项羽</v>
          </cell>
          <cell r="C25" t="str">
            <v>model_xy_1102006_p</v>
          </cell>
          <cell r="D25" t="str">
            <v>kp_km_1102006</v>
          </cell>
          <cell r="E25" t="str">
            <v>Art/Roles/rol_1102006/Pefabs/model_xy_1102006_p.prefab</v>
          </cell>
          <cell r="F25">
            <v>1</v>
          </cell>
          <cell r="G25">
            <v>0.064</v>
          </cell>
          <cell r="H25">
            <v>0</v>
          </cell>
          <cell r="I25">
            <v>0.33</v>
          </cell>
          <cell r="J25">
            <v>3.4</v>
          </cell>
          <cell r="K25">
            <v>3.7</v>
          </cell>
          <cell r="L25">
            <v>2.7</v>
          </cell>
          <cell r="M25">
            <v>1</v>
          </cell>
          <cell r="N25" t="str">
            <v>Art/Roles/rol_1102006/Pefabs/model_xy_1102006_p.prefab</v>
          </cell>
        </row>
        <row r="25">
          <cell r="S25" t="str">
            <v>Art/Roles/rol_1102006/Animations/1102006_win.playable</v>
          </cell>
          <cell r="T25" t="str">
            <v>0#0</v>
          </cell>
          <cell r="U25" t="str">
            <v>项羽</v>
          </cell>
          <cell r="V25" t="str">
            <v>head_xy_1102006</v>
          </cell>
        </row>
        <row r="26">
          <cell r="A26">
            <v>1102007</v>
          </cell>
          <cell r="B26" t="str">
            <v>天使缇娜</v>
          </cell>
          <cell r="C26" t="str">
            <v>model_tstn_1102007_p</v>
          </cell>
          <cell r="D26" t="str">
            <v>kp_km_1102007</v>
          </cell>
          <cell r="E26" t="str">
            <v>Art/Roles/rol_1102007/Pefabs/model_tstn_1102007_p.prefab</v>
          </cell>
          <cell r="F26">
            <v>1</v>
          </cell>
          <cell r="G26">
            <v>-0.04</v>
          </cell>
          <cell r="H26">
            <v>0</v>
          </cell>
          <cell r="I26">
            <v>0.01</v>
          </cell>
          <cell r="J26">
            <v>2.17</v>
          </cell>
          <cell r="K26">
            <v>2.47</v>
          </cell>
          <cell r="L26">
            <v>1.35</v>
          </cell>
          <cell r="M26">
            <v>1</v>
          </cell>
          <cell r="N26" t="str">
            <v>Art/Roles/rol_1102007/Pefabs/model_tstn_1102007_p.prefab</v>
          </cell>
        </row>
        <row r="26">
          <cell r="S26" t="str">
            <v>Art/Roles/rol_1102007/Animations/1102007_win.playable</v>
          </cell>
          <cell r="T26" t="str">
            <v>0#0</v>
          </cell>
          <cell r="U26" t="str">
            <v>天使缇娜</v>
          </cell>
          <cell r="V26" t="str">
            <v>head_tstn_1102007</v>
          </cell>
        </row>
        <row r="27">
          <cell r="A27">
            <v>1102008</v>
          </cell>
          <cell r="B27" t="str">
            <v>夏侯渊</v>
          </cell>
          <cell r="C27" t="str">
            <v>model_xhy_1102008_p</v>
          </cell>
          <cell r="D27" t="str">
            <v>kp_km_1102008</v>
          </cell>
          <cell r="E27" t="str">
            <v>Art/Roles/rol_1102008/Pefabs/model_xhy_1102008_p.prefab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3.3</v>
          </cell>
          <cell r="K27">
            <v>3.6</v>
          </cell>
          <cell r="L27">
            <v>2.42</v>
          </cell>
          <cell r="M27">
            <v>1</v>
          </cell>
          <cell r="N27" t="str">
            <v>Art/Roles/rol_1102007/Pefabs/model_tstn_1102007_p.prefab</v>
          </cell>
        </row>
        <row r="27">
          <cell r="S27" t="str">
            <v>Art/Roles/rol_1102007/Animations/1102007_win.playable</v>
          </cell>
          <cell r="T27" t="str">
            <v>0#0</v>
          </cell>
          <cell r="U27" t="str">
            <v>夏侯渊</v>
          </cell>
          <cell r="V27" t="str">
            <v>head_tstn_1102007</v>
          </cell>
        </row>
        <row r="28">
          <cell r="A28">
            <v>1102009</v>
          </cell>
          <cell r="B28" t="str">
            <v>徐晃</v>
          </cell>
          <cell r="C28" t="str">
            <v>model_xh_1102009_p</v>
          </cell>
          <cell r="D28" t="str">
            <v>kp_km_1102009</v>
          </cell>
          <cell r="E28" t="str">
            <v>Art/Roles/rol_1102009/Pefabs/model_xh_1102009_z.prefab</v>
          </cell>
          <cell r="F28">
            <v>1</v>
          </cell>
          <cell r="G28">
            <v>-0.08</v>
          </cell>
          <cell r="H28">
            <v>0</v>
          </cell>
          <cell r="I28">
            <v>0.85</v>
          </cell>
          <cell r="J28">
            <v>3.06</v>
          </cell>
          <cell r="K28">
            <v>3.36</v>
          </cell>
          <cell r="L28">
            <v>2.31</v>
          </cell>
          <cell r="M28">
            <v>1</v>
          </cell>
          <cell r="N28" t="str">
            <v>Art/Roles/rol_1102009/Pefabs/model_xh_1102009_p.prefab</v>
          </cell>
        </row>
        <row r="28">
          <cell r="S28" t="str">
            <v>Art/Roles/rol_1102009/Animations/1102009_win.playable</v>
          </cell>
          <cell r="T28" t="str">
            <v>0#0</v>
          </cell>
          <cell r="U28" t="str">
            <v>徐晃</v>
          </cell>
          <cell r="V28" t="str">
            <v>head_xh_1102009</v>
          </cell>
        </row>
        <row r="29">
          <cell r="A29">
            <v>1102010</v>
          </cell>
          <cell r="B29" t="str">
            <v>张郃</v>
          </cell>
          <cell r="C29" t="str">
            <v>model_zh_1102010_p</v>
          </cell>
          <cell r="D29" t="str">
            <v>kp_km_1102010</v>
          </cell>
          <cell r="E29" t="str">
            <v>Art/Roles/rol_1102010/Pefabs/model_zh_1102010_p.prefab</v>
          </cell>
          <cell r="F29">
            <v>0.93</v>
          </cell>
          <cell r="G29">
            <v>-0.278</v>
          </cell>
          <cell r="H29">
            <v>0</v>
          </cell>
          <cell r="I29">
            <v>0.339</v>
          </cell>
          <cell r="J29">
            <v>3.78</v>
          </cell>
          <cell r="K29">
            <v>4.08</v>
          </cell>
          <cell r="L29">
            <v>2.28</v>
          </cell>
          <cell r="M29">
            <v>1</v>
          </cell>
          <cell r="N29" t="str">
            <v>Art/Roles/rol_1102010/Pefabs/model_zh_1102010_p.prefab</v>
          </cell>
        </row>
        <row r="29">
          <cell r="S29" t="str">
            <v>Art/Roles/rol_1102010/Animations/1102010_win.playable</v>
          </cell>
          <cell r="T29" t="str">
            <v>0#0</v>
          </cell>
          <cell r="U29" t="str">
            <v>张郃</v>
          </cell>
          <cell r="V29" t="str">
            <v>head_zh_1102010</v>
          </cell>
        </row>
        <row r="30">
          <cell r="A30">
            <v>1102011</v>
          </cell>
          <cell r="B30" t="str">
            <v>张飞</v>
          </cell>
          <cell r="C30" t="str">
            <v>model_zf_1102011_p</v>
          </cell>
          <cell r="D30" t="str">
            <v>kp_km_1102011</v>
          </cell>
          <cell r="E30" t="str">
            <v>Art/Roles/rol_1102011/Pefabs/model_zf_1102011_z.prefab</v>
          </cell>
          <cell r="F30">
            <v>1</v>
          </cell>
          <cell r="G30">
            <v>-0.147</v>
          </cell>
          <cell r="H30">
            <v>0</v>
          </cell>
          <cell r="I30">
            <v>0.678</v>
          </cell>
          <cell r="J30">
            <v>2.96</v>
          </cell>
          <cell r="K30">
            <v>3.26</v>
          </cell>
          <cell r="L30">
            <v>2.34</v>
          </cell>
          <cell r="M30">
            <v>1</v>
          </cell>
          <cell r="N30" t="str">
            <v>Art/Roles/rol_1102011/Pefabs/model_zf_1102011_p.prefab</v>
          </cell>
        </row>
        <row r="30">
          <cell r="S30" t="str">
            <v>Art/Roles/rol_1102011/Animations/1102011_win.playable</v>
          </cell>
          <cell r="T30" t="str">
            <v>0#0</v>
          </cell>
          <cell r="U30" t="str">
            <v>张飞</v>
          </cell>
          <cell r="V30" t="str">
            <v>head_zf_1102011</v>
          </cell>
        </row>
        <row r="31">
          <cell r="A31">
            <v>1102012</v>
          </cell>
          <cell r="B31" t="str">
            <v>夏侯惇</v>
          </cell>
          <cell r="C31" t="str">
            <v>model_xhd_1102012_p</v>
          </cell>
          <cell r="D31" t="str">
            <v>kp_km_1102012</v>
          </cell>
          <cell r="E31" t="str">
            <v>Art/Roles/rol_1102012/Pefabs/model_xhd_1102012_p.prefab</v>
          </cell>
          <cell r="F31">
            <v>1.05</v>
          </cell>
          <cell r="G31">
            <v>-0.069</v>
          </cell>
          <cell r="H31">
            <v>0</v>
          </cell>
          <cell r="I31">
            <v>0.818</v>
          </cell>
          <cell r="J31">
            <v>2.97</v>
          </cell>
          <cell r="K31">
            <v>3.27</v>
          </cell>
          <cell r="L31">
            <v>2.15</v>
          </cell>
          <cell r="M31">
            <v>1</v>
          </cell>
          <cell r="N31" t="str">
            <v>Art/Roles/rol_1102012/Pefabs/model_xhd_1102012_p.prefab</v>
          </cell>
        </row>
        <row r="31">
          <cell r="S31" t="str">
            <v>Art/Roles/rol_1102012/Animations/1102012_win.playable</v>
          </cell>
          <cell r="T31" t="str">
            <v>0#0</v>
          </cell>
          <cell r="U31" t="str">
            <v>夏侯惇</v>
          </cell>
          <cell r="V31" t="str">
            <v>head_xhd_1102012</v>
          </cell>
        </row>
        <row r="32">
          <cell r="A32">
            <v>1102013</v>
          </cell>
          <cell r="B32" t="str">
            <v>塞伯罗斯</v>
          </cell>
          <cell r="C32" t="str">
            <v>model_sbls_1102013_p</v>
          </cell>
          <cell r="D32" t="str">
            <v>kp_km_1102013</v>
          </cell>
          <cell r="E32" t="str">
            <v>Art/Roles/rol_1102013/Pefabs/model_sbls_1102013_p.prefab</v>
          </cell>
          <cell r="F32">
            <v>1.3</v>
          </cell>
          <cell r="G32">
            <v>-0.34</v>
          </cell>
          <cell r="H32">
            <v>0.052</v>
          </cell>
          <cell r="I32">
            <v>-2.9</v>
          </cell>
          <cell r="J32">
            <v>2.5</v>
          </cell>
          <cell r="K32">
            <v>2.8</v>
          </cell>
          <cell r="L32">
            <v>2.72</v>
          </cell>
          <cell r="M32">
            <v>1</v>
          </cell>
          <cell r="N32" t="str">
            <v>Art/Roles/rol_1102013/Pefabs/model_sbls_1102013_p.prefab</v>
          </cell>
        </row>
        <row r="32">
          <cell r="S32" t="str">
            <v>Art/Roles/rol_1102013/Animations/1102013_win.playable</v>
          </cell>
          <cell r="T32" t="str">
            <v>0#0</v>
          </cell>
          <cell r="U32" t="str">
            <v>塞伯洛斯</v>
          </cell>
          <cell r="V32" t="str">
            <v>head_sbls_1102013</v>
          </cell>
        </row>
        <row r="33">
          <cell r="A33">
            <v>1102014</v>
          </cell>
          <cell r="B33" t="str">
            <v>石灵明</v>
          </cell>
          <cell r="C33" t="str">
            <v>model_slm_1102014_p</v>
          </cell>
          <cell r="D33" t="str">
            <v>kp_km_1102014</v>
          </cell>
          <cell r="E33" t="str">
            <v>Art/Roles/rol_1102014/Pefabs/model_slm_1102014_z.prefab</v>
          </cell>
          <cell r="F33">
            <v>1</v>
          </cell>
          <cell r="G33">
            <v>-0.409</v>
          </cell>
          <cell r="H33">
            <v>0</v>
          </cell>
          <cell r="I33">
            <v>0.362</v>
          </cell>
          <cell r="J33">
            <v>2.94</v>
          </cell>
          <cell r="K33">
            <v>3.24</v>
          </cell>
          <cell r="L33">
            <v>2.42</v>
          </cell>
          <cell r="M33">
            <v>1</v>
          </cell>
          <cell r="N33" t="str">
            <v>Art/Roles/rol_1102014/Pefabs/model_slm_1102014_p.prefab</v>
          </cell>
        </row>
        <row r="33">
          <cell r="S33" t="str">
            <v>Art/Roles/rol_1102014/Animations/1102014_win.playable</v>
          </cell>
          <cell r="T33" t="str">
            <v>0#0</v>
          </cell>
          <cell r="U33" t="str">
            <v>石灵明</v>
          </cell>
          <cell r="V33" t="str">
            <v>head_slm_1102014</v>
          </cell>
        </row>
        <row r="34">
          <cell r="A34">
            <v>1102016</v>
          </cell>
          <cell r="B34" t="str">
            <v>西方龙</v>
          </cell>
          <cell r="C34" t="str">
            <v>model_xfl_1102016_p</v>
          </cell>
          <cell r="D34" t="str">
            <v>kp_km_1102016</v>
          </cell>
          <cell r="E34" t="str">
            <v>Art/Roles/rol_1102016/Pefabs/model_xfl_1102016_p.prefab</v>
          </cell>
          <cell r="F34">
            <v>1.05</v>
          </cell>
          <cell r="G34">
            <v>-0.097</v>
          </cell>
          <cell r="H34">
            <v>0</v>
          </cell>
          <cell r="I34">
            <v>0.767</v>
          </cell>
          <cell r="J34">
            <v>3.22</v>
          </cell>
          <cell r="K34">
            <v>3.52</v>
          </cell>
          <cell r="L34">
            <v>2.1</v>
          </cell>
          <cell r="M34">
            <v>1</v>
          </cell>
          <cell r="N34" t="str">
            <v>Art/Roles/rol_1102016/Pefabs/model_xfl_1102016_p.prefab</v>
          </cell>
        </row>
        <row r="34">
          <cell r="S34" t="str">
            <v>Art/Roles/rol_1102016/Animations/1102016_win.playable</v>
          </cell>
          <cell r="T34" t="str">
            <v>0#0</v>
          </cell>
          <cell r="U34" t="str">
            <v>西方龙</v>
          </cell>
          <cell r="V34" t="str">
            <v>head_xfl_1102016</v>
          </cell>
        </row>
        <row r="35">
          <cell r="A35">
            <v>1102017</v>
          </cell>
          <cell r="B35" t="str">
            <v>飞廉</v>
          </cell>
          <cell r="C35" t="str">
            <v>model_fl_1102017_p</v>
          </cell>
          <cell r="D35" t="str">
            <v>kp_km_1102017</v>
          </cell>
          <cell r="E35" t="str">
            <v>Art/Roles/rol_1102017/Pefabs/model_fl_1102017_p.prefab</v>
          </cell>
          <cell r="F35">
            <v>1.1</v>
          </cell>
          <cell r="G35">
            <v>-0.175</v>
          </cell>
          <cell r="H35">
            <v>0</v>
          </cell>
          <cell r="I35">
            <v>0.246</v>
          </cell>
          <cell r="J35">
            <v>2.9</v>
          </cell>
          <cell r="K35">
            <v>3.2</v>
          </cell>
          <cell r="L35">
            <v>2.04</v>
          </cell>
          <cell r="M35">
            <v>1</v>
          </cell>
          <cell r="N35" t="str">
            <v>Art/Roles/rol_1102017/Pefabs/model_fl_1102017_p.prefab</v>
          </cell>
        </row>
        <row r="35">
          <cell r="S35" t="str">
            <v>Art/Roles/rol_1102017/Animations/1102017_win.playable</v>
          </cell>
          <cell r="T35" t="str">
            <v>0#0</v>
          </cell>
          <cell r="U35" t="str">
            <v>飞廉</v>
          </cell>
          <cell r="V35" t="str">
            <v>head_fl_1102017</v>
          </cell>
        </row>
        <row r="36">
          <cell r="A36">
            <v>1102018</v>
          </cell>
          <cell r="B36" t="str">
            <v>噬日</v>
          </cell>
          <cell r="C36" t="str">
            <v>model_sr_1102018_p</v>
          </cell>
          <cell r="D36" t="str">
            <v>kp_km_1102018</v>
          </cell>
          <cell r="E36" t="str">
            <v>Art/Roles/rol_1102018/Pefabs/model_sr_1102018_p.prefab</v>
          </cell>
          <cell r="F36">
            <v>0.9</v>
          </cell>
          <cell r="G36">
            <v>-0.046</v>
          </cell>
          <cell r="H36">
            <v>0</v>
          </cell>
          <cell r="I36">
            <v>1.671</v>
          </cell>
          <cell r="J36">
            <v>3.14</v>
          </cell>
          <cell r="K36">
            <v>3.44</v>
          </cell>
          <cell r="L36">
            <v>2.17</v>
          </cell>
          <cell r="M36">
            <v>1</v>
          </cell>
          <cell r="N36" t="str">
            <v>Art/Roles/rol_1102018/Pefabs/model_sr_1102018_p.prefab</v>
          </cell>
        </row>
        <row r="36">
          <cell r="S36" t="str">
            <v>Art/Roles/rol_1102018/Animations/1102018_win.playable</v>
          </cell>
          <cell r="T36" t="str">
            <v>0#0</v>
          </cell>
          <cell r="U36" t="str">
            <v>噬日</v>
          </cell>
          <cell r="V36" t="str">
            <v>head_sr_1102018</v>
          </cell>
        </row>
        <row r="37">
          <cell r="A37">
            <v>1102019</v>
          </cell>
          <cell r="B37" t="str">
            <v>食火蜥</v>
          </cell>
          <cell r="C37" t="str">
            <v>model_shx_1102019_p</v>
          </cell>
          <cell r="D37" t="str">
            <v>kp_km_1102019</v>
          </cell>
          <cell r="E37" t="str">
            <v>Art/Roles/rol_1102019/Pefabs/model_shx_1102019_p.prefab</v>
          </cell>
          <cell r="F37">
            <v>1.1</v>
          </cell>
          <cell r="G37">
            <v>0.069</v>
          </cell>
          <cell r="H37">
            <v>0</v>
          </cell>
          <cell r="I37">
            <v>1.188</v>
          </cell>
          <cell r="J37">
            <v>2.84</v>
          </cell>
          <cell r="K37">
            <v>3.14</v>
          </cell>
          <cell r="L37">
            <v>1.2</v>
          </cell>
          <cell r="M37">
            <v>1</v>
          </cell>
          <cell r="N37" t="str">
            <v>Art/Roles/rol_1102019/Pefabs/model_shx_1102019_p.prefab</v>
          </cell>
        </row>
        <row r="37">
          <cell r="S37" t="str">
            <v>Art/Roles/rol_1102019/Animations/1102019_win.playable</v>
          </cell>
          <cell r="T37" t="str">
            <v>0#0</v>
          </cell>
          <cell r="U37" t="str">
            <v>食火蜥</v>
          </cell>
          <cell r="V37" t="str">
            <v>head_shx_1102019</v>
          </cell>
        </row>
        <row r="38">
          <cell r="A38">
            <v>1102020</v>
          </cell>
          <cell r="B38" t="str">
            <v>高顺</v>
          </cell>
          <cell r="C38" t="str">
            <v>model_gs_1102020_p</v>
          </cell>
          <cell r="D38" t="str">
            <v>kp_km_1102020</v>
          </cell>
          <cell r="E38" t="str">
            <v>Art/Roles/rol_1102020/Pefabs/model_gs_1102020_p.prefab</v>
          </cell>
          <cell r="F38">
            <v>1.05</v>
          </cell>
          <cell r="G38">
            <v>-0.381</v>
          </cell>
          <cell r="H38">
            <v>0</v>
          </cell>
          <cell r="I38">
            <v>0.799</v>
          </cell>
          <cell r="J38">
            <v>2.96</v>
          </cell>
          <cell r="K38">
            <v>3.26</v>
          </cell>
          <cell r="L38">
            <v>2.42</v>
          </cell>
          <cell r="M38">
            <v>1</v>
          </cell>
          <cell r="N38" t="str">
            <v>Art/Roles/rol_1102020/Pefabs/model_gs_1102020_p.prefab</v>
          </cell>
        </row>
        <row r="38">
          <cell r="S38" t="str">
            <v>Art/Roles/rol_1102020/Animations/1102020_win.playable</v>
          </cell>
          <cell r="T38" t="str">
            <v>0#0</v>
          </cell>
          <cell r="U38" t="str">
            <v>高顺</v>
          </cell>
          <cell r="V38" t="str">
            <v>head_gs_1102020</v>
          </cell>
        </row>
        <row r="39">
          <cell r="A39">
            <v>1102021</v>
          </cell>
          <cell r="B39" t="str">
            <v>烈风螳螂</v>
          </cell>
          <cell r="C39" t="str">
            <v>model_lftl_1102021_p</v>
          </cell>
          <cell r="D39" t="str">
            <v>kp_km_1102021</v>
          </cell>
          <cell r="E39" t="str">
            <v>Art/Roles/rol_1102021/Pefabs/model_lftl_1102021_p.prefab</v>
          </cell>
          <cell r="F39">
            <v>1.2</v>
          </cell>
          <cell r="G39">
            <v>-0.239</v>
          </cell>
          <cell r="H39">
            <v>0</v>
          </cell>
          <cell r="I39">
            <v>1.173</v>
          </cell>
          <cell r="J39">
            <v>2.75</v>
          </cell>
          <cell r="K39">
            <v>3.05</v>
          </cell>
          <cell r="L39">
            <v>1.83</v>
          </cell>
          <cell r="M39">
            <v>1</v>
          </cell>
          <cell r="N39" t="str">
            <v>Art/Roles/rol_1102021/Pefabs/model_lftl_1102021_p.prefab</v>
          </cell>
        </row>
        <row r="39">
          <cell r="S39" t="str">
            <v>Art/Roles/rol_1102021/Animations/1102021_win.playable</v>
          </cell>
          <cell r="T39" t="str">
            <v>0#0</v>
          </cell>
          <cell r="U39" t="str">
            <v>烈风螳螂</v>
          </cell>
          <cell r="V39" t="str">
            <v>head_lftl_1102021</v>
          </cell>
        </row>
        <row r="40">
          <cell r="A40">
            <v>1201001</v>
          </cell>
          <cell r="B40" t="str">
            <v>链球鬼兵</v>
          </cell>
          <cell r="C40" t="str">
            <v>model_jsgb1_1201001_p</v>
          </cell>
          <cell r="D40" t="str">
            <v>kp_km_1201001</v>
          </cell>
          <cell r="E40" t="str">
            <v>Art/Roles/rol_1201001/Pefabs/model_jsgb1_1201001_p.prefab</v>
          </cell>
          <cell r="F40">
            <v>1.3</v>
          </cell>
          <cell r="G40">
            <v>-0.239</v>
          </cell>
          <cell r="H40">
            <v>0</v>
          </cell>
          <cell r="I40">
            <v>1.173</v>
          </cell>
          <cell r="J40">
            <v>2.35</v>
          </cell>
          <cell r="K40">
            <v>2.65</v>
          </cell>
          <cell r="L40">
            <v>1.51</v>
          </cell>
          <cell r="M40">
            <v>1</v>
          </cell>
          <cell r="N40" t="str">
            <v>Art/Roles/rol_1201001/Pefabs/model_jsgb1_1201001_p.prefab</v>
          </cell>
        </row>
        <row r="40">
          <cell r="U40" t="str">
            <v>链球鬼兵</v>
          </cell>
          <cell r="V40" t="str">
            <v>head_jsgb1_1201001</v>
          </cell>
        </row>
        <row r="41">
          <cell r="A41">
            <v>1201002</v>
          </cell>
          <cell r="B41" t="str">
            <v>砍刀鬼兵</v>
          </cell>
          <cell r="C41" t="str">
            <v>model_jsgb2_1201002_p</v>
          </cell>
          <cell r="D41" t="str">
            <v>kp_km_1201002</v>
          </cell>
          <cell r="E41" t="str">
            <v>Art/Roles/rol_1201002/Pefabs/model_jsgb2_1201002_p.prefab</v>
          </cell>
          <cell r="F41">
            <v>1.3</v>
          </cell>
          <cell r="G41">
            <v>-0.239</v>
          </cell>
          <cell r="H41">
            <v>0</v>
          </cell>
          <cell r="I41">
            <v>1.173</v>
          </cell>
          <cell r="J41">
            <v>1.98</v>
          </cell>
          <cell r="K41">
            <v>2.28</v>
          </cell>
          <cell r="L41">
            <v>1.2</v>
          </cell>
          <cell r="M41">
            <v>1.4</v>
          </cell>
          <cell r="N41" t="str">
            <v>Art/Roles/rol_1201002/Pefabs/model_jsgb2_1201002_p.prefab</v>
          </cell>
        </row>
        <row r="41">
          <cell r="U41" t="str">
            <v>砍刀鬼兵</v>
          </cell>
          <cell r="V41" t="str">
            <v>head_jsgb2_1201002</v>
          </cell>
        </row>
        <row r="42">
          <cell r="A42">
            <v>1201003</v>
          </cell>
          <cell r="B42" t="str">
            <v>双刃鬼兵</v>
          </cell>
          <cell r="C42" t="str">
            <v>model_jsgb3_1201003_p</v>
          </cell>
          <cell r="D42" t="str">
            <v>kp_km_1201003</v>
          </cell>
          <cell r="E42" t="str">
            <v>Art/Roles/rol_1201003/Pefabs/model_jsgb3_1201003_p.prefab</v>
          </cell>
          <cell r="F42">
            <v>1.3</v>
          </cell>
          <cell r="G42">
            <v>-0.239</v>
          </cell>
          <cell r="H42">
            <v>0</v>
          </cell>
          <cell r="I42">
            <v>1.173</v>
          </cell>
          <cell r="J42">
            <v>1.34</v>
          </cell>
          <cell r="K42">
            <v>2.4</v>
          </cell>
          <cell r="L42">
            <v>0.96</v>
          </cell>
          <cell r="M42">
            <v>1</v>
          </cell>
          <cell r="N42" t="str">
            <v>Art/Roles/rol_1201003/Pefabs/model_jsgb3_1201003_p.prefab</v>
          </cell>
        </row>
        <row r="42">
          <cell r="U42" t="str">
            <v>双刃鬼兵</v>
          </cell>
          <cell r="V42" t="str">
            <v>head_jsgb3_1201003</v>
          </cell>
        </row>
        <row r="43">
          <cell r="A43">
            <v>1201004</v>
          </cell>
          <cell r="B43" t="str">
            <v>鬼将军</v>
          </cell>
          <cell r="C43" t="str">
            <v>model_gjj_1201004_p</v>
          </cell>
          <cell r="D43" t="str">
            <v>kp_km_1201004</v>
          </cell>
          <cell r="E43" t="str">
            <v>Art/Roles/rol_1201004/Pefabs/model_gjj_1201004_p.prefab</v>
          </cell>
          <cell r="F43">
            <v>1.3</v>
          </cell>
          <cell r="G43">
            <v>-0.239</v>
          </cell>
          <cell r="H43">
            <v>0</v>
          </cell>
          <cell r="I43">
            <v>1.173</v>
          </cell>
          <cell r="J43">
            <v>2.8</v>
          </cell>
          <cell r="K43">
            <v>3.1</v>
          </cell>
          <cell r="L43">
            <v>2.34</v>
          </cell>
          <cell r="M43">
            <v>1</v>
          </cell>
          <cell r="N43" t="str">
            <v>Art/Roles/rol_1201004/Pefabs/model_gjj_1201004_p.prefab</v>
          </cell>
        </row>
        <row r="43">
          <cell r="U43" t="str">
            <v>鬼将军</v>
          </cell>
          <cell r="V43" t="str">
            <v>head_gjj_1201004</v>
          </cell>
        </row>
        <row r="44">
          <cell r="A44">
            <v>1201005</v>
          </cell>
          <cell r="B44" t="str">
            <v>变身后鬼将军</v>
          </cell>
          <cell r="C44" t="str">
            <v>model_gjj2_1201005_p</v>
          </cell>
          <cell r="D44" t="str">
            <v>kp_km_1201005</v>
          </cell>
          <cell r="E44" t="str">
            <v>Art/Roles/rol_1201005/Pefabs/model_gjj2_1201005_p.prefab</v>
          </cell>
          <cell r="F44">
            <v>1.3</v>
          </cell>
          <cell r="G44">
            <v>-0.239</v>
          </cell>
          <cell r="H44">
            <v>0</v>
          </cell>
          <cell r="I44">
            <v>1.173</v>
          </cell>
          <cell r="J44">
            <v>2.8</v>
          </cell>
          <cell r="K44">
            <v>3.1</v>
          </cell>
          <cell r="L44">
            <v>2.34</v>
          </cell>
          <cell r="M44">
            <v>1</v>
          </cell>
          <cell r="N44" t="str">
            <v>Art/Roles/rol_1201005/Pefabs/model_gjj2_1201005_p.prefab</v>
          </cell>
        </row>
        <row r="44">
          <cell r="U44" t="str">
            <v>变身后鬼将军</v>
          </cell>
          <cell r="V44" t="str">
            <v>head_gjj2_1201005</v>
          </cell>
        </row>
        <row r="45">
          <cell r="A45">
            <v>1201006</v>
          </cell>
          <cell r="B45" t="str">
            <v>骷髅小兵1</v>
          </cell>
          <cell r="C45" t="str">
            <v>model_klxb1_1201006_p</v>
          </cell>
          <cell r="D45" t="str">
            <v>kp_km_1201006</v>
          </cell>
          <cell r="E45" t="str">
            <v>Art/Roles/rol_1201006/Pefabs/model_klxb1_1201006_p.prefab</v>
          </cell>
          <cell r="F45">
            <v>1.3</v>
          </cell>
          <cell r="G45">
            <v>-0.239</v>
          </cell>
          <cell r="H45">
            <v>0</v>
          </cell>
          <cell r="I45">
            <v>1.173</v>
          </cell>
          <cell r="J45">
            <v>1.96</v>
          </cell>
          <cell r="K45">
            <v>2.26</v>
          </cell>
          <cell r="L45">
            <v>1.38</v>
          </cell>
          <cell r="M45">
            <v>1</v>
          </cell>
          <cell r="N45" t="str">
            <v>Art/Roles/rol_1201006/Pefabs/model_klxb1_1201006_p.prefab</v>
          </cell>
        </row>
        <row r="45">
          <cell r="U45" t="str">
            <v>骷髅小兵1</v>
          </cell>
          <cell r="V45" t="str">
            <v>head_klxb1_1201006</v>
          </cell>
        </row>
        <row r="46">
          <cell r="A46">
            <v>1201007</v>
          </cell>
          <cell r="B46" t="str">
            <v>骷髅小兵2</v>
          </cell>
          <cell r="C46" t="str">
            <v>model_klxb2_1201007_p</v>
          </cell>
          <cell r="D46" t="str">
            <v>kp_km_1201007</v>
          </cell>
          <cell r="E46" t="str">
            <v>Art/Roles/rol_1201007/Pefabs/model_klxb2_1201007_p.prefab</v>
          </cell>
          <cell r="F46">
            <v>1.3</v>
          </cell>
          <cell r="G46">
            <v>-0.239</v>
          </cell>
          <cell r="H46">
            <v>0</v>
          </cell>
          <cell r="I46">
            <v>1.173</v>
          </cell>
          <cell r="J46">
            <v>1.96</v>
          </cell>
          <cell r="K46">
            <v>2.26</v>
          </cell>
          <cell r="L46">
            <v>1.38</v>
          </cell>
          <cell r="M46">
            <v>1</v>
          </cell>
          <cell r="N46" t="str">
            <v>Art/Roles/rol_1201007/Pefabs/model_klxb2_1201007_p.prefab</v>
          </cell>
        </row>
        <row r="46">
          <cell r="U46" t="str">
            <v>骷髅小兵2</v>
          </cell>
          <cell r="V46" t="str">
            <v>head_klxb2_1201007</v>
          </cell>
        </row>
        <row r="47">
          <cell r="A47">
            <v>1201008</v>
          </cell>
          <cell r="B47" t="str">
            <v>伏尸将军</v>
          </cell>
          <cell r="C47" t="str">
            <v>model_fsjj_1201008_p</v>
          </cell>
          <cell r="D47" t="str">
            <v>kp_km_1201008</v>
          </cell>
          <cell r="E47" t="str">
            <v>Art/Roles/rol_1201008/Pefabs/model_fsjj_1201008_p.prefab</v>
          </cell>
          <cell r="F47">
            <v>1.3</v>
          </cell>
          <cell r="G47">
            <v>-0.239</v>
          </cell>
          <cell r="H47">
            <v>0</v>
          </cell>
          <cell r="I47">
            <v>1.173</v>
          </cell>
          <cell r="J47">
            <v>2.97</v>
          </cell>
          <cell r="K47">
            <v>3.27</v>
          </cell>
          <cell r="L47">
            <v>2.33</v>
          </cell>
          <cell r="M47">
            <v>1</v>
          </cell>
          <cell r="N47" t="str">
            <v>Art/Roles/rol_1201008/Pefabs/model_fsjj_1201008_p.prefab</v>
          </cell>
        </row>
        <row r="47">
          <cell r="U47" t="str">
            <v>伏尸将军</v>
          </cell>
          <cell r="V47" t="str">
            <v>head_fsjj_1201008</v>
          </cell>
        </row>
        <row r="48">
          <cell r="A48">
            <v>1201009</v>
          </cell>
          <cell r="B48" t="str">
            <v>石瀑将军</v>
          </cell>
          <cell r="C48" t="str">
            <v>model_spjj_1201009_p</v>
          </cell>
          <cell r="D48" t="str">
            <v>kp_km_1201009</v>
          </cell>
          <cell r="E48" t="str">
            <v>Art/Roles/rol_1201009/Pefabs/model_spjj_1201009_p.prefab</v>
          </cell>
          <cell r="F48">
            <v>1.3</v>
          </cell>
          <cell r="G48">
            <v>-0.239</v>
          </cell>
          <cell r="H48">
            <v>0</v>
          </cell>
          <cell r="I48">
            <v>1.173</v>
          </cell>
          <cell r="J48">
            <v>2.67</v>
          </cell>
          <cell r="K48">
            <v>2.97</v>
          </cell>
          <cell r="L48">
            <v>2.24</v>
          </cell>
          <cell r="M48">
            <v>1</v>
          </cell>
          <cell r="N48" t="str">
            <v>Art/Roles/rol_1201009/Pefabs/model_spjj_1201009_p.prefab</v>
          </cell>
        </row>
        <row r="48">
          <cell r="U48" t="str">
            <v>石瀑将军</v>
          </cell>
          <cell r="V48" t="str">
            <v>head_spjj_1201009</v>
          </cell>
        </row>
        <row r="49">
          <cell r="A49">
            <v>1201010</v>
          </cell>
          <cell r="B49" t="str">
            <v>小蜘蛛</v>
          </cell>
          <cell r="C49" t="str">
            <v>model_xzz_1201010_p</v>
          </cell>
          <cell r="D49" t="str">
            <v>kp_km_1201010</v>
          </cell>
          <cell r="E49" t="str">
            <v>Art/Roles/rol_1201010/Pefabs/model_xzz_1201010_p.prefab</v>
          </cell>
          <cell r="F49">
            <v>1.3</v>
          </cell>
          <cell r="G49">
            <v>-0.239</v>
          </cell>
          <cell r="H49">
            <v>0</v>
          </cell>
          <cell r="I49">
            <v>1.173</v>
          </cell>
          <cell r="J49">
            <v>1.19</v>
          </cell>
          <cell r="K49">
            <v>1.49</v>
          </cell>
          <cell r="L49">
            <v>1.7</v>
          </cell>
          <cell r="M49">
            <v>1</v>
          </cell>
          <cell r="N49" t="str">
            <v>Art/Roles/rol_1201010/Pefabs/model_xzz_1201010_p.prefab</v>
          </cell>
        </row>
        <row r="49">
          <cell r="U49" t="str">
            <v>小蜘蛛</v>
          </cell>
          <cell r="V49" t="str">
            <v>head_xzz_1201010</v>
          </cell>
        </row>
        <row r="50">
          <cell r="A50">
            <v>1201011</v>
          </cell>
          <cell r="B50" t="str">
            <v>魔导机兵团</v>
          </cell>
          <cell r="C50" t="str">
            <v>model_mdjbt_1201011_p</v>
          </cell>
          <cell r="D50" t="str">
            <v>kp_km_1201011</v>
          </cell>
          <cell r="E50" t="str">
            <v>Art/Roles/rol_1201011/Pefabs/model_mdjbt_1201011_p.prefab</v>
          </cell>
          <cell r="F50">
            <v>1.3</v>
          </cell>
          <cell r="G50">
            <v>-0.239</v>
          </cell>
          <cell r="H50">
            <v>0</v>
          </cell>
          <cell r="I50">
            <v>1.173</v>
          </cell>
          <cell r="J50">
            <v>1.8</v>
          </cell>
          <cell r="K50">
            <v>2.1</v>
          </cell>
          <cell r="L50">
            <v>1.2</v>
          </cell>
          <cell r="M50">
            <v>1.3</v>
          </cell>
          <cell r="N50" t="str">
            <v>Art/Roles/rol_1201011/Pefabs/model_mdjbt_1201011_p.prefab</v>
          </cell>
        </row>
        <row r="50">
          <cell r="U50" t="str">
            <v>魔导机兵团</v>
          </cell>
          <cell r="V50" t="str">
            <v>head_mdjbt_1201011</v>
          </cell>
        </row>
        <row r="51">
          <cell r="A51">
            <v>1201012</v>
          </cell>
          <cell r="B51" t="str">
            <v>山蜘蛛</v>
          </cell>
          <cell r="C51" t="str">
            <v>model_szz_1201012_p</v>
          </cell>
          <cell r="D51" t="str">
            <v>kp_km_1201012</v>
          </cell>
          <cell r="E51" t="str">
            <v>Art/Roles/rol_1201012/Pefabs/model_szz_1201012_p.prefab</v>
          </cell>
          <cell r="F51">
            <v>1.3</v>
          </cell>
          <cell r="G51">
            <v>-0.239</v>
          </cell>
          <cell r="H51">
            <v>0</v>
          </cell>
          <cell r="I51">
            <v>1.173</v>
          </cell>
          <cell r="J51">
            <v>2.18</v>
          </cell>
          <cell r="K51">
            <v>2.48</v>
          </cell>
          <cell r="L51">
            <v>2.25</v>
          </cell>
          <cell r="M51">
            <v>1</v>
          </cell>
          <cell r="N51" t="str">
            <v>Art/Roles/rol_1201012/Pefabs/model_szz_1201012_p.prefab</v>
          </cell>
        </row>
        <row r="51">
          <cell r="U51" t="str">
            <v>山蜘蛛</v>
          </cell>
          <cell r="V51" t="str">
            <v>head_szz_1201012</v>
          </cell>
        </row>
        <row r="52">
          <cell r="A52">
            <v>1101041</v>
          </cell>
          <cell r="B52" t="str">
            <v>常服夏铃</v>
          </cell>
          <cell r="C52" t="str">
            <v>model_cfxl_1101041_p</v>
          </cell>
          <cell r="D52" t="str">
            <v>kp_km_1101041</v>
          </cell>
          <cell r="E52" t="str">
            <v>Art/Roles/rol_1101041/Pefabs/model_cfxl_1101041_p.prefab</v>
          </cell>
          <cell r="F52">
            <v>1.7</v>
          </cell>
          <cell r="G52">
            <v>0</v>
          </cell>
          <cell r="H52">
            <v>0</v>
          </cell>
          <cell r="I52">
            <v>1.47</v>
          </cell>
          <cell r="J52">
            <v>1.73</v>
          </cell>
          <cell r="K52">
            <v>1.83</v>
          </cell>
          <cell r="L52">
            <v>0.84</v>
          </cell>
          <cell r="M52">
            <v>1.4</v>
          </cell>
          <cell r="N52" t="str">
            <v>Art/Roles/rol_1101041/Pefabs/model_cfxl_1101041_p.prefab</v>
          </cell>
          <cell r="O52" t="str">
            <v>Art/Roles/rol_1101041/Animations/1101041_summon_1.playable</v>
          </cell>
          <cell r="P52" t="str">
            <v>Art/Roles/rol_1101041/Animations/1101041_summon.playable</v>
          </cell>
        </row>
        <row r="52">
          <cell r="R52" t="str">
            <v>Art/Roles/rol_1101041/Animations/1101041_summon_sim.playable</v>
          </cell>
          <cell r="S52" t="str">
            <v>Art/Roles/rol_1101041/Animations/1101041_win.playable</v>
          </cell>
          <cell r="T52" t="str">
            <v>-573#195</v>
          </cell>
          <cell r="U52" t="str">
            <v>常服夏铃</v>
          </cell>
          <cell r="V52" t="str">
            <v>head_cfxl_1101041</v>
          </cell>
        </row>
        <row r="53">
          <cell r="A53">
            <v>1102050</v>
          </cell>
          <cell r="B53" t="str">
            <v>柠檬精</v>
          </cell>
          <cell r="C53" t="str">
            <v>model_nmj_1102050_p</v>
          </cell>
          <cell r="D53" t="str">
            <v>kp_km_1102050</v>
          </cell>
          <cell r="E53" t="str">
            <v>Art/Roles/rol_1102050/Pefabs/model_nmj_1102050_p.prefab</v>
          </cell>
          <cell r="F53">
            <v>1.3</v>
          </cell>
          <cell r="G53">
            <v>-0.098</v>
          </cell>
          <cell r="H53">
            <v>0</v>
          </cell>
          <cell r="I53">
            <v>0.423</v>
          </cell>
          <cell r="J53">
            <v>2.5</v>
          </cell>
          <cell r="K53">
            <v>2.8</v>
          </cell>
          <cell r="L53">
            <v>2.72</v>
          </cell>
          <cell r="M53">
            <v>1</v>
          </cell>
          <cell r="N53" t="str">
            <v>Art/Roles/rol_1102050/Pefabs/model_nmj_1102050_p.prefab</v>
          </cell>
        </row>
        <row r="53">
          <cell r="S53" t="str">
            <v>Art/Roles/rol_1102050/Animations/1102050_win.playable</v>
          </cell>
          <cell r="T53" t="str">
            <v>0#0</v>
          </cell>
          <cell r="U53" t="str">
            <v>柠檬精</v>
          </cell>
          <cell r="V53" t="str">
            <v>head_nmj_1102050</v>
          </cell>
        </row>
        <row r="54">
          <cell r="A54">
            <v>1101016</v>
          </cell>
          <cell r="B54" t="str">
            <v>秦王攻</v>
          </cell>
          <cell r="C54" t="str">
            <v>model_qwg_1101016_p</v>
          </cell>
          <cell r="D54" t="str">
            <v>kp_km_1101016</v>
          </cell>
          <cell r="E54" t="str">
            <v>Art/Roles/rol_1101016/Pefabs/model_qwg_1101016_p.prefab</v>
          </cell>
          <cell r="F54">
            <v>1</v>
          </cell>
          <cell r="G54">
            <v>0.12</v>
          </cell>
          <cell r="H54">
            <v>0.052</v>
          </cell>
          <cell r="I54">
            <v>1.07</v>
          </cell>
          <cell r="J54">
            <v>2.5</v>
          </cell>
          <cell r="K54">
            <v>2.8</v>
          </cell>
          <cell r="L54">
            <v>2.72</v>
          </cell>
          <cell r="M54">
            <v>1</v>
          </cell>
          <cell r="N54" t="str">
            <v>Art/Roles/rol_1101016/Pefabs/model_qwg_1101016_p.prefab</v>
          </cell>
          <cell r="O54" t="str">
            <v>Art/Roles/rol_1101016/Animations/1101016_summon_1.playable</v>
          </cell>
          <cell r="P54" t="str">
            <v>Art/Roles/rol_1101016/Animations/1101016_summon.playable</v>
          </cell>
        </row>
        <row r="54">
          <cell r="R54" t="str">
            <v>Art/Roles/rol_1101016/Animations/1101016_summon_sim.playable</v>
          </cell>
          <cell r="S54" t="str">
            <v>Art/Roles/rol_1101016/Animations/1101016_win.playable</v>
          </cell>
          <cell r="T54" t="str">
            <v>0#0</v>
          </cell>
          <cell r="U54" t="str">
            <v>秦王攻</v>
          </cell>
          <cell r="V54" t="str">
            <v>head_qwg_1101016</v>
          </cell>
        </row>
        <row r="55">
          <cell r="A55">
            <v>1101020</v>
          </cell>
          <cell r="B55" t="str">
            <v>姬烟华</v>
          </cell>
          <cell r="C55" t="str">
            <v>model_jyh_1101020_p</v>
          </cell>
          <cell r="D55" t="str">
            <v>kp_km_1101020</v>
          </cell>
          <cell r="E55" t="str">
            <v>Art/Roles/rol_1101020/Pefabs/model_jyh_1101020_p.prefab</v>
          </cell>
          <cell r="F55">
            <v>1.65</v>
          </cell>
          <cell r="G55">
            <v>0</v>
          </cell>
          <cell r="H55">
            <v>0</v>
          </cell>
          <cell r="I55">
            <v>1.1</v>
          </cell>
          <cell r="J55">
            <v>2.5</v>
          </cell>
          <cell r="K55">
            <v>2.13</v>
          </cell>
          <cell r="L55">
            <v>2.72</v>
          </cell>
          <cell r="M55">
            <v>1.4</v>
          </cell>
          <cell r="N55" t="str">
            <v>Art/Roles/rol_1101020/Pefabs/model_jyh_1101020_p.prefab</v>
          </cell>
          <cell r="O55" t="str">
            <v>Art/Roles/rol_1101020/Animations/1101020_summon_1.playable</v>
          </cell>
          <cell r="P55" t="str">
            <v>Art/Roles/rol_1101020/Animations/1101020_summon.playable</v>
          </cell>
        </row>
        <row r="55">
          <cell r="R55" t="str">
            <v>Art/Roles/rol_1101020/Animations/1101020_summon_sim.playable</v>
          </cell>
          <cell r="S55" t="str">
            <v>Art/Roles/rol_1101020/Animations/1101020_win.playable</v>
          </cell>
          <cell r="T55" t="str">
            <v>0#0</v>
          </cell>
          <cell r="U55" t="str">
            <v>姬烟华</v>
          </cell>
          <cell r="V55" t="str">
            <v>head_jyh_1101020</v>
          </cell>
        </row>
        <row r="56">
          <cell r="A56">
            <v>1101022</v>
          </cell>
          <cell r="B56" t="str">
            <v>幻</v>
          </cell>
          <cell r="C56" t="str">
            <v>model_h_1101022_p</v>
          </cell>
          <cell r="D56" t="str">
            <v>kp_km_1101022</v>
          </cell>
          <cell r="E56" t="str">
            <v>Art/Roles/rol_1101022/Pefabs/model_h_1101022_p.prefab</v>
          </cell>
          <cell r="F56">
            <v>1.7</v>
          </cell>
          <cell r="G56">
            <v>0</v>
          </cell>
          <cell r="H56">
            <v>0</v>
          </cell>
          <cell r="I56">
            <v>0.8</v>
          </cell>
          <cell r="J56">
            <v>2.5</v>
          </cell>
          <cell r="K56">
            <v>2.13</v>
          </cell>
          <cell r="L56">
            <v>2.72</v>
          </cell>
          <cell r="M56">
            <v>1.4</v>
          </cell>
          <cell r="N56" t="str">
            <v>Art/Roles/rol_1101022/Pefabs/model_h_1101022_p.prefab</v>
          </cell>
          <cell r="O56" t="str">
            <v>Art/Roles/rol_1101022/Animations/1101022_summon_1.playable</v>
          </cell>
          <cell r="P56" t="str">
            <v>Art/Roles/rol_1101022/Animations/1101022_summon.playable</v>
          </cell>
        </row>
        <row r="56">
          <cell r="R56" t="str">
            <v>Art/Roles/rol_1101022/Animations/1101022_summon_sim.playable</v>
          </cell>
          <cell r="S56" t="str">
            <v>Art/Roles/rol_1101022/Animations/1101022_win.playable</v>
          </cell>
          <cell r="T56" t="str">
            <v>0#0</v>
          </cell>
          <cell r="U56" t="str">
            <v>幻</v>
          </cell>
          <cell r="V56" t="str">
            <v>head_h_1101022</v>
          </cell>
        </row>
        <row r="57">
          <cell r="A57">
            <v>1101023</v>
          </cell>
          <cell r="B57" t="str">
            <v>朱童</v>
          </cell>
          <cell r="C57" t="str">
            <v>model_zt_1101023_p</v>
          </cell>
          <cell r="D57" t="str">
            <v>kp_km_1101023</v>
          </cell>
          <cell r="E57" t="str">
            <v>Art/Roles/rol_1101023/Pefabs/model_zt_1101023_p.prefab</v>
          </cell>
          <cell r="F57">
            <v>1.3</v>
          </cell>
          <cell r="G57">
            <v>-0.16</v>
          </cell>
          <cell r="H57">
            <v>0.052</v>
          </cell>
          <cell r="I57">
            <v>-2.9</v>
          </cell>
          <cell r="J57">
            <v>2.5</v>
          </cell>
          <cell r="K57">
            <v>2.8</v>
          </cell>
          <cell r="L57">
            <v>2.72</v>
          </cell>
          <cell r="M57">
            <v>1</v>
          </cell>
          <cell r="N57" t="str">
            <v>Art/Roles/rol_1101023/Pefabs/model_zt_1101023_p.prefab</v>
          </cell>
          <cell r="O57" t="str">
            <v>Art/Roles/rol_1101023/Animations/1101023_summon_1.playable</v>
          </cell>
          <cell r="P57" t="str">
            <v>Art/Roles/rol_1101023/Animations/1101023_summon.playable</v>
          </cell>
        </row>
        <row r="57">
          <cell r="R57" t="str">
            <v>Art/Roles/rol_1101023/Animations/1101023_summon_sim.playable</v>
          </cell>
          <cell r="S57" t="str">
            <v>Art/Roles/rol_1101023/Animations/1101023_win.playable</v>
          </cell>
          <cell r="T57" t="str">
            <v>0#0</v>
          </cell>
          <cell r="U57" t="str">
            <v>朱童</v>
          </cell>
          <cell r="V57" t="str">
            <v>head_zt_1101023</v>
          </cell>
        </row>
        <row r="58">
          <cell r="A58">
            <v>1101026</v>
          </cell>
          <cell r="B58" t="str">
            <v>貂灵芸</v>
          </cell>
          <cell r="C58" t="str">
            <v>model_dly_1101026_p</v>
          </cell>
          <cell r="D58" t="str">
            <v>kp_km_1101026</v>
          </cell>
          <cell r="E58" t="str">
            <v>Art/Roles/rol_1101026/Pefabs/model_dly_1101026_p.prefab</v>
          </cell>
          <cell r="F58">
            <v>1.3</v>
          </cell>
          <cell r="G58">
            <v>-0.16</v>
          </cell>
          <cell r="H58">
            <v>0.052</v>
          </cell>
          <cell r="I58">
            <v>-2.9</v>
          </cell>
          <cell r="J58">
            <v>2.5</v>
          </cell>
          <cell r="K58">
            <v>2.8</v>
          </cell>
          <cell r="L58">
            <v>2.72</v>
          </cell>
          <cell r="M58">
            <v>1</v>
          </cell>
          <cell r="N58" t="str">
            <v>Art/Roles/rol_1101026/Pefabs/model_dly_1101026_p.prefab</v>
          </cell>
          <cell r="O58" t="str">
            <v>Art/Roles/rol_1101026/Animations/1101026_summon_1.playable</v>
          </cell>
          <cell r="P58" t="str">
            <v>Art/Roles/rol_1101026/Animations/1101026_summon.playable</v>
          </cell>
        </row>
        <row r="58">
          <cell r="R58" t="str">
            <v>Art/Roles/rol_1101026/Animations/1101026_summon_sim.playable</v>
          </cell>
          <cell r="S58" t="str">
            <v>Art/Roles/rol_1101026/Animations/1101026_win.playable</v>
          </cell>
          <cell r="T58" t="str">
            <v>0#0</v>
          </cell>
          <cell r="U58" t="str">
            <v>貂灵芸</v>
          </cell>
          <cell r="V58" t="str">
            <v>head_dly_1101026</v>
          </cell>
        </row>
        <row r="59">
          <cell r="A59">
            <v>1101030</v>
          </cell>
          <cell r="B59" t="str">
            <v>卢天佑</v>
          </cell>
          <cell r="C59" t="str">
            <v>model_lty_1101030_p</v>
          </cell>
          <cell r="D59" t="str">
            <v>kp_km_1101030</v>
          </cell>
          <cell r="E59" t="str">
            <v>Art/Roles/rol_1101030/Pefabs/model_lty_1101030_p.prefab</v>
          </cell>
          <cell r="F59">
            <v>1.2</v>
          </cell>
          <cell r="G59">
            <v>0</v>
          </cell>
          <cell r="H59">
            <v>0</v>
          </cell>
          <cell r="I59">
            <v>1</v>
          </cell>
          <cell r="J59">
            <v>2.5</v>
          </cell>
          <cell r="K59">
            <v>2.8</v>
          </cell>
          <cell r="L59">
            <v>2.72</v>
          </cell>
          <cell r="M59">
            <v>1.2</v>
          </cell>
          <cell r="N59" t="str">
            <v>Art/Roles/rol_1101030/Pefabs/model_lty_1101030_p.prefab</v>
          </cell>
          <cell r="O59" t="str">
            <v>Art/Roles/rol_1101030/Animations/1101030_summon_1.playable</v>
          </cell>
          <cell r="P59" t="str">
            <v>Art/Roles/rol_1101030/Animations/1101030_summon.playable</v>
          </cell>
        </row>
        <row r="59">
          <cell r="R59" t="str">
            <v>Art/Roles/rol_1101030/Animations/1101030_summon_sim.playable</v>
          </cell>
          <cell r="S59" t="str">
            <v>Art/Roles/rol_1101030/Animations/1101030_win.playable</v>
          </cell>
          <cell r="T59" t="str">
            <v>0#0</v>
          </cell>
          <cell r="U59" t="str">
            <v>卢天佑</v>
          </cell>
          <cell r="V59" t="str">
            <v>head_lty_1101030</v>
          </cell>
        </row>
        <row r="60">
          <cell r="A60">
            <v>1102023</v>
          </cell>
          <cell r="B60" t="str">
            <v>异邦刀客</v>
          </cell>
          <cell r="C60" t="str">
            <v>model_ybdk_1102023_p</v>
          </cell>
          <cell r="D60" t="str">
            <v>kp_km_1102023</v>
          </cell>
          <cell r="E60" t="str">
            <v>Art/Roles/rol_1102023/Pefabs/model_ybdk_1102023_p.prefab</v>
          </cell>
          <cell r="F60">
            <v>1.3</v>
          </cell>
          <cell r="G60">
            <v>-0.056</v>
          </cell>
          <cell r="H60">
            <v>0.052</v>
          </cell>
          <cell r="I60">
            <v>0.975</v>
          </cell>
          <cell r="J60">
            <v>2.5</v>
          </cell>
          <cell r="K60">
            <v>2.8</v>
          </cell>
          <cell r="L60">
            <v>2.72</v>
          </cell>
          <cell r="M60">
            <v>1</v>
          </cell>
          <cell r="N60" t="str">
            <v>Art/Roles/rol_1102023/Pefabs/model_ybdk_1102023_p.prefab</v>
          </cell>
        </row>
        <row r="60">
          <cell r="S60" t="str">
            <v>Art/Roles/rol_1102023/Animations/1102023_win.playable</v>
          </cell>
          <cell r="T60" t="str">
            <v>0#0</v>
          </cell>
          <cell r="U60" t="str">
            <v>异邦刀客</v>
          </cell>
          <cell r="V60" t="str">
            <v>head_ybdk_1102023</v>
          </cell>
        </row>
        <row r="61">
          <cell r="A61">
            <v>1102024</v>
          </cell>
          <cell r="B61" t="str">
            <v>朱仙</v>
          </cell>
          <cell r="C61" t="str">
            <v>model_zx_1102024_p</v>
          </cell>
          <cell r="D61" t="str">
            <v>kp_km_1102024</v>
          </cell>
          <cell r="E61" t="str">
            <v>Art/Roles/rol_1102024/Pefabs/model_zx_1102024_p.prefab</v>
          </cell>
          <cell r="F61">
            <v>1.3</v>
          </cell>
          <cell r="G61">
            <v>-0.16</v>
          </cell>
          <cell r="H61">
            <v>0.052</v>
          </cell>
          <cell r="I61">
            <v>-2.9</v>
          </cell>
          <cell r="J61">
            <v>2.5</v>
          </cell>
          <cell r="K61">
            <v>2.8</v>
          </cell>
          <cell r="L61">
            <v>2.72</v>
          </cell>
          <cell r="M61">
            <v>1</v>
          </cell>
          <cell r="N61" t="str">
            <v>Art/Roles/rol_1102024/Pefabs/model_zx_1102024_p.prefab</v>
          </cell>
        </row>
        <row r="61">
          <cell r="S61" t="str">
            <v>Art/Roles/rol_1102024/Animations/1102024_win.playable</v>
          </cell>
          <cell r="T61" t="str">
            <v>0#0</v>
          </cell>
          <cell r="U61" t="str">
            <v>朱仙</v>
          </cell>
          <cell r="V61" t="str">
            <v>head_zx_1102024</v>
          </cell>
        </row>
        <row r="62">
          <cell r="A62">
            <v>1102026</v>
          </cell>
          <cell r="B62" t="str">
            <v>雷震子</v>
          </cell>
          <cell r="C62" t="str">
            <v>model_lzz_1102026_p</v>
          </cell>
          <cell r="D62" t="str">
            <v>kp_km_1102026</v>
          </cell>
          <cell r="E62" t="str">
            <v>Art/Roles/rol_1102026/Pefabs/model_lzz_1102026_p.prefab</v>
          </cell>
          <cell r="F62">
            <v>1.3</v>
          </cell>
          <cell r="G62">
            <v>-0.16</v>
          </cell>
          <cell r="H62">
            <v>-0.268</v>
          </cell>
          <cell r="I62">
            <v>0.48</v>
          </cell>
          <cell r="J62">
            <v>2.5</v>
          </cell>
          <cell r="K62">
            <v>2.8</v>
          </cell>
          <cell r="L62">
            <v>2.72</v>
          </cell>
          <cell r="M62">
            <v>1</v>
          </cell>
          <cell r="N62" t="str">
            <v>Art/Roles/rol_1102026/Pefabs/model_lzz_1102026_p.prefab</v>
          </cell>
        </row>
        <row r="62">
          <cell r="S62" t="str">
            <v>Art/Roles/rol_1102026/Animations/1102026_win.playable</v>
          </cell>
          <cell r="T62" t="str">
            <v>0#0</v>
          </cell>
          <cell r="U62" t="str">
            <v>雷震子</v>
          </cell>
          <cell r="V62" t="str">
            <v>head_lzz_1102026</v>
          </cell>
        </row>
        <row r="63">
          <cell r="A63">
            <v>1102028</v>
          </cell>
          <cell r="B63" t="str">
            <v>吕布</v>
          </cell>
          <cell r="C63" t="str">
            <v>model_lb_1102028_p</v>
          </cell>
          <cell r="D63" t="str">
            <v>kp_km_1102028</v>
          </cell>
          <cell r="E63" t="str">
            <v>Art/Roles/rol_1102028/Pefabs/model_lb_1102028_p.prefab</v>
          </cell>
          <cell r="F63">
            <v>1.3</v>
          </cell>
          <cell r="G63">
            <v>-0.16</v>
          </cell>
          <cell r="H63">
            <v>0.052</v>
          </cell>
          <cell r="I63">
            <v>-2.9</v>
          </cell>
          <cell r="J63">
            <v>2.5</v>
          </cell>
          <cell r="K63">
            <v>2.8</v>
          </cell>
          <cell r="L63">
            <v>2.72</v>
          </cell>
          <cell r="M63">
            <v>1</v>
          </cell>
          <cell r="N63" t="str">
            <v>Art/Roles/rol_1102028/Pefabs/model_lb_1102028_p.prefab</v>
          </cell>
        </row>
        <row r="63">
          <cell r="S63" t="str">
            <v>Art/Roles/rol_1102028/Animations/1102028_win.playable</v>
          </cell>
          <cell r="T63" t="str">
            <v>0#0</v>
          </cell>
          <cell r="U63" t="str">
            <v>吕布</v>
          </cell>
          <cell r="V63" t="str">
            <v>head_lb_1102028</v>
          </cell>
        </row>
        <row r="64">
          <cell r="A64">
            <v>1102030</v>
          </cell>
          <cell r="B64" t="str">
            <v>燕青</v>
          </cell>
          <cell r="C64" t="str">
            <v>model_yq_1102030_p</v>
          </cell>
          <cell r="D64" t="str">
            <v>kp_km_1102030</v>
          </cell>
          <cell r="E64" t="str">
            <v>Art/Roles/rol_1102030/Pefabs/model_yq_1102030_p.prefab</v>
          </cell>
          <cell r="F64">
            <v>1.3</v>
          </cell>
          <cell r="G64">
            <v>-0.16</v>
          </cell>
          <cell r="H64">
            <v>0.052</v>
          </cell>
          <cell r="I64">
            <v>-2.9</v>
          </cell>
          <cell r="J64">
            <v>2.5</v>
          </cell>
          <cell r="K64">
            <v>2.8</v>
          </cell>
          <cell r="L64">
            <v>2.72</v>
          </cell>
          <cell r="M64">
            <v>1</v>
          </cell>
          <cell r="N64" t="str">
            <v>Art/Roles/rol_1102030/Pefabs/model_yq_1102030_p.prefab</v>
          </cell>
        </row>
        <row r="64">
          <cell r="S64" t="str">
            <v>Art/Roles/rol_1102030/Animations/1102030_win.playable</v>
          </cell>
          <cell r="T64" t="str">
            <v>0#0</v>
          </cell>
          <cell r="U64" t="str">
            <v>燕青</v>
          </cell>
          <cell r="V64" t="str">
            <v>head_yq_1102030</v>
          </cell>
        </row>
        <row r="65">
          <cell r="A65">
            <v>1102031</v>
          </cell>
          <cell r="B65" t="str">
            <v>秦琼</v>
          </cell>
          <cell r="C65" t="str">
            <v>model_qq_1102031_p</v>
          </cell>
          <cell r="D65" t="str">
            <v>kp_km_1102031</v>
          </cell>
          <cell r="E65" t="str">
            <v>Art/Roles/rol_1102031/Pefabs/model_qq_1102031_p.prefab</v>
          </cell>
          <cell r="F65">
            <v>1.3</v>
          </cell>
          <cell r="G65">
            <v>-0.16</v>
          </cell>
          <cell r="H65">
            <v>0.052</v>
          </cell>
          <cell r="I65">
            <v>-2.9</v>
          </cell>
          <cell r="J65">
            <v>2.5</v>
          </cell>
          <cell r="K65">
            <v>2.8</v>
          </cell>
          <cell r="L65">
            <v>2.72</v>
          </cell>
          <cell r="M65">
            <v>1</v>
          </cell>
          <cell r="N65" t="str">
            <v>Art/Roles/rol_1102031/Pefabs/model_qq_1102031_p.prefab</v>
          </cell>
        </row>
        <row r="65">
          <cell r="S65" t="str">
            <v>Art/Roles/rol_1102031/Animations/1102031_win.playable</v>
          </cell>
          <cell r="T65" t="str">
            <v>0#0</v>
          </cell>
          <cell r="U65" t="str">
            <v>秦琼</v>
          </cell>
          <cell r="V65" t="str">
            <v>head_qq_1102031</v>
          </cell>
        </row>
        <row r="66">
          <cell r="A66">
            <v>1101043</v>
          </cell>
          <cell r="B66" t="str">
            <v>少年曹玄亮</v>
          </cell>
          <cell r="C66" t="str">
            <v>model_sncxl_1101043_p</v>
          </cell>
          <cell r="D66" t="str">
            <v>kp_km_1101043</v>
          </cell>
          <cell r="E66" t="str">
            <v>Art/Roles/rol_1101043/Pefabs/model_sncxl_1101043_z.prefab</v>
          </cell>
          <cell r="F66">
            <v>1.5</v>
          </cell>
          <cell r="G66">
            <v>0</v>
          </cell>
          <cell r="H66">
            <v>0</v>
          </cell>
          <cell r="I66">
            <v>1.2</v>
          </cell>
          <cell r="J66">
            <v>1.73</v>
          </cell>
          <cell r="K66">
            <v>2.13</v>
          </cell>
          <cell r="L66">
            <v>0.84</v>
          </cell>
          <cell r="M66">
            <v>1</v>
          </cell>
          <cell r="N66" t="str">
            <v>Art/Roles/rol_1101043/Pefabs/model_sncxl_1101043_p.prefab</v>
          </cell>
          <cell r="O66" t="str">
            <v>Art/Roles/rol_1101043/Animations/1101043_summon_1.playable</v>
          </cell>
          <cell r="P66" t="str">
            <v>Art/Roles/rol_1101043/Animations/1101043_summon.playable</v>
          </cell>
        </row>
        <row r="66">
          <cell r="R66" t="str">
            <v>Art/Roles/rol_1101043/Animations/1101043_summon_sim.playable</v>
          </cell>
          <cell r="S66" t="str">
            <v>Art/Roles/rol_1101043/Animations/1101043_win.playable</v>
          </cell>
          <cell r="T66" t="str">
            <v>-573#195</v>
          </cell>
          <cell r="U66" t="str">
            <v>少年曹玄亮</v>
          </cell>
          <cell r="V66" t="str">
            <v>head_sncxl_1101043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5" sqref="C5"/>
    </sheetView>
  </sheetViews>
  <sheetFormatPr defaultColWidth="9" defaultRowHeight="14.25"/>
  <cols>
    <col min="1" max="1" width="12.875" customWidth="1"/>
    <col min="2" max="2" width="26.875" customWidth="1"/>
    <col min="3" max="3" width="30.5" customWidth="1"/>
    <col min="4" max="4" width="11.5" customWidth="1"/>
    <col min="5" max="5" width="9.75" customWidth="1"/>
    <col min="6" max="6" width="17.875" customWidth="1"/>
    <col min="7" max="7" width="9.75" customWidth="1"/>
    <col min="8" max="8" width="10.375" customWidth="1"/>
    <col min="9" max="9" width="12.875" customWidth="1"/>
  </cols>
  <sheetData>
    <row r="1" ht="15" spans="1:9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0" t="s">
        <v>8</v>
      </c>
    </row>
    <row r="2" ht="16.5" spans="1:9">
      <c r="A2" s="42" t="s">
        <v>9</v>
      </c>
      <c r="B2" s="42" t="s">
        <v>10</v>
      </c>
      <c r="C2" s="42"/>
      <c r="D2" s="42" t="s">
        <v>11</v>
      </c>
      <c r="E2" s="42"/>
      <c r="F2" s="42"/>
      <c r="G2" s="42" t="b">
        <v>1</v>
      </c>
      <c r="H2" s="42"/>
      <c r="I2" s="42"/>
    </row>
    <row r="3" ht="16.5" spans="1:9">
      <c r="A3" s="42" t="s">
        <v>9</v>
      </c>
      <c r="B3" s="42"/>
      <c r="C3" s="42" t="s">
        <v>12</v>
      </c>
      <c r="D3" s="42" t="s">
        <v>11</v>
      </c>
      <c r="E3" s="42"/>
      <c r="F3" s="42"/>
      <c r="G3" s="42" t="b">
        <v>1</v>
      </c>
      <c r="H3" s="42"/>
      <c r="I3" s="42"/>
    </row>
    <row r="4" ht="16.5" spans="1:9">
      <c r="A4" s="42" t="s">
        <v>13</v>
      </c>
      <c r="B4" s="42"/>
      <c r="C4" s="42" t="s">
        <v>14</v>
      </c>
      <c r="D4" s="42" t="s">
        <v>11</v>
      </c>
      <c r="E4" s="42"/>
      <c r="F4" s="42"/>
      <c r="G4" s="42" t="b">
        <v>1</v>
      </c>
      <c r="H4" s="42"/>
      <c r="I4" s="42"/>
    </row>
    <row r="5" ht="16.5" spans="1:9">
      <c r="A5" s="42" t="s">
        <v>15</v>
      </c>
      <c r="B5" s="42" t="s">
        <v>16</v>
      </c>
      <c r="C5" s="42"/>
      <c r="D5" s="42" t="s">
        <v>17</v>
      </c>
      <c r="E5" s="42" t="s">
        <v>17</v>
      </c>
      <c r="F5" s="42"/>
      <c r="G5" s="42" t="b">
        <v>1</v>
      </c>
      <c r="H5" s="42"/>
      <c r="I5" s="42"/>
    </row>
    <row r="6" ht="16.5" spans="1:9">
      <c r="A6" s="42" t="s">
        <v>15</v>
      </c>
      <c r="B6" s="42"/>
      <c r="C6" s="42" t="s">
        <v>18</v>
      </c>
      <c r="D6" s="42" t="s">
        <v>11</v>
      </c>
      <c r="E6" s="42"/>
      <c r="F6" s="42"/>
      <c r="G6" s="42" t="b">
        <v>1</v>
      </c>
      <c r="H6" s="42"/>
      <c r="I6" s="42"/>
    </row>
    <row r="7" ht="16.5" spans="1:9">
      <c r="A7" s="42"/>
      <c r="B7" s="42"/>
      <c r="C7" s="42"/>
      <c r="D7" s="42"/>
      <c r="E7" s="42"/>
      <c r="F7" s="42"/>
      <c r="G7" s="42"/>
      <c r="H7" s="42"/>
      <c r="I7" s="42"/>
    </row>
    <row r="8" ht="16.5" spans="1:9">
      <c r="A8" s="42"/>
      <c r="B8" s="42"/>
      <c r="C8" s="42"/>
      <c r="D8" s="42"/>
      <c r="E8" s="42"/>
      <c r="F8" s="42"/>
      <c r="G8" s="42"/>
      <c r="H8" s="42"/>
      <c r="I8" s="42"/>
    </row>
    <row r="9" ht="16.5" spans="1:9">
      <c r="A9" s="42"/>
      <c r="B9" s="42"/>
      <c r="C9" s="42"/>
      <c r="D9" s="42"/>
      <c r="E9" s="42"/>
      <c r="F9" s="42"/>
      <c r="G9" s="42"/>
      <c r="H9" s="42"/>
      <c r="I9" s="42"/>
    </row>
    <row r="10" ht="16.5" spans="1:9">
      <c r="A10" s="42"/>
      <c r="B10" s="42"/>
      <c r="C10" s="42"/>
      <c r="D10" s="42"/>
      <c r="E10" s="42"/>
      <c r="F10" s="42"/>
      <c r="G10" s="42"/>
      <c r="H10" s="42"/>
      <c r="I10" s="42"/>
    </row>
    <row r="11" ht="16.5" spans="1:9">
      <c r="A11" s="42"/>
      <c r="B11" s="42"/>
      <c r="C11" s="42"/>
      <c r="D11" s="42"/>
      <c r="E11" s="42"/>
      <c r="F11" s="42"/>
      <c r="G11" s="42"/>
      <c r="H11" s="42"/>
      <c r="I11" s="4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96"/>
  <sheetViews>
    <sheetView zoomScale="110" zoomScaleNormal="110" workbookViewId="0">
      <pane xSplit="4" ySplit="3" topLeftCell="E4" activePane="bottomRight" state="frozen"/>
      <selection/>
      <selection pane="topRight"/>
      <selection pane="bottomLeft"/>
      <selection pane="bottomRight" activeCell="K17" sqref="K17"/>
    </sheetView>
  </sheetViews>
  <sheetFormatPr defaultColWidth="9" defaultRowHeight="14.25"/>
  <cols>
    <col min="1" max="1" width="29.875" style="31" customWidth="1"/>
    <col min="2" max="2" width="10.875" style="31" customWidth="1"/>
    <col min="3" max="3" width="12.625" style="31" customWidth="1"/>
    <col min="4" max="4" width="22.5" style="31" customWidth="1"/>
    <col min="5" max="5" width="12.125" style="31" customWidth="1"/>
    <col min="6" max="6" width="9.75" style="31" customWidth="1"/>
    <col min="7" max="7" width="10" style="31" customWidth="1"/>
    <col min="8" max="8" width="8.875" style="31" customWidth="1"/>
    <col min="9" max="14" width="9.125" style="31" customWidth="1"/>
    <col min="15" max="15" width="14.625" style="31" customWidth="1"/>
    <col min="16" max="16" width="14.375" style="31" customWidth="1"/>
    <col min="17" max="17" width="8.875" style="31" customWidth="1"/>
    <col min="18" max="19" width="14.25" style="31" customWidth="1"/>
    <col min="20" max="21" width="13.25" style="31" customWidth="1"/>
    <col min="22" max="25" width="13.125" style="31" customWidth="1"/>
    <col min="26" max="26" width="9.125" style="31" customWidth="1"/>
    <col min="27" max="27" width="28" style="31" customWidth="1"/>
    <col min="28" max="28" width="11.25" style="31" customWidth="1"/>
    <col min="29" max="29" width="16.5" style="31" customWidth="1"/>
    <col min="30" max="30" width="17.125" style="31" customWidth="1"/>
    <col min="31" max="31" width="9" style="31"/>
    <col min="32" max="32" width="9.125" style="31" customWidth="1"/>
    <col min="33" max="33" width="14" style="31" customWidth="1"/>
    <col min="34" max="34" width="13.125" style="31" customWidth="1"/>
    <col min="35" max="16384" width="9" style="31"/>
  </cols>
  <sheetData>
    <row r="1" ht="30" spans="1:34">
      <c r="A1" s="32" t="s">
        <v>11</v>
      </c>
      <c r="B1" s="32" t="s">
        <v>19</v>
      </c>
      <c r="C1" s="32" t="s">
        <v>20</v>
      </c>
      <c r="D1" s="32" t="s">
        <v>21</v>
      </c>
      <c r="E1" s="32" t="s">
        <v>22</v>
      </c>
      <c r="F1" s="32" t="s">
        <v>23</v>
      </c>
      <c r="G1" s="32" t="s">
        <v>24</v>
      </c>
      <c r="H1" s="32" t="s">
        <v>25</v>
      </c>
      <c r="I1" s="32" t="s">
        <v>26</v>
      </c>
      <c r="J1" s="32" t="s">
        <v>27</v>
      </c>
      <c r="K1" s="32" t="s">
        <v>28</v>
      </c>
      <c r="L1" s="32" t="s">
        <v>29</v>
      </c>
      <c r="M1" s="32" t="s">
        <v>30</v>
      </c>
      <c r="N1" s="32" t="s">
        <v>31</v>
      </c>
      <c r="O1" s="32" t="s">
        <v>32</v>
      </c>
      <c r="P1" s="32" t="s">
        <v>33</v>
      </c>
      <c r="Q1" s="32" t="s">
        <v>34</v>
      </c>
      <c r="R1" s="32" t="s">
        <v>35</v>
      </c>
      <c r="S1" s="32" t="s">
        <v>36</v>
      </c>
      <c r="T1" s="32" t="s">
        <v>37</v>
      </c>
      <c r="U1" s="32" t="s">
        <v>38</v>
      </c>
      <c r="V1" s="32" t="s">
        <v>39</v>
      </c>
      <c r="W1" s="32" t="s">
        <v>40</v>
      </c>
      <c r="X1" s="32" t="s">
        <v>41</v>
      </c>
      <c r="Y1" s="32" t="s">
        <v>42</v>
      </c>
      <c r="Z1" s="32" t="s">
        <v>43</v>
      </c>
      <c r="AA1" s="32" t="s">
        <v>44</v>
      </c>
      <c r="AB1" s="32" t="s">
        <v>45</v>
      </c>
      <c r="AC1" s="32" t="s">
        <v>46</v>
      </c>
      <c r="AD1" s="32" t="s">
        <v>47</v>
      </c>
      <c r="AE1" s="32" t="s">
        <v>48</v>
      </c>
      <c r="AF1" s="32" t="s">
        <v>49</v>
      </c>
      <c r="AG1" s="32" t="s">
        <v>50</v>
      </c>
      <c r="AH1" s="38" t="s">
        <v>51</v>
      </c>
    </row>
    <row r="2" spans="1:34">
      <c r="A2" s="31" t="s">
        <v>52</v>
      </c>
      <c r="B2" s="31" t="s">
        <v>53</v>
      </c>
      <c r="C2" s="31" t="s">
        <v>53</v>
      </c>
      <c r="D2" s="31" t="s">
        <v>54</v>
      </c>
      <c r="E2" s="31" t="s">
        <v>53</v>
      </c>
      <c r="F2" s="31" t="s">
        <v>52</v>
      </c>
      <c r="G2" s="31" t="s">
        <v>52</v>
      </c>
      <c r="H2" s="31" t="s">
        <v>55</v>
      </c>
      <c r="I2" s="31" t="s">
        <v>52</v>
      </c>
      <c r="J2" s="31" t="s">
        <v>52</v>
      </c>
      <c r="K2" s="31" t="s">
        <v>55</v>
      </c>
      <c r="L2" s="31" t="s">
        <v>55</v>
      </c>
      <c r="M2" s="31" t="s">
        <v>55</v>
      </c>
      <c r="N2" s="31" t="s">
        <v>55</v>
      </c>
      <c r="O2" s="31" t="s">
        <v>52</v>
      </c>
      <c r="P2" s="31" t="s">
        <v>55</v>
      </c>
      <c r="Q2" s="31" t="s">
        <v>55</v>
      </c>
      <c r="R2" s="36" t="s">
        <v>56</v>
      </c>
      <c r="S2" s="36" t="s">
        <v>57</v>
      </c>
      <c r="T2" s="36" t="s">
        <v>58</v>
      </c>
      <c r="U2" s="36" t="s">
        <v>57</v>
      </c>
      <c r="V2" s="36" t="s">
        <v>58</v>
      </c>
      <c r="W2" s="36" t="s">
        <v>57</v>
      </c>
      <c r="X2" s="36" t="s">
        <v>58</v>
      </c>
      <c r="Y2" s="36" t="s">
        <v>57</v>
      </c>
      <c r="Z2" s="31" t="s">
        <v>57</v>
      </c>
      <c r="AA2" s="31" t="s">
        <v>59</v>
      </c>
      <c r="AB2" s="31" t="s">
        <v>57</v>
      </c>
      <c r="AC2" s="31" t="s">
        <v>57</v>
      </c>
      <c r="AD2" s="31" t="s">
        <v>60</v>
      </c>
      <c r="AE2" s="31" t="s">
        <v>61</v>
      </c>
      <c r="AF2" s="31" t="s">
        <v>61</v>
      </c>
      <c r="AG2" s="31" t="s">
        <v>62</v>
      </c>
      <c r="AH2" s="31" t="s">
        <v>63</v>
      </c>
    </row>
    <row r="3" ht="128.25" customHeight="1" spans="1:34">
      <c r="A3" s="33" t="s">
        <v>64</v>
      </c>
      <c r="B3" s="34" t="s">
        <v>65</v>
      </c>
      <c r="C3" s="34" t="s">
        <v>66</v>
      </c>
      <c r="D3" s="33" t="s">
        <v>67</v>
      </c>
      <c r="E3" s="33" t="s">
        <v>68</v>
      </c>
      <c r="F3" s="34" t="s">
        <v>69</v>
      </c>
      <c r="G3" s="34" t="s">
        <v>70</v>
      </c>
      <c r="H3" s="34" t="s">
        <v>71</v>
      </c>
      <c r="I3" s="34" t="s">
        <v>72</v>
      </c>
      <c r="J3" s="34" t="s">
        <v>73</v>
      </c>
      <c r="K3" s="34" t="s">
        <v>74</v>
      </c>
      <c r="L3" s="34" t="s">
        <v>75</v>
      </c>
      <c r="M3" s="34" t="s">
        <v>76</v>
      </c>
      <c r="N3" s="34" t="s">
        <v>77</v>
      </c>
      <c r="O3" s="34" t="s">
        <v>78</v>
      </c>
      <c r="P3" s="34" t="s">
        <v>79</v>
      </c>
      <c r="Q3" s="34" t="s">
        <v>80</v>
      </c>
      <c r="R3" s="34" t="s">
        <v>81</v>
      </c>
      <c r="S3" s="34" t="s">
        <v>82</v>
      </c>
      <c r="T3" s="34" t="s">
        <v>83</v>
      </c>
      <c r="U3" s="34" t="s">
        <v>84</v>
      </c>
      <c r="V3" s="34" t="s">
        <v>85</v>
      </c>
      <c r="W3" s="34" t="s">
        <v>86</v>
      </c>
      <c r="X3" s="34" t="s">
        <v>87</v>
      </c>
      <c r="Y3" s="34" t="s">
        <v>88</v>
      </c>
      <c r="Z3" s="34" t="s">
        <v>89</v>
      </c>
      <c r="AA3" s="34" t="s">
        <v>90</v>
      </c>
      <c r="AB3" s="34" t="s">
        <v>91</v>
      </c>
      <c r="AC3" s="34" t="s">
        <v>92</v>
      </c>
      <c r="AD3" s="34" t="s">
        <v>93</v>
      </c>
      <c r="AE3" s="4" t="s">
        <v>94</v>
      </c>
      <c r="AF3" s="34" t="s">
        <v>95</v>
      </c>
      <c r="AG3" s="34" t="s">
        <v>96</v>
      </c>
      <c r="AH3" s="34" t="s">
        <v>97</v>
      </c>
    </row>
    <row r="4" s="29" customFormat="1" ht="16.5" spans="1:34">
      <c r="A4" s="24">
        <f>CONCATENATE(9,VLOOKUP(LEFT($D4,3),{"czg",1;"tfq",2;"zyd",3;"jzq",4;"gcz",5;"pcc",6},2,FALSE))*100000+VALUE(MID($D4,5,LEN($D4)-LEN(RIGHT($D4,11))-5+1))*1000+LEFT(RIGHT($D4,10),1)*100+IF(LEFT(RIGHT($D4,8),3)="jlr",1,2)*10+RIGHT($D4,1)</f>
        <v>9607111</v>
      </c>
      <c r="B4" s="24" t="s">
        <v>98</v>
      </c>
      <c r="C4" s="24" t="s">
        <v>99</v>
      </c>
      <c r="D4" s="24" t="s">
        <v>100</v>
      </c>
      <c r="E4" s="28">
        <v>3</v>
      </c>
      <c r="F4" s="28">
        <f t="shared" ref="F4:F28" si="0">IF(LEFT(RIGHT($D4,8),3)="jlr",1,2)</f>
        <v>1</v>
      </c>
      <c r="G4" s="28">
        <f>INDEX(难度数据!$A$1:$G$16,MATCH(VALUE(MID($D4,5,LEN($D4)-LEN(RIGHT($D4,11))-5+1)),难度数据!$A$1:$A$16,0),MATCH(LEFT($D4,3),难度数据!$A$1:$G$1,0))</f>
        <v>10</v>
      </c>
      <c r="H4" s="28">
        <f>VLOOKUP($G4,难度数据!$P:$AI,IF($F4=1,2+VLOOKUP($E4,难度数据!$A$24:$B$27,2,FALSE),12+VLOOKUP($E4,难度数据!$A$28:$B$31,2,FALSE)),FALSE)</f>
        <v>0.695376177663095</v>
      </c>
      <c r="I4" s="28">
        <f>VLOOKUP($G4,难度数据!$P:$AI,IF($F4=1,3+VLOOKUP($E4,难度数据!$A$24:$B$27,2,FALSE),13+VLOOKUP($E4,难度数据!$A$28:$B$31,2,FALSE)),FALSE)</f>
        <v>0</v>
      </c>
      <c r="J4" s="28">
        <f>VLOOKUP($G4,难度数据!$P:$AI,IF($F4=1,4+VLOOKUP($E4,难度数据!$A$24:$B$27,2,FALSE),14+VLOOKUP($E4,难度数据!$A$28:$B$31,2,FALSE)),FALSE)</f>
        <v>500</v>
      </c>
      <c r="K4" s="28">
        <v>0</v>
      </c>
      <c r="L4" s="28">
        <v>1.5</v>
      </c>
      <c r="M4" s="28">
        <v>0</v>
      </c>
      <c r="N4" s="28">
        <v>0</v>
      </c>
      <c r="O4" s="28">
        <f ca="1">LOOKUP($G4*4,难度数据!$I$3:$I$23,IF($F4=1,INDIRECT("难度数据"&amp;"!$J$3:$J$23"),INDIRECT("难度数据"&amp;"!$K$3:$K$23")))</f>
        <v>50</v>
      </c>
      <c r="P4" s="28">
        <v>0</v>
      </c>
      <c r="Q4" s="28">
        <v>0</v>
      </c>
      <c r="R4" s="28">
        <v>1301012</v>
      </c>
      <c r="S4" s="28">
        <v>1</v>
      </c>
      <c r="T4" s="28">
        <v>1302012</v>
      </c>
      <c r="U4" s="28">
        <v>2</v>
      </c>
      <c r="V4" s="28"/>
      <c r="W4" s="28"/>
      <c r="X4" s="28"/>
      <c r="Y4" s="28"/>
      <c r="Z4" s="28"/>
      <c r="AA4" s="28" t="str">
        <f>IF(LEFT(RIGHT($D4,8),3)="jlr",D5,"")</f>
        <v>pcc-7-1-shl-loc1</v>
      </c>
      <c r="AB4" s="28">
        <v>0</v>
      </c>
      <c r="AC4" s="28">
        <f t="shared" ref="AC4:AC67" si="1">IF(INT(AG4/100000)=12,4,5)</f>
        <v>5</v>
      </c>
      <c r="AD4" s="29" t="str">
        <f>VLOOKUP(AG4,[2]战场角色!$A:$V,22,0)</f>
        <v>head_nyf_1101012</v>
      </c>
      <c r="AE4" s="29">
        <f>VLOOKUP(AG4,检索目录!A:F,6,0)</f>
        <v>2</v>
      </c>
      <c r="AF4" s="28">
        <f>VLOOKUP(AG4,检索目录!A:F,3,0)</f>
        <v>2</v>
      </c>
      <c r="AG4" s="28">
        <v>1101012</v>
      </c>
      <c r="AH4" s="28"/>
    </row>
    <row r="5" s="29" customFormat="1" ht="16.5" spans="1:34">
      <c r="A5" s="24">
        <f>CONCATENATE(9,VLOOKUP(LEFT($D5,3),{"czg",1;"tfq",2;"zyd",3;"jzq",4;"gcz",5;"pcc",6},2,FALSE))*100000+VALUE(MID($D5,5,LEN($D5)-LEN(RIGHT($D5,11))-5+1))*1000+LEFT(RIGHT($D5,10),1)*100+IF(LEFT(RIGHT($D5,8),3)="jlr",1,2)*10+RIGHT($D5,1)</f>
        <v>9607121</v>
      </c>
      <c r="B5" s="24" t="s">
        <v>101</v>
      </c>
      <c r="C5" s="24" t="s">
        <v>102</v>
      </c>
      <c r="D5" s="24" t="s">
        <v>103</v>
      </c>
      <c r="E5" s="28">
        <v>3</v>
      </c>
      <c r="F5" s="28">
        <f t="shared" si="0"/>
        <v>2</v>
      </c>
      <c r="G5" s="28">
        <f>INDEX(难度数据!$A$1:$G$16,MATCH(VALUE(MID($D5,5,LEN($D5)-LEN(RIGHT($D5,11))-5+1)),难度数据!$A$1:$A$16,0),MATCH(LEFT($D5,3),难度数据!$A$1:$G$1,0))</f>
        <v>10</v>
      </c>
      <c r="H5" s="28">
        <f>VLOOKUP($G5,难度数据!$P:$AI,IF($F5=1,2+VLOOKUP($E5,难度数据!$A$24:$B$27,2,FALSE),12+VLOOKUP($E5,难度数据!$A$28:$B$31,2,FALSE)),FALSE)</f>
        <v>0.764880776617549</v>
      </c>
      <c r="I5" s="28">
        <f>VLOOKUP($G5,难度数据!$P:$AI,IF($F5=1,3+VLOOKUP($E5,难度数据!$A$24:$B$27,2,FALSE),13+VLOOKUP($E5,难度数据!$A$28:$B$31,2,FALSE)),FALSE)</f>
        <v>0</v>
      </c>
      <c r="J5" s="28">
        <f>VLOOKUP($G5,难度数据!$P:$AI,IF($F5=1,4+VLOOKUP($E5,难度数据!$A$24:$B$27,2,FALSE),14+VLOOKUP($E5,难度数据!$A$28:$B$31,2,FALSE)),FALSE)</f>
        <v>500</v>
      </c>
      <c r="K5" s="28">
        <v>0</v>
      </c>
      <c r="L5" s="28">
        <v>1.5</v>
      </c>
      <c r="M5" s="28">
        <v>0</v>
      </c>
      <c r="N5" s="28">
        <v>0</v>
      </c>
      <c r="O5" s="28">
        <f ca="1">LOOKUP($G5*4,难度数据!$I$3:$I$23,IF($F5=1,INDIRECT("难度数据"&amp;"!$J$3:$J$23"),INDIRECT("难度数据"&amp;"!$K$3:$K$23")))</f>
        <v>1050</v>
      </c>
      <c r="P5" s="28">
        <v>0</v>
      </c>
      <c r="Q5" s="28">
        <v>0</v>
      </c>
      <c r="R5" s="28">
        <v>1303018</v>
      </c>
      <c r="S5" s="28">
        <v>1</v>
      </c>
      <c r="T5" s="28">
        <v>1304026</v>
      </c>
      <c r="U5" s="28">
        <v>2</v>
      </c>
      <c r="V5" s="28">
        <v>1304032</v>
      </c>
      <c r="W5" s="28">
        <v>2</v>
      </c>
      <c r="X5" s="28"/>
      <c r="Y5" s="28"/>
      <c r="Z5" s="28"/>
      <c r="AA5" s="28" t="str">
        <f t="shared" ref="AA5:AA27" si="2">IF(LEFT(RIGHT($D5,8),3)="jlr",D6,"")</f>
        <v/>
      </c>
      <c r="AB5" s="28">
        <v>0</v>
      </c>
      <c r="AC5" s="28">
        <f t="shared" si="1"/>
        <v>5</v>
      </c>
      <c r="AD5" s="29" t="str">
        <f>VLOOKUP(AG5,[2]战场角色!$A:$V,22,0)</f>
        <v>head_sr_1102018</v>
      </c>
      <c r="AE5" s="29">
        <f>VLOOKUP(AG5,检索目录!A:F,6,0)</f>
        <v>2</v>
      </c>
      <c r="AF5" s="28">
        <f>VLOOKUP(AG5,检索目录!A:F,3,0)</f>
        <v>2</v>
      </c>
      <c r="AG5" s="28">
        <v>1102018</v>
      </c>
      <c r="AH5" s="28"/>
    </row>
    <row r="6" s="29" customFormat="1" ht="16.5" spans="1:34">
      <c r="A6" s="24">
        <f>CONCATENATE(9,VLOOKUP(LEFT($D6,3),{"czg",1;"tfq",2;"zyd",3;"jzq",4;"gcz",5;"pcc",6},2,FALSE))*100000+VALUE(MID($D6,5,LEN($D6)-LEN(RIGHT($D6,11))-5+1))*1000+LEFT(RIGHT($D6,10),1)*100+IF(LEFT(RIGHT($D6,8),3)="jlr",1,2)*10+RIGHT($D6,1)</f>
        <v>9607112</v>
      </c>
      <c r="B6" s="24" t="s">
        <v>98</v>
      </c>
      <c r="C6" s="24" t="s">
        <v>104</v>
      </c>
      <c r="D6" s="24" t="s">
        <v>105</v>
      </c>
      <c r="E6" s="28">
        <v>3</v>
      </c>
      <c r="F6" s="28">
        <f t="shared" si="0"/>
        <v>1</v>
      </c>
      <c r="G6" s="28">
        <f>INDEX(难度数据!$A$1:$G$16,MATCH(VALUE(MID($D6,5,LEN($D6)-LEN(RIGHT($D6,11))-5+1)),难度数据!$A$1:$A$16,0),MATCH(LEFT($D6,3),难度数据!$A$1:$G$1,0))</f>
        <v>10</v>
      </c>
      <c r="H6" s="28">
        <f>VLOOKUP($G6,难度数据!$P:$AI,IF($F6=1,2+VLOOKUP($E6,难度数据!$A$24:$B$27,2,FALSE),12+VLOOKUP($E6,难度数据!$A$28:$B$31,2,FALSE)),FALSE)</f>
        <v>0.695376177663095</v>
      </c>
      <c r="I6" s="28">
        <f>VLOOKUP($G6,难度数据!$P:$AI,IF($F6=1,3+VLOOKUP($E6,难度数据!$A$24:$B$27,2,FALSE),13+VLOOKUP($E6,难度数据!$A$28:$B$31,2,FALSE)),FALSE)</f>
        <v>0</v>
      </c>
      <c r="J6" s="28">
        <f>VLOOKUP($G6,难度数据!$P:$AI,IF($F6=1,4+VLOOKUP($E6,难度数据!$A$24:$B$27,2,FALSE),14+VLOOKUP($E6,难度数据!$A$28:$B$31,2,FALSE)),FALSE)</f>
        <v>500</v>
      </c>
      <c r="K6" s="28">
        <v>0</v>
      </c>
      <c r="L6" s="28">
        <v>1.5</v>
      </c>
      <c r="M6" s="28">
        <v>0</v>
      </c>
      <c r="N6" s="28">
        <v>0</v>
      </c>
      <c r="O6" s="28">
        <f ca="1">LOOKUP($G6*4,难度数据!$I$3:$I$23,IF($F6=1,INDIRECT("难度数据"&amp;"!$J$3:$J$23"),INDIRECT("难度数据"&amp;"!$K$3:$K$23")))</f>
        <v>50</v>
      </c>
      <c r="P6" s="28">
        <v>0</v>
      </c>
      <c r="Q6" s="28">
        <v>0</v>
      </c>
      <c r="R6" s="28">
        <v>1301008</v>
      </c>
      <c r="S6" s="28">
        <v>1</v>
      </c>
      <c r="T6" s="28">
        <v>1302008</v>
      </c>
      <c r="U6" s="28">
        <v>2</v>
      </c>
      <c r="V6" s="28"/>
      <c r="W6" s="28"/>
      <c r="X6" s="28"/>
      <c r="Y6" s="28"/>
      <c r="Z6" s="28"/>
      <c r="AA6" s="28" t="str">
        <f t="shared" si="2"/>
        <v>pcc-7-1-shl-loc2</v>
      </c>
      <c r="AB6" s="28">
        <v>4</v>
      </c>
      <c r="AC6" s="28">
        <f t="shared" si="1"/>
        <v>5</v>
      </c>
      <c r="AD6" s="29" t="str">
        <f>VLOOKUP(AG6,[2]战场角色!$A:$V,22,0)</f>
        <v>head_hekp_1101008</v>
      </c>
      <c r="AE6" s="29">
        <f>VLOOKUP(AG6,检索目录!A:F,6,0)</f>
        <v>2</v>
      </c>
      <c r="AF6" s="28">
        <f>VLOOKUP(AG6,检索目录!A:F,3,0)</f>
        <v>3</v>
      </c>
      <c r="AG6" s="28">
        <v>1101008</v>
      </c>
      <c r="AH6" s="28"/>
    </row>
    <row r="7" s="29" customFormat="1" ht="16.5" spans="1:34">
      <c r="A7" s="24">
        <f>CONCATENATE(9,VLOOKUP(LEFT($D7,3),{"czg",1;"tfq",2;"zyd",3;"jzq",4;"gcz",5;"pcc",6},2,FALSE))*100000+VALUE(MID($D7,5,LEN($D7)-LEN(RIGHT($D7,11))-5+1))*1000+LEFT(RIGHT($D7,10),1)*100+IF(LEFT(RIGHT($D7,8),3)="jlr",1,2)*10+RIGHT($D7,1)</f>
        <v>9607122</v>
      </c>
      <c r="B7" s="24" t="s">
        <v>101</v>
      </c>
      <c r="C7" s="24" t="s">
        <v>106</v>
      </c>
      <c r="D7" s="24" t="s">
        <v>107</v>
      </c>
      <c r="E7" s="28">
        <v>3</v>
      </c>
      <c r="F7" s="28">
        <f t="shared" si="0"/>
        <v>2</v>
      </c>
      <c r="G7" s="28">
        <f>INDEX(难度数据!$A$1:$G$16,MATCH(VALUE(MID($D7,5,LEN($D7)-LEN(RIGHT($D7,11))-5+1)),难度数据!$A$1:$A$16,0),MATCH(LEFT($D7,3),难度数据!$A$1:$G$1,0))</f>
        <v>10</v>
      </c>
      <c r="H7" s="28">
        <f>VLOOKUP($G7,难度数据!$P:$AI,IF($F7=1,2+VLOOKUP($E7,难度数据!$A$24:$B$27,2,FALSE),12+VLOOKUP($E7,难度数据!$A$28:$B$31,2,FALSE)),FALSE)</f>
        <v>0.764880776617549</v>
      </c>
      <c r="I7" s="28">
        <f>VLOOKUP($G7,难度数据!$P:$AI,IF($F7=1,3+VLOOKUP($E7,难度数据!$A$24:$B$27,2,FALSE),13+VLOOKUP($E7,难度数据!$A$28:$B$31,2,FALSE)),FALSE)</f>
        <v>0</v>
      </c>
      <c r="J7" s="28">
        <f>VLOOKUP($G7,难度数据!$P:$AI,IF($F7=1,4+VLOOKUP($E7,难度数据!$A$24:$B$27,2,FALSE),14+VLOOKUP($E7,难度数据!$A$28:$B$31,2,FALSE)),FALSE)</f>
        <v>500</v>
      </c>
      <c r="K7" s="28">
        <v>0</v>
      </c>
      <c r="L7" s="28">
        <v>1.5</v>
      </c>
      <c r="M7" s="28">
        <v>0</v>
      </c>
      <c r="N7" s="28">
        <v>0</v>
      </c>
      <c r="O7" s="28">
        <f ca="1">LOOKUP($G7*4,难度数据!$I$3:$I$23,IF($F7=1,INDIRECT("难度数据"&amp;"!$J$3:$J$23"),INDIRECT("难度数据"&amp;"!$K$3:$K$23")))</f>
        <v>1050</v>
      </c>
      <c r="P7" s="28">
        <v>0</v>
      </c>
      <c r="Q7" s="28">
        <v>0</v>
      </c>
      <c r="R7" s="28">
        <v>1303013</v>
      </c>
      <c r="S7" s="28">
        <v>1</v>
      </c>
      <c r="T7" s="28">
        <v>1304027</v>
      </c>
      <c r="U7" s="28">
        <v>2</v>
      </c>
      <c r="V7" s="28">
        <v>1304031</v>
      </c>
      <c r="W7" s="28">
        <v>2</v>
      </c>
      <c r="X7" s="28"/>
      <c r="Y7" s="28"/>
      <c r="Z7" s="28"/>
      <c r="AA7" s="28" t="str">
        <f t="shared" si="2"/>
        <v/>
      </c>
      <c r="AB7" s="28">
        <v>0</v>
      </c>
      <c r="AC7" s="28">
        <f t="shared" si="1"/>
        <v>5</v>
      </c>
      <c r="AD7" s="29" t="str">
        <f>VLOOKUP(AG7,[2]战场角色!$A:$V,22,0)</f>
        <v>head_sbls_1102013</v>
      </c>
      <c r="AE7" s="29">
        <f>VLOOKUP(AG7,检索目录!A:F,6,0)</f>
        <v>2</v>
      </c>
      <c r="AF7" s="28">
        <f>VLOOKUP(AG7,检索目录!A:F,3,0)</f>
        <v>3</v>
      </c>
      <c r="AG7" s="28">
        <v>1102013</v>
      </c>
      <c r="AH7" s="28"/>
    </row>
    <row r="8" s="29" customFormat="1" ht="16.5" spans="1:34">
      <c r="A8" s="24">
        <f>CONCATENATE(9,VLOOKUP(LEFT($D8,3),{"czg",1;"tfq",2;"zyd",3;"jzq",4;"gcz",5;"pcc",6},2,FALSE))*100000+VALUE(MID($D8,5,LEN($D8)-LEN(RIGHT($D8,11))-5+1))*1000+LEFT(RIGHT($D8,10),1)*100+IF(LEFT(RIGHT($D8,8),3)="jlr",1,2)*10+RIGHT($D8,1)</f>
        <v>9607113</v>
      </c>
      <c r="B8" s="24" t="s">
        <v>98</v>
      </c>
      <c r="C8" s="24" t="s">
        <v>108</v>
      </c>
      <c r="D8" s="24" t="s">
        <v>109</v>
      </c>
      <c r="E8" s="28">
        <v>3</v>
      </c>
      <c r="F8" s="28">
        <f t="shared" si="0"/>
        <v>1</v>
      </c>
      <c r="G8" s="28">
        <f>INDEX(难度数据!$A$1:$G$16,MATCH(VALUE(MID($D8,5,LEN($D8)-LEN(RIGHT($D8,11))-5+1)),难度数据!$A$1:$A$16,0),MATCH(LEFT($D8,3),难度数据!$A$1:$G$1,0))</f>
        <v>10</v>
      </c>
      <c r="H8" s="28">
        <f>VLOOKUP($G8,难度数据!$P:$AI,IF($F8=1,2+VLOOKUP($E8,难度数据!$A$24:$B$27,2,FALSE),12+VLOOKUP($E8,难度数据!$A$28:$B$31,2,FALSE)),FALSE)</f>
        <v>0.695376177663095</v>
      </c>
      <c r="I8" s="28">
        <f>VLOOKUP($G8,难度数据!$P:$AI,IF($F8=1,3+VLOOKUP($E8,难度数据!$A$24:$B$27,2,FALSE),13+VLOOKUP($E8,难度数据!$A$28:$B$31,2,FALSE)),FALSE)</f>
        <v>0</v>
      </c>
      <c r="J8" s="28">
        <f>VLOOKUP($G8,难度数据!$P:$AI,IF($F8=1,4+VLOOKUP($E8,难度数据!$A$24:$B$27,2,FALSE),14+VLOOKUP($E8,难度数据!$A$28:$B$31,2,FALSE)),FALSE)</f>
        <v>500</v>
      </c>
      <c r="K8" s="28">
        <v>0</v>
      </c>
      <c r="L8" s="28">
        <v>1.5</v>
      </c>
      <c r="M8" s="28">
        <v>0</v>
      </c>
      <c r="N8" s="28">
        <v>0</v>
      </c>
      <c r="O8" s="28">
        <f ca="1">LOOKUP($G8*4,难度数据!$I$3:$I$23,IF($F8=1,INDIRECT("难度数据"&amp;"!$J$3:$J$23"),INDIRECT("难度数据"&amp;"!$K$3:$K$23")))</f>
        <v>50</v>
      </c>
      <c r="P8" s="28">
        <v>0</v>
      </c>
      <c r="Q8" s="28">
        <v>0</v>
      </c>
      <c r="R8" s="28">
        <v>1301013</v>
      </c>
      <c r="S8" s="28">
        <v>1</v>
      </c>
      <c r="T8" s="28">
        <v>1302013</v>
      </c>
      <c r="U8" s="28">
        <v>2</v>
      </c>
      <c r="V8" s="28"/>
      <c r="W8" s="28"/>
      <c r="X8" s="28"/>
      <c r="Y8" s="28"/>
      <c r="Z8" s="28"/>
      <c r="AA8" s="28" t="str">
        <f t="shared" si="2"/>
        <v>pcc-7-1-shl-loc3</v>
      </c>
      <c r="AB8" s="28">
        <v>4</v>
      </c>
      <c r="AC8" s="28">
        <f t="shared" si="1"/>
        <v>5</v>
      </c>
      <c r="AD8" s="29" t="str">
        <f>VLOOKUP(AG8,[2]战场角色!$A:$V,22,0)</f>
        <v>head_jl_1101013</v>
      </c>
      <c r="AE8" s="29">
        <f>VLOOKUP(AG8,检索目录!A:F,6,0)</f>
        <v>2</v>
      </c>
      <c r="AF8" s="28">
        <f>VLOOKUP(AG8,检索目录!A:F,3,0)</f>
        <v>1</v>
      </c>
      <c r="AG8" s="28">
        <v>1101013</v>
      </c>
      <c r="AH8" s="28"/>
    </row>
    <row r="9" s="29" customFormat="1" ht="16.5" spans="1:34">
      <c r="A9" s="24">
        <f>CONCATENATE(9,VLOOKUP(LEFT($D9,3),{"czg",1;"tfq",2;"zyd",3;"jzq",4;"gcz",5;"pcc",6},2,FALSE))*100000+VALUE(MID($D9,5,LEN($D9)-LEN(RIGHT($D9,11))-5+1))*1000+LEFT(RIGHT($D9,10),1)*100+IF(LEFT(RIGHT($D9,8),3)="jlr",1,2)*10+RIGHT($D9,1)</f>
        <v>9607123</v>
      </c>
      <c r="B9" s="24" t="s">
        <v>101</v>
      </c>
      <c r="C9" s="24" t="s">
        <v>110</v>
      </c>
      <c r="D9" s="24" t="s">
        <v>111</v>
      </c>
      <c r="E9" s="28">
        <v>3</v>
      </c>
      <c r="F9" s="28">
        <f t="shared" si="0"/>
        <v>2</v>
      </c>
      <c r="G9" s="28">
        <f>INDEX(难度数据!$A$1:$G$16,MATCH(VALUE(MID($D9,5,LEN($D9)-LEN(RIGHT($D9,11))-5+1)),难度数据!$A$1:$A$16,0),MATCH(LEFT($D9,3),难度数据!$A$1:$G$1,0))</f>
        <v>10</v>
      </c>
      <c r="H9" s="28">
        <f>VLOOKUP($G9,难度数据!$P:$AI,IF($F9=1,2+VLOOKUP($E9,难度数据!$A$24:$B$27,2,FALSE),12+VLOOKUP($E9,难度数据!$A$28:$B$31,2,FALSE)),FALSE)</f>
        <v>0.764880776617549</v>
      </c>
      <c r="I9" s="28">
        <f>VLOOKUP($G9,难度数据!$P:$AI,IF($F9=1,3+VLOOKUP($E9,难度数据!$A$24:$B$27,2,FALSE),13+VLOOKUP($E9,难度数据!$A$28:$B$31,2,FALSE)),FALSE)</f>
        <v>0</v>
      </c>
      <c r="J9" s="28">
        <f>VLOOKUP($G9,难度数据!$P:$AI,IF($F9=1,4+VLOOKUP($E9,难度数据!$A$24:$B$27,2,FALSE),14+VLOOKUP($E9,难度数据!$A$28:$B$31,2,FALSE)),FALSE)</f>
        <v>500</v>
      </c>
      <c r="K9" s="28">
        <v>0</v>
      </c>
      <c r="L9" s="28">
        <v>1.5</v>
      </c>
      <c r="M9" s="28">
        <v>0</v>
      </c>
      <c r="N9" s="28">
        <v>0</v>
      </c>
      <c r="O9" s="28">
        <f ca="1">LOOKUP($G9*4,难度数据!$I$3:$I$23,IF($F9=1,INDIRECT("难度数据"&amp;"!$J$3:$J$23"),INDIRECT("难度数据"&amp;"!$K$3:$K$23")))</f>
        <v>1050</v>
      </c>
      <c r="P9" s="28">
        <v>0</v>
      </c>
      <c r="Q9" s="28">
        <v>0</v>
      </c>
      <c r="R9" s="28">
        <v>1303019</v>
      </c>
      <c r="S9" s="28">
        <v>1</v>
      </c>
      <c r="T9" s="28">
        <v>1304027</v>
      </c>
      <c r="U9" s="28">
        <v>2</v>
      </c>
      <c r="V9" s="28">
        <v>1304036</v>
      </c>
      <c r="W9" s="28">
        <v>2</v>
      </c>
      <c r="X9" s="28"/>
      <c r="Y9" s="28"/>
      <c r="Z9" s="28"/>
      <c r="AA9" s="28" t="str">
        <f t="shared" si="2"/>
        <v/>
      </c>
      <c r="AB9" s="28">
        <v>0</v>
      </c>
      <c r="AC9" s="28">
        <f t="shared" si="1"/>
        <v>5</v>
      </c>
      <c r="AD9" s="29" t="str">
        <f>VLOOKUP(AG9,[2]战场角色!$A:$V,22,0)</f>
        <v>head_shx_1102019</v>
      </c>
      <c r="AE9" s="29">
        <f>VLOOKUP(AG9,检索目录!A:F,6,0)</f>
        <v>2</v>
      </c>
      <c r="AF9" s="28">
        <f>VLOOKUP(AG9,检索目录!A:F,3,0)</f>
        <v>1</v>
      </c>
      <c r="AG9" s="28">
        <v>1102019</v>
      </c>
      <c r="AH9" s="28"/>
    </row>
    <row r="10" s="29" customFormat="1" ht="16.5" spans="1:34">
      <c r="A10" s="24">
        <f>CONCATENATE(9,VLOOKUP(LEFT($D10,3),{"czg",1;"tfq",2;"zyd",3;"jzq",4;"gcz",5;"pcc",6},2,FALSE))*100000+VALUE(MID($D10,5,LEN($D10)-LEN(RIGHT($D10,11))-5+1))*1000+LEFT(RIGHT($D10,10),1)*100+IF(LEFT(RIGHT($D10,8),3)="jlr",1,2)*10+RIGHT($D10,1)</f>
        <v>9609111</v>
      </c>
      <c r="B10" s="24" t="s">
        <v>98</v>
      </c>
      <c r="C10" s="24" t="s">
        <v>99</v>
      </c>
      <c r="D10" s="24" t="s">
        <v>112</v>
      </c>
      <c r="E10" s="28">
        <v>3</v>
      </c>
      <c r="F10" s="28">
        <f t="shared" si="0"/>
        <v>1</v>
      </c>
      <c r="G10" s="28">
        <f>INDEX(难度数据!$A$1:$G$16,MATCH(VALUE(MID($D10,5,LEN($D10)-LEN(RIGHT($D10,11))-5+1)),难度数据!$A$1:$A$16,0),MATCH(LEFT($D10,3),难度数据!$A$1:$G$1,0))</f>
        <v>20</v>
      </c>
      <c r="H10" s="28">
        <f>VLOOKUP($G10,难度数据!$P:$AI,IF($F10=1,2+VLOOKUP($E10,难度数据!$A$24:$B$27,2,FALSE),12+VLOOKUP($E10,难度数据!$A$28:$B$31,2,FALSE)),FALSE)</f>
        <v>0.804924789194203</v>
      </c>
      <c r="I10" s="28">
        <f>VLOOKUP($G10,难度数据!$P:$AI,IF($F10=1,3+VLOOKUP($E10,难度数据!$A$24:$B$27,2,FALSE),13+VLOOKUP($E10,难度数据!$A$28:$B$31,2,FALSE)),FALSE)</f>
        <v>0</v>
      </c>
      <c r="J10" s="28">
        <f>VLOOKUP($G10,难度数据!$P:$AI,IF($F10=1,4+VLOOKUP($E10,难度数据!$A$24:$B$27,2,FALSE),14+VLOOKUP($E10,难度数据!$A$28:$B$31,2,FALSE)),FALSE)</f>
        <v>1000</v>
      </c>
      <c r="K10" s="28">
        <v>0</v>
      </c>
      <c r="L10" s="28">
        <v>1.5</v>
      </c>
      <c r="M10" s="28">
        <v>0</v>
      </c>
      <c r="N10" s="28">
        <v>0</v>
      </c>
      <c r="O10" s="28">
        <f ca="1">LOOKUP($G10*4,难度数据!$I$3:$I$23,IF($F10=1,INDIRECT("难度数据"&amp;"!$J$3:$J$23"),INDIRECT("难度数据"&amp;"!$K$3:$K$23")))</f>
        <v>90</v>
      </c>
      <c r="P10" s="28">
        <v>0</v>
      </c>
      <c r="Q10" s="28">
        <v>0</v>
      </c>
      <c r="R10" s="28">
        <v>1301012</v>
      </c>
      <c r="S10" s="28">
        <v>1</v>
      </c>
      <c r="T10" s="28">
        <v>1302012</v>
      </c>
      <c r="U10" s="28">
        <v>2</v>
      </c>
      <c r="V10" s="28"/>
      <c r="W10" s="28"/>
      <c r="X10" s="28"/>
      <c r="Y10" s="28"/>
      <c r="Z10" s="28"/>
      <c r="AA10" s="28" t="str">
        <f t="shared" si="2"/>
        <v>pcc-9-1-shl-loc1</v>
      </c>
      <c r="AB10" s="28">
        <v>4</v>
      </c>
      <c r="AC10" s="28">
        <f t="shared" si="1"/>
        <v>5</v>
      </c>
      <c r="AD10" s="29" t="str">
        <f>VLOOKUP(AG10,[2]战场角色!$A:$V,22,0)</f>
        <v>head_nyf_1101012</v>
      </c>
      <c r="AE10" s="29">
        <f>VLOOKUP(AG10,检索目录!A:F,6,0)</f>
        <v>2</v>
      </c>
      <c r="AF10" s="28">
        <f>VLOOKUP(AG10,检索目录!A:F,3,0)</f>
        <v>2</v>
      </c>
      <c r="AG10" s="28">
        <v>1101012</v>
      </c>
      <c r="AH10" s="28"/>
    </row>
    <row r="11" s="29" customFormat="1" ht="16.5" spans="1:34">
      <c r="A11" s="24">
        <f>CONCATENATE(9,VLOOKUP(LEFT($D11,3),{"czg",1;"tfq",2;"zyd",3;"jzq",4;"gcz",5;"pcc",6},2,FALSE))*100000+VALUE(MID($D11,5,LEN($D11)-LEN(RIGHT($D11,11))-5+1))*1000+LEFT(RIGHT($D11,10),1)*100+IF(LEFT(RIGHT($D11,8),3)="jlr",1,2)*10+RIGHT($D11,1)</f>
        <v>9609121</v>
      </c>
      <c r="B11" s="24" t="s">
        <v>101</v>
      </c>
      <c r="C11" s="24" t="s">
        <v>102</v>
      </c>
      <c r="D11" s="24" t="s">
        <v>113</v>
      </c>
      <c r="E11" s="28">
        <v>3</v>
      </c>
      <c r="F11" s="28">
        <f t="shared" si="0"/>
        <v>2</v>
      </c>
      <c r="G11" s="28">
        <f>INDEX(难度数据!$A$1:$G$16,MATCH(VALUE(MID($D11,5,LEN($D11)-LEN(RIGHT($D11,11))-5+1)),难度数据!$A$1:$A$16,0),MATCH(LEFT($D11,3),难度数据!$A$1:$G$1,0))</f>
        <v>20</v>
      </c>
      <c r="H11" s="28">
        <f>VLOOKUP($G11,难度数据!$P:$AI,IF($F11=1,2+VLOOKUP($E11,难度数据!$A$24:$B$27,2,FALSE),12+VLOOKUP($E11,难度数据!$A$28:$B$31,2,FALSE)),FALSE)</f>
        <v>0.829995221919482</v>
      </c>
      <c r="I11" s="28">
        <f>VLOOKUP($G11,难度数据!$P:$AI,IF($F11=1,3+VLOOKUP($E11,难度数据!$A$24:$B$27,2,FALSE),13+VLOOKUP($E11,难度数据!$A$28:$B$31,2,FALSE)),FALSE)</f>
        <v>0</v>
      </c>
      <c r="J11" s="28">
        <f>VLOOKUP($G11,难度数据!$P:$AI,IF($F11=1,4+VLOOKUP($E11,难度数据!$A$24:$B$27,2,FALSE),14+VLOOKUP($E11,难度数据!$A$28:$B$31,2,FALSE)),FALSE)</f>
        <v>1000</v>
      </c>
      <c r="K11" s="28">
        <v>0</v>
      </c>
      <c r="L11" s="28">
        <v>1.5</v>
      </c>
      <c r="M11" s="28">
        <v>0</v>
      </c>
      <c r="N11" s="28">
        <v>0</v>
      </c>
      <c r="O11" s="28">
        <f ca="1">LOOKUP($G11*4,难度数据!$I$3:$I$23,IF($F11=1,INDIRECT("难度数据"&amp;"!$J$3:$J$23"),INDIRECT("难度数据"&amp;"!$K$3:$K$23")))</f>
        <v>3600</v>
      </c>
      <c r="P11" s="28">
        <v>0</v>
      </c>
      <c r="Q11" s="28">
        <v>0</v>
      </c>
      <c r="R11" s="28">
        <v>1303018</v>
      </c>
      <c r="S11" s="28">
        <v>1</v>
      </c>
      <c r="T11" s="28">
        <v>1304026</v>
      </c>
      <c r="U11" s="28">
        <v>2</v>
      </c>
      <c r="V11" s="28">
        <v>1304032</v>
      </c>
      <c r="W11" s="28">
        <v>2</v>
      </c>
      <c r="X11" s="28"/>
      <c r="Y11" s="28"/>
      <c r="Z11" s="28"/>
      <c r="AA11" s="28" t="str">
        <f t="shared" si="2"/>
        <v/>
      </c>
      <c r="AB11" s="28">
        <v>0</v>
      </c>
      <c r="AC11" s="28">
        <f t="shared" si="1"/>
        <v>5</v>
      </c>
      <c r="AD11" s="29" t="str">
        <f>VLOOKUP(AG11,[2]战场角色!$A:$V,22,0)</f>
        <v>head_sr_1102018</v>
      </c>
      <c r="AE11" s="29">
        <f>VLOOKUP(AG11,检索目录!A:F,6,0)</f>
        <v>2</v>
      </c>
      <c r="AF11" s="28">
        <f>VLOOKUP(AG11,检索目录!A:F,3,0)</f>
        <v>2</v>
      </c>
      <c r="AG11" s="28">
        <v>1102018</v>
      </c>
      <c r="AH11" s="28"/>
    </row>
    <row r="12" s="29" customFormat="1" ht="16.5" spans="1:34">
      <c r="A12" s="24">
        <f>CONCATENATE(9,VLOOKUP(LEFT($D12,3),{"czg",1;"tfq",2;"zyd",3;"jzq",4;"gcz",5;"pcc",6},2,FALSE))*100000+VALUE(MID($D12,5,LEN($D12)-LEN(RIGHT($D12,11))-5+1))*1000+LEFT(RIGHT($D12,10),1)*100+IF(LEFT(RIGHT($D12,8),3)="jlr",1,2)*10+RIGHT($D12,1)</f>
        <v>9609112</v>
      </c>
      <c r="B12" s="24" t="s">
        <v>98</v>
      </c>
      <c r="C12" s="24" t="s">
        <v>104</v>
      </c>
      <c r="D12" s="24" t="s">
        <v>114</v>
      </c>
      <c r="E12" s="28">
        <v>3</v>
      </c>
      <c r="F12" s="28">
        <f t="shared" si="0"/>
        <v>1</v>
      </c>
      <c r="G12" s="28">
        <f>INDEX(难度数据!$A$1:$G$16,MATCH(VALUE(MID($D12,5,LEN($D12)-LEN(RIGHT($D12,11))-5+1)),难度数据!$A$1:$A$16,0),MATCH(LEFT($D12,3),难度数据!$A$1:$G$1,0))</f>
        <v>20</v>
      </c>
      <c r="H12" s="28">
        <f>VLOOKUP($G12,难度数据!$P:$AI,IF($F12=1,2+VLOOKUP($E12,难度数据!$A$24:$B$27,2,FALSE),12+VLOOKUP($E12,难度数据!$A$28:$B$31,2,FALSE)),FALSE)</f>
        <v>0.804924789194203</v>
      </c>
      <c r="I12" s="28">
        <f>VLOOKUP($G12,难度数据!$P:$AI,IF($F12=1,3+VLOOKUP($E12,难度数据!$A$24:$B$27,2,FALSE),13+VLOOKUP($E12,难度数据!$A$28:$B$31,2,FALSE)),FALSE)</f>
        <v>0</v>
      </c>
      <c r="J12" s="28">
        <f>VLOOKUP($G12,难度数据!$P:$AI,IF($F12=1,4+VLOOKUP($E12,难度数据!$A$24:$B$27,2,FALSE),14+VLOOKUP($E12,难度数据!$A$28:$B$31,2,FALSE)),FALSE)</f>
        <v>1000</v>
      </c>
      <c r="K12" s="28">
        <v>0</v>
      </c>
      <c r="L12" s="28">
        <v>1.5</v>
      </c>
      <c r="M12" s="28">
        <v>0</v>
      </c>
      <c r="N12" s="28">
        <v>0</v>
      </c>
      <c r="O12" s="28">
        <f ca="1">LOOKUP($G12*4,难度数据!$I$3:$I$23,IF($F12=1,INDIRECT("难度数据"&amp;"!$J$3:$J$23"),INDIRECT("难度数据"&amp;"!$K$3:$K$23")))</f>
        <v>90</v>
      </c>
      <c r="P12" s="28">
        <v>0</v>
      </c>
      <c r="Q12" s="28">
        <v>0</v>
      </c>
      <c r="R12" s="28">
        <v>1301008</v>
      </c>
      <c r="S12" s="28">
        <v>1</v>
      </c>
      <c r="T12" s="28">
        <v>1302008</v>
      </c>
      <c r="U12" s="28">
        <v>2</v>
      </c>
      <c r="V12" s="28"/>
      <c r="W12" s="28"/>
      <c r="X12" s="28"/>
      <c r="Y12" s="28"/>
      <c r="Z12" s="28"/>
      <c r="AA12" s="28" t="str">
        <f t="shared" si="2"/>
        <v>pcc-9-1-shl-loc2</v>
      </c>
      <c r="AB12" s="28">
        <v>4</v>
      </c>
      <c r="AC12" s="28">
        <f t="shared" si="1"/>
        <v>5</v>
      </c>
      <c r="AD12" s="29" t="str">
        <f>VLOOKUP(AG12,[2]战场角色!$A:$V,22,0)</f>
        <v>head_hekp_1101008</v>
      </c>
      <c r="AE12" s="29">
        <f>VLOOKUP(AG12,检索目录!A:F,6,0)</f>
        <v>2</v>
      </c>
      <c r="AF12" s="28">
        <f>VLOOKUP(AG12,检索目录!A:F,3,0)</f>
        <v>3</v>
      </c>
      <c r="AG12" s="28">
        <v>1101008</v>
      </c>
      <c r="AH12" s="28"/>
    </row>
    <row r="13" s="29" customFormat="1" ht="16.5" spans="1:34">
      <c r="A13" s="24">
        <f>CONCATENATE(9,VLOOKUP(LEFT($D13,3),{"czg",1;"tfq",2;"zyd",3;"jzq",4;"gcz",5;"pcc",6},2,FALSE))*100000+VALUE(MID($D13,5,LEN($D13)-LEN(RIGHT($D13,11))-5+1))*1000+LEFT(RIGHT($D13,10),1)*100+IF(LEFT(RIGHT($D13,8),3)="jlr",1,2)*10+RIGHT($D13,1)</f>
        <v>9609122</v>
      </c>
      <c r="B13" s="24" t="s">
        <v>101</v>
      </c>
      <c r="C13" s="24" t="s">
        <v>106</v>
      </c>
      <c r="D13" s="24" t="s">
        <v>115</v>
      </c>
      <c r="E13" s="28">
        <v>3</v>
      </c>
      <c r="F13" s="28">
        <f t="shared" si="0"/>
        <v>2</v>
      </c>
      <c r="G13" s="28">
        <f>INDEX(难度数据!$A$1:$G$16,MATCH(VALUE(MID($D13,5,LEN($D13)-LEN(RIGHT($D13,11))-5+1)),难度数据!$A$1:$A$16,0),MATCH(LEFT($D13,3),难度数据!$A$1:$G$1,0))</f>
        <v>20</v>
      </c>
      <c r="H13" s="28">
        <f>VLOOKUP($G13,难度数据!$P:$AI,IF($F13=1,2+VLOOKUP($E13,难度数据!$A$24:$B$27,2,FALSE),12+VLOOKUP($E13,难度数据!$A$28:$B$31,2,FALSE)),FALSE)</f>
        <v>0.829995221919482</v>
      </c>
      <c r="I13" s="28">
        <f>VLOOKUP($G13,难度数据!$P:$AI,IF($F13=1,3+VLOOKUP($E13,难度数据!$A$24:$B$27,2,FALSE),13+VLOOKUP($E13,难度数据!$A$28:$B$31,2,FALSE)),FALSE)</f>
        <v>0</v>
      </c>
      <c r="J13" s="28">
        <f>VLOOKUP($G13,难度数据!$P:$AI,IF($F13=1,4+VLOOKUP($E13,难度数据!$A$24:$B$27,2,FALSE),14+VLOOKUP($E13,难度数据!$A$28:$B$31,2,FALSE)),FALSE)</f>
        <v>1000</v>
      </c>
      <c r="K13" s="28">
        <v>0</v>
      </c>
      <c r="L13" s="28">
        <v>1.5</v>
      </c>
      <c r="M13" s="28">
        <v>0</v>
      </c>
      <c r="N13" s="28">
        <v>0</v>
      </c>
      <c r="O13" s="28">
        <f ca="1">LOOKUP($G13*4,难度数据!$I$3:$I$23,IF($F13=1,INDIRECT("难度数据"&amp;"!$J$3:$J$23"),INDIRECT("难度数据"&amp;"!$K$3:$K$23")))</f>
        <v>3600</v>
      </c>
      <c r="P13" s="28">
        <v>0</v>
      </c>
      <c r="Q13" s="28">
        <v>0</v>
      </c>
      <c r="R13" s="28">
        <v>1303013</v>
      </c>
      <c r="S13" s="28">
        <v>1</v>
      </c>
      <c r="T13" s="28">
        <v>1304027</v>
      </c>
      <c r="U13" s="28">
        <v>2</v>
      </c>
      <c r="V13" s="28">
        <v>1304031</v>
      </c>
      <c r="W13" s="28">
        <v>2</v>
      </c>
      <c r="X13" s="28"/>
      <c r="Y13" s="28"/>
      <c r="Z13" s="28"/>
      <c r="AA13" s="28" t="str">
        <f t="shared" si="2"/>
        <v/>
      </c>
      <c r="AB13" s="28">
        <v>0</v>
      </c>
      <c r="AC13" s="28">
        <f t="shared" si="1"/>
        <v>5</v>
      </c>
      <c r="AD13" s="29" t="str">
        <f>VLOOKUP(AG13,[2]战场角色!$A:$V,22,0)</f>
        <v>head_sbls_1102013</v>
      </c>
      <c r="AE13" s="29">
        <f>VLOOKUP(AG13,检索目录!A:F,6,0)</f>
        <v>2</v>
      </c>
      <c r="AF13" s="28">
        <f>VLOOKUP(AG13,检索目录!A:F,3,0)</f>
        <v>3</v>
      </c>
      <c r="AG13" s="28">
        <v>1102013</v>
      </c>
      <c r="AH13" s="28"/>
    </row>
    <row r="14" s="29" customFormat="1" ht="16.5" spans="1:34">
      <c r="A14" s="24">
        <f>CONCATENATE(9,VLOOKUP(LEFT($D14,3),{"czg",1;"tfq",2;"zyd",3;"jzq",4;"gcz",5;"pcc",6},2,FALSE))*100000+VALUE(MID($D14,5,LEN($D14)-LEN(RIGHT($D14,11))-5+1))*1000+LEFT(RIGHT($D14,10),1)*100+IF(LEFT(RIGHT($D14,8),3)="jlr",1,2)*10+RIGHT($D14,1)</f>
        <v>9609113</v>
      </c>
      <c r="B14" s="24" t="s">
        <v>98</v>
      </c>
      <c r="C14" s="24" t="s">
        <v>108</v>
      </c>
      <c r="D14" s="24" t="s">
        <v>116</v>
      </c>
      <c r="E14" s="28">
        <v>3</v>
      </c>
      <c r="F14" s="28">
        <f t="shared" si="0"/>
        <v>1</v>
      </c>
      <c r="G14" s="28">
        <f>INDEX(难度数据!$A$1:$G$16,MATCH(VALUE(MID($D14,5,LEN($D14)-LEN(RIGHT($D14,11))-5+1)),难度数据!$A$1:$A$16,0),MATCH(LEFT($D14,3),难度数据!$A$1:$G$1,0))</f>
        <v>20</v>
      </c>
      <c r="H14" s="28">
        <f>VLOOKUP($G14,难度数据!$P:$AI,IF($F14=1,2+VLOOKUP($E14,难度数据!$A$24:$B$27,2,FALSE),12+VLOOKUP($E14,难度数据!$A$28:$B$31,2,FALSE)),FALSE)</f>
        <v>0.804924789194203</v>
      </c>
      <c r="I14" s="28">
        <f>VLOOKUP($G14,难度数据!$P:$AI,IF($F14=1,3+VLOOKUP($E14,难度数据!$A$24:$B$27,2,FALSE),13+VLOOKUP($E14,难度数据!$A$28:$B$31,2,FALSE)),FALSE)</f>
        <v>0</v>
      </c>
      <c r="J14" s="28">
        <f>VLOOKUP($G14,难度数据!$P:$AI,IF($F14=1,4+VLOOKUP($E14,难度数据!$A$24:$B$27,2,FALSE),14+VLOOKUP($E14,难度数据!$A$28:$B$31,2,FALSE)),FALSE)</f>
        <v>1000</v>
      </c>
      <c r="K14" s="28">
        <v>0</v>
      </c>
      <c r="L14" s="28">
        <v>1.5</v>
      </c>
      <c r="M14" s="28">
        <v>0</v>
      </c>
      <c r="N14" s="28">
        <v>0</v>
      </c>
      <c r="O14" s="28">
        <f ca="1">LOOKUP($G14*4,难度数据!$I$3:$I$23,IF($F14=1,INDIRECT("难度数据"&amp;"!$J$3:$J$23"),INDIRECT("难度数据"&amp;"!$K$3:$K$23")))</f>
        <v>90</v>
      </c>
      <c r="P14" s="28">
        <v>0</v>
      </c>
      <c r="Q14" s="28">
        <v>0</v>
      </c>
      <c r="R14" s="28">
        <v>1301013</v>
      </c>
      <c r="S14" s="28">
        <v>1</v>
      </c>
      <c r="T14" s="28">
        <v>1302013</v>
      </c>
      <c r="U14" s="28">
        <v>2</v>
      </c>
      <c r="V14" s="28"/>
      <c r="W14" s="28"/>
      <c r="X14" s="28"/>
      <c r="Y14" s="28"/>
      <c r="Z14" s="28"/>
      <c r="AA14" s="28" t="str">
        <f t="shared" si="2"/>
        <v>pcc-9-1-shl-loc3</v>
      </c>
      <c r="AB14" s="28">
        <v>4</v>
      </c>
      <c r="AC14" s="28">
        <f t="shared" si="1"/>
        <v>5</v>
      </c>
      <c r="AD14" s="29" t="str">
        <f>VLOOKUP(AG14,[2]战场角色!$A:$V,22,0)</f>
        <v>head_jl_1101013</v>
      </c>
      <c r="AE14" s="29">
        <f>VLOOKUP(AG14,检索目录!A:F,6,0)</f>
        <v>2</v>
      </c>
      <c r="AF14" s="28">
        <f>VLOOKUP(AG14,检索目录!A:F,3,0)</f>
        <v>1</v>
      </c>
      <c r="AG14" s="28">
        <v>1101013</v>
      </c>
      <c r="AH14" s="28"/>
    </row>
    <row r="15" s="29" customFormat="1" ht="16.5" spans="1:34">
      <c r="A15" s="24">
        <f>CONCATENATE(9,VLOOKUP(LEFT($D15,3),{"czg",1;"tfq",2;"zyd",3;"jzq",4;"gcz",5;"pcc",6},2,FALSE))*100000+VALUE(MID($D15,5,LEN($D15)-LEN(RIGHT($D15,11))-5+1))*1000+LEFT(RIGHT($D15,10),1)*100+IF(LEFT(RIGHT($D15,8),3)="jlr",1,2)*10+RIGHT($D15,1)</f>
        <v>9609123</v>
      </c>
      <c r="B15" s="24" t="s">
        <v>101</v>
      </c>
      <c r="C15" s="24" t="s">
        <v>110</v>
      </c>
      <c r="D15" s="24" t="s">
        <v>117</v>
      </c>
      <c r="E15" s="28">
        <v>3</v>
      </c>
      <c r="F15" s="28">
        <f t="shared" si="0"/>
        <v>2</v>
      </c>
      <c r="G15" s="28">
        <f>INDEX(难度数据!$A$1:$G$16,MATCH(VALUE(MID($D15,5,LEN($D15)-LEN(RIGHT($D15,11))-5+1)),难度数据!$A$1:$A$16,0),MATCH(LEFT($D15,3),难度数据!$A$1:$G$1,0))</f>
        <v>20</v>
      </c>
      <c r="H15" s="28">
        <f>VLOOKUP($G15,难度数据!$P:$AI,IF($F15=1,2+VLOOKUP($E15,难度数据!$A$24:$B$27,2,FALSE),12+VLOOKUP($E15,难度数据!$A$28:$B$31,2,FALSE)),FALSE)</f>
        <v>0.829995221919482</v>
      </c>
      <c r="I15" s="28">
        <f>VLOOKUP($G15,难度数据!$P:$AI,IF($F15=1,3+VLOOKUP($E15,难度数据!$A$24:$B$27,2,FALSE),13+VLOOKUP($E15,难度数据!$A$28:$B$31,2,FALSE)),FALSE)</f>
        <v>0</v>
      </c>
      <c r="J15" s="28">
        <f>VLOOKUP($G15,难度数据!$P:$AI,IF($F15=1,4+VLOOKUP($E15,难度数据!$A$24:$B$27,2,FALSE),14+VLOOKUP($E15,难度数据!$A$28:$B$31,2,FALSE)),FALSE)</f>
        <v>1000</v>
      </c>
      <c r="K15" s="28">
        <v>0</v>
      </c>
      <c r="L15" s="28">
        <v>1.5</v>
      </c>
      <c r="M15" s="28">
        <v>0</v>
      </c>
      <c r="N15" s="28">
        <v>0</v>
      </c>
      <c r="O15" s="28">
        <f ca="1">LOOKUP($G15*4,难度数据!$I$3:$I$23,IF($F15=1,INDIRECT("难度数据"&amp;"!$J$3:$J$23"),INDIRECT("难度数据"&amp;"!$K$3:$K$23")))</f>
        <v>3600</v>
      </c>
      <c r="P15" s="28">
        <v>0</v>
      </c>
      <c r="Q15" s="28">
        <v>0</v>
      </c>
      <c r="R15" s="28">
        <v>1303019</v>
      </c>
      <c r="S15" s="28">
        <v>1</v>
      </c>
      <c r="T15" s="28">
        <v>1304027</v>
      </c>
      <c r="U15" s="28">
        <v>2</v>
      </c>
      <c r="V15" s="28">
        <v>1304036</v>
      </c>
      <c r="W15" s="28">
        <v>2</v>
      </c>
      <c r="X15" s="28"/>
      <c r="Y15" s="28"/>
      <c r="Z15" s="28"/>
      <c r="AA15" s="28" t="str">
        <f t="shared" si="2"/>
        <v/>
      </c>
      <c r="AB15" s="28">
        <v>0</v>
      </c>
      <c r="AC15" s="28">
        <f t="shared" si="1"/>
        <v>5</v>
      </c>
      <c r="AD15" s="29" t="str">
        <f>VLOOKUP(AG15,[2]战场角色!$A:$V,22,0)</f>
        <v>head_shx_1102019</v>
      </c>
      <c r="AE15" s="29">
        <f>VLOOKUP(AG15,检索目录!A:F,6,0)</f>
        <v>2</v>
      </c>
      <c r="AF15" s="28">
        <f>VLOOKUP(AG15,检索目录!A:F,3,0)</f>
        <v>1</v>
      </c>
      <c r="AG15" s="28">
        <v>1102019</v>
      </c>
      <c r="AH15" s="28"/>
    </row>
    <row r="16" s="29" customFormat="1" ht="16.5" spans="1:34">
      <c r="A16" s="24">
        <f>CONCATENATE(9,VLOOKUP(LEFT($D16,3),{"czg",1;"tfq",2;"zyd",3;"jzq",4;"gcz",5;"pcc",6},2,FALSE))*100000+VALUE(MID($D16,5,LEN($D16)-LEN(RIGHT($D16,11))-5+1))*1000+LEFT(RIGHT($D16,10),1)*100+IF(LEFT(RIGHT($D16,8),3)="jlr",1,2)*10+RIGHT($D16,1)</f>
        <v>9612111</v>
      </c>
      <c r="B16" s="24" t="s">
        <v>98</v>
      </c>
      <c r="C16" s="24" t="s">
        <v>99</v>
      </c>
      <c r="D16" s="24" t="s">
        <v>118</v>
      </c>
      <c r="E16" s="28">
        <v>3</v>
      </c>
      <c r="F16" s="28">
        <f t="shared" si="0"/>
        <v>1</v>
      </c>
      <c r="G16" s="28">
        <f>INDEX(难度数据!$A$1:$G$16,MATCH(VALUE(MID($D16,5,LEN($D16)-LEN(RIGHT($D16,11))-5+1)),难度数据!$A$1:$A$16,0),MATCH(LEFT($D16,3),难度数据!$A$1:$G$1,0))</f>
        <v>25</v>
      </c>
      <c r="H16" s="28">
        <f>VLOOKUP($G16,难度数据!$P:$AI,IF($F16=1,2+VLOOKUP($E16,难度数据!$A$24:$B$27,2,FALSE),12+VLOOKUP($E16,难度数据!$A$28:$B$31,2,FALSE)),FALSE)</f>
        <v>1.04534603697617</v>
      </c>
      <c r="I16" s="28">
        <f>VLOOKUP($G16,难度数据!$P:$AI,IF($F16=1,3+VLOOKUP($E16,难度数据!$A$24:$B$27,2,FALSE),13+VLOOKUP($E16,难度数据!$A$28:$B$31,2,FALSE)),FALSE)</f>
        <v>0</v>
      </c>
      <c r="J16" s="28">
        <f>VLOOKUP($G16,难度数据!$P:$AI,IF($F16=1,4+VLOOKUP($E16,难度数据!$A$24:$B$27,2,FALSE),14+VLOOKUP($E16,难度数据!$A$28:$B$31,2,FALSE)),FALSE)</f>
        <v>1250</v>
      </c>
      <c r="K16" s="28">
        <v>0</v>
      </c>
      <c r="L16" s="28">
        <v>1.5</v>
      </c>
      <c r="M16" s="28">
        <v>0</v>
      </c>
      <c r="N16" s="28">
        <v>0</v>
      </c>
      <c r="O16" s="28">
        <f ca="1">LOOKUP($G16*4,难度数据!$I$3:$I$23,IF($F16=1,INDIRECT("难度数据"&amp;"!$J$3:$J$23"),INDIRECT("难度数据"&amp;"!$K$3:$K$23")))</f>
        <v>110</v>
      </c>
      <c r="P16" s="28">
        <v>0</v>
      </c>
      <c r="Q16" s="28">
        <v>0</v>
      </c>
      <c r="R16" s="28">
        <v>1301012</v>
      </c>
      <c r="S16" s="28">
        <v>1</v>
      </c>
      <c r="T16" s="28">
        <v>1302012</v>
      </c>
      <c r="U16" s="28">
        <v>2</v>
      </c>
      <c r="V16" s="28"/>
      <c r="W16" s="28"/>
      <c r="X16" s="28"/>
      <c r="Y16" s="28"/>
      <c r="Z16" s="28"/>
      <c r="AA16" s="28" t="str">
        <f t="shared" si="2"/>
        <v>pcc-12-1-shl-loc1</v>
      </c>
      <c r="AB16" s="28">
        <v>4</v>
      </c>
      <c r="AC16" s="28">
        <f t="shared" si="1"/>
        <v>5</v>
      </c>
      <c r="AD16" s="29" t="str">
        <f>VLOOKUP(AG16,[2]战场角色!$A:$V,22,0)</f>
        <v>head_nyf_1101012</v>
      </c>
      <c r="AE16" s="29">
        <f>VLOOKUP(AG16,检索目录!A:F,6,0)</f>
        <v>2</v>
      </c>
      <c r="AF16" s="28">
        <f>VLOOKUP(AG16,检索目录!A:F,3,0)</f>
        <v>2</v>
      </c>
      <c r="AG16" s="28">
        <v>1101012</v>
      </c>
      <c r="AH16" s="28"/>
    </row>
    <row r="17" s="29" customFormat="1" ht="16.5" spans="1:34">
      <c r="A17" s="24">
        <f>CONCATENATE(9,VLOOKUP(LEFT($D17,3),{"czg",1;"tfq",2;"zyd",3;"jzq",4;"gcz",5;"pcc",6},2,FALSE))*100000+VALUE(MID($D17,5,LEN($D17)-LEN(RIGHT($D17,11))-5+1))*1000+LEFT(RIGHT($D17,10),1)*100+IF(LEFT(RIGHT($D17,8),3)="jlr",1,2)*10+RIGHT($D17,1)</f>
        <v>9612121</v>
      </c>
      <c r="B17" s="24" t="s">
        <v>101</v>
      </c>
      <c r="C17" s="24" t="s">
        <v>102</v>
      </c>
      <c r="D17" s="24" t="s">
        <v>119</v>
      </c>
      <c r="E17" s="28">
        <v>3</v>
      </c>
      <c r="F17" s="28">
        <f t="shared" si="0"/>
        <v>2</v>
      </c>
      <c r="G17" s="28">
        <f>INDEX(难度数据!$A$1:$G$16,MATCH(VALUE(MID($D17,5,LEN($D17)-LEN(RIGHT($D17,11))-5+1)),难度数据!$A$1:$A$16,0),MATCH(LEFT($D17,3),难度数据!$A$1:$G$1,0))</f>
        <v>25</v>
      </c>
      <c r="H17" s="28">
        <f>VLOOKUP($G17,难度数据!$P:$AI,IF($F17=1,2+VLOOKUP($E17,难度数据!$A$24:$B$27,2,FALSE),12+VLOOKUP($E17,难度数据!$A$28:$B$31,2,FALSE)),FALSE)</f>
        <v>1.06378178321928</v>
      </c>
      <c r="I17" s="28">
        <f>VLOOKUP($G17,难度数据!$P:$AI,IF($F17=1,3+VLOOKUP($E17,难度数据!$A$24:$B$27,2,FALSE),13+VLOOKUP($E17,难度数据!$A$28:$B$31,2,FALSE)),FALSE)</f>
        <v>0</v>
      </c>
      <c r="J17" s="28">
        <f>VLOOKUP($G17,难度数据!$P:$AI,IF($F17=1,4+VLOOKUP($E17,难度数据!$A$24:$B$27,2,FALSE),14+VLOOKUP($E17,难度数据!$A$28:$B$31,2,FALSE)),FALSE)</f>
        <v>1250</v>
      </c>
      <c r="K17" s="28">
        <v>0</v>
      </c>
      <c r="L17" s="28">
        <v>1.5</v>
      </c>
      <c r="M17" s="28">
        <v>0</v>
      </c>
      <c r="N17" s="28">
        <v>0</v>
      </c>
      <c r="O17" s="28">
        <f ca="1">LOOKUP($G17*4,难度数据!$I$3:$I$23,IF($F17=1,INDIRECT("难度数据"&amp;"!$J$3:$J$23"),INDIRECT("难度数据"&amp;"!$K$3:$K$23")))</f>
        <v>6250</v>
      </c>
      <c r="P17" s="28">
        <v>0</v>
      </c>
      <c r="Q17" s="28">
        <v>0</v>
      </c>
      <c r="R17" s="28">
        <v>1303018</v>
      </c>
      <c r="S17" s="28">
        <v>1</v>
      </c>
      <c r="T17" s="28">
        <v>1304026</v>
      </c>
      <c r="U17" s="28">
        <v>2</v>
      </c>
      <c r="V17" s="28">
        <v>1304032</v>
      </c>
      <c r="W17" s="28">
        <v>2</v>
      </c>
      <c r="X17" s="28"/>
      <c r="Y17" s="28"/>
      <c r="Z17" s="28"/>
      <c r="AA17" s="28" t="str">
        <f t="shared" si="2"/>
        <v/>
      </c>
      <c r="AB17" s="28">
        <v>0</v>
      </c>
      <c r="AC17" s="28">
        <f t="shared" si="1"/>
        <v>5</v>
      </c>
      <c r="AD17" s="29" t="str">
        <f>VLOOKUP(AG17,[2]战场角色!$A:$V,22,0)</f>
        <v>head_sr_1102018</v>
      </c>
      <c r="AE17" s="29">
        <f>VLOOKUP(AG17,检索目录!A:F,6,0)</f>
        <v>2</v>
      </c>
      <c r="AF17" s="28">
        <f>VLOOKUP(AG17,检索目录!A:F,3,0)</f>
        <v>2</v>
      </c>
      <c r="AG17" s="28">
        <v>1102018</v>
      </c>
      <c r="AH17" s="28"/>
    </row>
    <row r="18" s="29" customFormat="1" ht="16.5" spans="1:34">
      <c r="A18" s="24">
        <f>CONCATENATE(9,VLOOKUP(LEFT($D18,3),{"czg",1;"tfq",2;"zyd",3;"jzq",4;"gcz",5;"pcc",6},2,FALSE))*100000+VALUE(MID($D18,5,LEN($D18)-LEN(RIGHT($D18,11))-5+1))*1000+LEFT(RIGHT($D18,10),1)*100+IF(LEFT(RIGHT($D18,8),3)="jlr",1,2)*10+RIGHT($D18,1)</f>
        <v>9612112</v>
      </c>
      <c r="B18" s="24" t="s">
        <v>98</v>
      </c>
      <c r="C18" s="24" t="s">
        <v>104</v>
      </c>
      <c r="D18" s="24" t="s">
        <v>120</v>
      </c>
      <c r="E18" s="28">
        <v>3</v>
      </c>
      <c r="F18" s="28">
        <f t="shared" si="0"/>
        <v>1</v>
      </c>
      <c r="G18" s="28">
        <f>INDEX(难度数据!$A$1:$G$16,MATCH(VALUE(MID($D18,5,LEN($D18)-LEN(RIGHT($D18,11))-5+1)),难度数据!$A$1:$A$16,0),MATCH(LEFT($D18,3),难度数据!$A$1:$G$1,0))</f>
        <v>25</v>
      </c>
      <c r="H18" s="28">
        <f>VLOOKUP($G18,难度数据!$P:$AI,IF($F18=1,2+VLOOKUP($E18,难度数据!$A$24:$B$27,2,FALSE),12+VLOOKUP($E18,难度数据!$A$28:$B$31,2,FALSE)),FALSE)</f>
        <v>1.04534603697617</v>
      </c>
      <c r="I18" s="28">
        <f>VLOOKUP($G18,难度数据!$P:$AI,IF($F18=1,3+VLOOKUP($E18,难度数据!$A$24:$B$27,2,FALSE),13+VLOOKUP($E18,难度数据!$A$28:$B$31,2,FALSE)),FALSE)</f>
        <v>0</v>
      </c>
      <c r="J18" s="28">
        <f>VLOOKUP($G18,难度数据!$P:$AI,IF($F18=1,4+VLOOKUP($E18,难度数据!$A$24:$B$27,2,FALSE),14+VLOOKUP($E18,难度数据!$A$28:$B$31,2,FALSE)),FALSE)</f>
        <v>1250</v>
      </c>
      <c r="K18" s="28">
        <v>0</v>
      </c>
      <c r="L18" s="28">
        <v>1.5</v>
      </c>
      <c r="M18" s="28">
        <v>0</v>
      </c>
      <c r="N18" s="28">
        <v>0</v>
      </c>
      <c r="O18" s="28">
        <f ca="1">LOOKUP($G18*4,难度数据!$I$3:$I$23,IF($F18=1,INDIRECT("难度数据"&amp;"!$J$3:$J$23"),INDIRECT("难度数据"&amp;"!$K$3:$K$23")))</f>
        <v>110</v>
      </c>
      <c r="P18" s="28">
        <v>0</v>
      </c>
      <c r="Q18" s="28">
        <v>0</v>
      </c>
      <c r="R18" s="28">
        <v>1301008</v>
      </c>
      <c r="S18" s="28">
        <v>1</v>
      </c>
      <c r="T18" s="28">
        <v>1302008</v>
      </c>
      <c r="U18" s="28">
        <v>2</v>
      </c>
      <c r="V18" s="28"/>
      <c r="W18" s="28"/>
      <c r="X18" s="28"/>
      <c r="Y18" s="28"/>
      <c r="Z18" s="28"/>
      <c r="AA18" s="28" t="str">
        <f t="shared" si="2"/>
        <v>pcc-12-1-shl-loc2</v>
      </c>
      <c r="AB18" s="28">
        <v>4</v>
      </c>
      <c r="AC18" s="28">
        <f t="shared" si="1"/>
        <v>5</v>
      </c>
      <c r="AD18" s="29" t="str">
        <f>VLOOKUP(AG18,[2]战场角色!$A:$V,22,0)</f>
        <v>head_hekp_1101008</v>
      </c>
      <c r="AE18" s="29">
        <f>VLOOKUP(AG18,检索目录!A:F,6,0)</f>
        <v>2</v>
      </c>
      <c r="AF18" s="28">
        <f>VLOOKUP(AG18,检索目录!A:F,3,0)</f>
        <v>3</v>
      </c>
      <c r="AG18" s="28">
        <v>1101008</v>
      </c>
      <c r="AH18" s="28"/>
    </row>
    <row r="19" s="29" customFormat="1" ht="16.5" spans="1:34">
      <c r="A19" s="24">
        <f>CONCATENATE(9,VLOOKUP(LEFT($D19,3),{"czg",1;"tfq",2;"zyd",3;"jzq",4;"gcz",5;"pcc",6},2,FALSE))*100000+VALUE(MID($D19,5,LEN($D19)-LEN(RIGHT($D19,11))-5+1))*1000+LEFT(RIGHT($D19,10),1)*100+IF(LEFT(RIGHT($D19,8),3)="jlr",1,2)*10+RIGHT($D19,1)</f>
        <v>9612122</v>
      </c>
      <c r="B19" s="24" t="s">
        <v>101</v>
      </c>
      <c r="C19" s="24" t="s">
        <v>106</v>
      </c>
      <c r="D19" s="24" t="s">
        <v>121</v>
      </c>
      <c r="E19" s="28">
        <v>3</v>
      </c>
      <c r="F19" s="28">
        <f t="shared" si="0"/>
        <v>2</v>
      </c>
      <c r="G19" s="28">
        <f>INDEX(难度数据!$A$1:$G$16,MATCH(VALUE(MID($D19,5,LEN($D19)-LEN(RIGHT($D19,11))-5+1)),难度数据!$A$1:$A$16,0),MATCH(LEFT($D19,3),难度数据!$A$1:$G$1,0))</f>
        <v>25</v>
      </c>
      <c r="H19" s="28">
        <f>VLOOKUP($G19,难度数据!$P:$AI,IF($F19=1,2+VLOOKUP($E19,难度数据!$A$24:$B$27,2,FALSE),12+VLOOKUP($E19,难度数据!$A$28:$B$31,2,FALSE)),FALSE)</f>
        <v>1.06378178321928</v>
      </c>
      <c r="I19" s="28">
        <f>VLOOKUP($G19,难度数据!$P:$AI,IF($F19=1,3+VLOOKUP($E19,难度数据!$A$24:$B$27,2,FALSE),13+VLOOKUP($E19,难度数据!$A$28:$B$31,2,FALSE)),FALSE)</f>
        <v>0</v>
      </c>
      <c r="J19" s="28">
        <f>VLOOKUP($G19,难度数据!$P:$AI,IF($F19=1,4+VLOOKUP($E19,难度数据!$A$24:$B$27,2,FALSE),14+VLOOKUP($E19,难度数据!$A$28:$B$31,2,FALSE)),FALSE)</f>
        <v>1250</v>
      </c>
      <c r="K19" s="28">
        <v>0</v>
      </c>
      <c r="L19" s="28">
        <v>1.5</v>
      </c>
      <c r="M19" s="28">
        <v>0</v>
      </c>
      <c r="N19" s="28">
        <v>0</v>
      </c>
      <c r="O19" s="28">
        <f ca="1">LOOKUP($G19*4,难度数据!$I$3:$I$23,IF($F19=1,INDIRECT("难度数据"&amp;"!$J$3:$J$23"),INDIRECT("难度数据"&amp;"!$K$3:$K$23")))</f>
        <v>6250</v>
      </c>
      <c r="P19" s="28">
        <v>0</v>
      </c>
      <c r="Q19" s="28">
        <v>0</v>
      </c>
      <c r="R19" s="28">
        <v>1303013</v>
      </c>
      <c r="S19" s="28">
        <v>1</v>
      </c>
      <c r="T19" s="28">
        <v>1304027</v>
      </c>
      <c r="U19" s="28">
        <v>2</v>
      </c>
      <c r="V19" s="28">
        <v>1304031</v>
      </c>
      <c r="W19" s="28">
        <v>2</v>
      </c>
      <c r="X19" s="28"/>
      <c r="Y19" s="28"/>
      <c r="Z19" s="28"/>
      <c r="AA19" s="28" t="str">
        <f t="shared" si="2"/>
        <v/>
      </c>
      <c r="AB19" s="28">
        <v>0</v>
      </c>
      <c r="AC19" s="28">
        <f t="shared" si="1"/>
        <v>5</v>
      </c>
      <c r="AD19" s="29" t="str">
        <f>VLOOKUP(AG19,[2]战场角色!$A:$V,22,0)</f>
        <v>head_sbls_1102013</v>
      </c>
      <c r="AE19" s="29">
        <f>VLOOKUP(AG19,检索目录!A:F,6,0)</f>
        <v>2</v>
      </c>
      <c r="AF19" s="28">
        <f>VLOOKUP(AG19,检索目录!A:F,3,0)</f>
        <v>3</v>
      </c>
      <c r="AG19" s="28">
        <v>1102013</v>
      </c>
      <c r="AH19" s="28"/>
    </row>
    <row r="20" s="29" customFormat="1" ht="16.5" spans="1:34">
      <c r="A20" s="24">
        <f>CONCATENATE(9,VLOOKUP(LEFT($D20,3),{"czg",1;"tfq",2;"zyd",3;"jzq",4;"gcz",5;"pcc",6},2,FALSE))*100000+VALUE(MID($D20,5,LEN($D20)-LEN(RIGHT($D20,11))-5+1))*1000+LEFT(RIGHT($D20,10),1)*100+IF(LEFT(RIGHT($D20,8),3)="jlr",1,2)*10+RIGHT($D20,1)</f>
        <v>9612113</v>
      </c>
      <c r="B20" s="24" t="s">
        <v>98</v>
      </c>
      <c r="C20" s="24" t="s">
        <v>108</v>
      </c>
      <c r="D20" s="24" t="s">
        <v>122</v>
      </c>
      <c r="E20" s="28">
        <v>3</v>
      </c>
      <c r="F20" s="28">
        <f t="shared" si="0"/>
        <v>1</v>
      </c>
      <c r="G20" s="28">
        <f>INDEX(难度数据!$A$1:$G$16,MATCH(VALUE(MID($D20,5,LEN($D20)-LEN(RIGHT($D20,11))-5+1)),难度数据!$A$1:$A$16,0),MATCH(LEFT($D20,3),难度数据!$A$1:$G$1,0))</f>
        <v>25</v>
      </c>
      <c r="H20" s="28">
        <f>VLOOKUP($G20,难度数据!$P:$AI,IF($F20=1,2+VLOOKUP($E20,难度数据!$A$24:$B$27,2,FALSE),12+VLOOKUP($E20,难度数据!$A$28:$B$31,2,FALSE)),FALSE)</f>
        <v>1.04534603697617</v>
      </c>
      <c r="I20" s="28">
        <f>VLOOKUP($G20,难度数据!$P:$AI,IF($F20=1,3+VLOOKUP($E20,难度数据!$A$24:$B$27,2,FALSE),13+VLOOKUP($E20,难度数据!$A$28:$B$31,2,FALSE)),FALSE)</f>
        <v>0</v>
      </c>
      <c r="J20" s="28">
        <f>VLOOKUP($G20,难度数据!$P:$AI,IF($F20=1,4+VLOOKUP($E20,难度数据!$A$24:$B$27,2,FALSE),14+VLOOKUP($E20,难度数据!$A$28:$B$31,2,FALSE)),FALSE)</f>
        <v>1250</v>
      </c>
      <c r="K20" s="28">
        <v>0</v>
      </c>
      <c r="L20" s="28">
        <v>1.5</v>
      </c>
      <c r="M20" s="28">
        <v>0</v>
      </c>
      <c r="N20" s="28">
        <v>0</v>
      </c>
      <c r="O20" s="28">
        <f ca="1">LOOKUP($G20*4,难度数据!$I$3:$I$23,IF($F20=1,INDIRECT("难度数据"&amp;"!$J$3:$J$23"),INDIRECT("难度数据"&amp;"!$K$3:$K$23")))</f>
        <v>110</v>
      </c>
      <c r="P20" s="28">
        <v>0</v>
      </c>
      <c r="Q20" s="28">
        <v>0</v>
      </c>
      <c r="R20" s="28">
        <v>1301013</v>
      </c>
      <c r="S20" s="28">
        <v>1</v>
      </c>
      <c r="T20" s="28">
        <v>1302013</v>
      </c>
      <c r="U20" s="28">
        <v>2</v>
      </c>
      <c r="V20" s="28"/>
      <c r="W20" s="28"/>
      <c r="X20" s="28"/>
      <c r="Y20" s="28"/>
      <c r="Z20" s="28"/>
      <c r="AA20" s="28" t="str">
        <f t="shared" si="2"/>
        <v>pcc-12-1-shl-loc3</v>
      </c>
      <c r="AB20" s="28">
        <v>4</v>
      </c>
      <c r="AC20" s="28">
        <f t="shared" si="1"/>
        <v>5</v>
      </c>
      <c r="AD20" s="29" t="str">
        <f>VLOOKUP(AG20,[2]战场角色!$A:$V,22,0)</f>
        <v>head_jl_1101013</v>
      </c>
      <c r="AE20" s="29">
        <f>VLOOKUP(AG20,检索目录!A:F,6,0)</f>
        <v>2</v>
      </c>
      <c r="AF20" s="28">
        <f>VLOOKUP(AG20,检索目录!A:F,3,0)</f>
        <v>1</v>
      </c>
      <c r="AG20" s="28">
        <v>1101013</v>
      </c>
      <c r="AH20" s="28"/>
    </row>
    <row r="21" s="29" customFormat="1" ht="16.5" spans="1:34">
      <c r="A21" s="24">
        <f>CONCATENATE(9,VLOOKUP(LEFT($D21,3),{"czg",1;"tfq",2;"zyd",3;"jzq",4;"gcz",5;"pcc",6},2,FALSE))*100000+VALUE(MID($D21,5,LEN($D21)-LEN(RIGHT($D21,11))-5+1))*1000+LEFT(RIGHT($D21,10),1)*100+IF(LEFT(RIGHT($D21,8),3)="jlr",1,2)*10+RIGHT($D21,1)</f>
        <v>9612123</v>
      </c>
      <c r="B21" s="24" t="s">
        <v>101</v>
      </c>
      <c r="C21" s="24" t="s">
        <v>110</v>
      </c>
      <c r="D21" s="24" t="s">
        <v>123</v>
      </c>
      <c r="E21" s="28">
        <v>3</v>
      </c>
      <c r="F21" s="28">
        <f t="shared" si="0"/>
        <v>2</v>
      </c>
      <c r="G21" s="28">
        <f>INDEX(难度数据!$A$1:$G$16,MATCH(VALUE(MID($D21,5,LEN($D21)-LEN(RIGHT($D21,11))-5+1)),难度数据!$A$1:$A$16,0),MATCH(LEFT($D21,3),难度数据!$A$1:$G$1,0))</f>
        <v>25</v>
      </c>
      <c r="H21" s="28">
        <f>VLOOKUP($G21,难度数据!$P:$AI,IF($F21=1,2+VLOOKUP($E21,难度数据!$A$24:$B$27,2,FALSE),12+VLOOKUP($E21,难度数据!$A$28:$B$31,2,FALSE)),FALSE)</f>
        <v>1.06378178321928</v>
      </c>
      <c r="I21" s="28">
        <f>VLOOKUP($G21,难度数据!$P:$AI,IF($F21=1,3+VLOOKUP($E21,难度数据!$A$24:$B$27,2,FALSE),13+VLOOKUP($E21,难度数据!$A$28:$B$31,2,FALSE)),FALSE)</f>
        <v>0</v>
      </c>
      <c r="J21" s="28">
        <f>VLOOKUP($G21,难度数据!$P:$AI,IF($F21=1,4+VLOOKUP($E21,难度数据!$A$24:$B$27,2,FALSE),14+VLOOKUP($E21,难度数据!$A$28:$B$31,2,FALSE)),FALSE)</f>
        <v>1250</v>
      </c>
      <c r="K21" s="28">
        <v>0</v>
      </c>
      <c r="L21" s="28">
        <v>1.5</v>
      </c>
      <c r="M21" s="28">
        <v>0</v>
      </c>
      <c r="N21" s="28">
        <v>0</v>
      </c>
      <c r="O21" s="28">
        <f ca="1">LOOKUP($G21*4,难度数据!$I$3:$I$23,IF($F21=1,INDIRECT("难度数据"&amp;"!$J$3:$J$23"),INDIRECT("难度数据"&amp;"!$K$3:$K$23")))</f>
        <v>6250</v>
      </c>
      <c r="P21" s="28">
        <v>0</v>
      </c>
      <c r="Q21" s="28">
        <v>0</v>
      </c>
      <c r="R21" s="28">
        <v>1303019</v>
      </c>
      <c r="S21" s="28">
        <v>1</v>
      </c>
      <c r="T21" s="28">
        <v>1304027</v>
      </c>
      <c r="U21" s="28">
        <v>2</v>
      </c>
      <c r="V21" s="28">
        <v>1304036</v>
      </c>
      <c r="W21" s="28">
        <v>2</v>
      </c>
      <c r="X21" s="28"/>
      <c r="Y21" s="28"/>
      <c r="Z21" s="28"/>
      <c r="AA21" s="28" t="str">
        <f t="shared" si="2"/>
        <v/>
      </c>
      <c r="AB21" s="28">
        <v>0</v>
      </c>
      <c r="AC21" s="28">
        <f t="shared" si="1"/>
        <v>5</v>
      </c>
      <c r="AD21" s="29" t="str">
        <f>VLOOKUP(AG21,[2]战场角色!$A:$V,22,0)</f>
        <v>head_shx_1102019</v>
      </c>
      <c r="AE21" s="29">
        <f>VLOOKUP(AG21,检索目录!A:F,6,0)</f>
        <v>2</v>
      </c>
      <c r="AF21" s="28">
        <f>VLOOKUP(AG21,检索目录!A:F,3,0)</f>
        <v>1</v>
      </c>
      <c r="AG21" s="28">
        <v>1102019</v>
      </c>
      <c r="AH21" s="28"/>
    </row>
    <row r="22" s="29" customFormat="1" ht="16.5" spans="1:34">
      <c r="A22" s="24">
        <f>CONCATENATE(9,VLOOKUP(LEFT($D22,3),{"czg",1;"tfq",2;"zyd",3;"jzq",4;"gcz",5;"pcc",6},2,FALSE))*100000+VALUE(MID($D22,5,LEN($D22)-LEN(RIGHT($D22,11))-5+1))*1000+LEFT(RIGHT($D22,10),1)*100+IF(LEFT(RIGHT($D22,8),3)="jlr",1,2)*10+RIGHT($D22,1)</f>
        <v>9615111</v>
      </c>
      <c r="B22" s="24" t="s">
        <v>98</v>
      </c>
      <c r="C22" s="24" t="s">
        <v>99</v>
      </c>
      <c r="D22" s="24" t="s">
        <v>124</v>
      </c>
      <c r="E22" s="28">
        <v>3</v>
      </c>
      <c r="F22" s="28">
        <f t="shared" si="0"/>
        <v>1</v>
      </c>
      <c r="G22" s="28">
        <f>INDEX(难度数据!$A$1:$G$16,MATCH(VALUE(MID($D22,5,LEN($D22)-LEN(RIGHT($D22,11))-5+1)),难度数据!$A$1:$A$16,0),MATCH(LEFT($D22,3),难度数据!$A$1:$G$1,0))</f>
        <v>28</v>
      </c>
      <c r="H22" s="28">
        <f>VLOOKUP($G22,难度数据!$P:$AI,IF($F22=1,2+VLOOKUP($E22,难度数据!$A$24:$B$27,2,FALSE),12+VLOOKUP($E22,难度数据!$A$28:$B$31,2,FALSE)),FALSE)</f>
        <v>1.05748535818355</v>
      </c>
      <c r="I22" s="28">
        <f>VLOOKUP($G22,难度数据!$P:$AI,IF($F22=1,3+VLOOKUP($E22,难度数据!$A$24:$B$27,2,FALSE),13+VLOOKUP($E22,难度数据!$A$28:$B$31,2,FALSE)),FALSE)</f>
        <v>0</v>
      </c>
      <c r="J22" s="28">
        <f>VLOOKUP($G22,难度数据!$P:$AI,IF($F22=1,4+VLOOKUP($E22,难度数据!$A$24:$B$27,2,FALSE),14+VLOOKUP($E22,难度数据!$A$28:$B$31,2,FALSE)),FALSE)</f>
        <v>1400</v>
      </c>
      <c r="K22" s="28">
        <v>0</v>
      </c>
      <c r="L22" s="28">
        <v>1.5</v>
      </c>
      <c r="M22" s="28">
        <v>0</v>
      </c>
      <c r="N22" s="28">
        <v>0</v>
      </c>
      <c r="O22" s="28">
        <f ca="1">LOOKUP($G22*4,难度数据!$I$3:$I$23,IF($F22=1,INDIRECT("难度数据"&amp;"!$J$3:$J$23"),INDIRECT("难度数据"&amp;"!$K$3:$K$23")))</f>
        <v>120</v>
      </c>
      <c r="P22" s="28">
        <v>0</v>
      </c>
      <c r="Q22" s="28">
        <v>0</v>
      </c>
      <c r="R22" s="28">
        <v>1301012</v>
      </c>
      <c r="S22" s="28">
        <v>1</v>
      </c>
      <c r="T22" s="28">
        <v>1302012</v>
      </c>
      <c r="U22" s="28">
        <v>2</v>
      </c>
      <c r="V22" s="28"/>
      <c r="W22" s="28"/>
      <c r="X22" s="28"/>
      <c r="Y22" s="28"/>
      <c r="Z22" s="28"/>
      <c r="AA22" s="28" t="str">
        <f t="shared" si="2"/>
        <v>pcc-15-1-shl-loc1</v>
      </c>
      <c r="AB22" s="28">
        <v>4</v>
      </c>
      <c r="AC22" s="28">
        <f t="shared" si="1"/>
        <v>5</v>
      </c>
      <c r="AD22" s="29" t="str">
        <f>VLOOKUP(AG22,[2]战场角色!$A:$V,22,0)</f>
        <v>head_nyf_1101012</v>
      </c>
      <c r="AE22" s="29">
        <f>VLOOKUP(AG22,检索目录!A:F,6,0)</f>
        <v>2</v>
      </c>
      <c r="AF22" s="28">
        <f>VLOOKUP(AG22,检索目录!A:F,3,0)</f>
        <v>2</v>
      </c>
      <c r="AG22" s="28">
        <v>1101012</v>
      </c>
      <c r="AH22" s="28"/>
    </row>
    <row r="23" s="29" customFormat="1" ht="16.5" spans="1:34">
      <c r="A23" s="24">
        <f>CONCATENATE(9,VLOOKUP(LEFT($D23,3),{"czg",1;"tfq",2;"zyd",3;"jzq",4;"gcz",5;"pcc",6},2,FALSE))*100000+VALUE(MID($D23,5,LEN($D23)-LEN(RIGHT($D23,11))-5+1))*1000+LEFT(RIGHT($D23,10),1)*100+IF(LEFT(RIGHT($D23,8),3)="jlr",1,2)*10+RIGHT($D23,1)</f>
        <v>9615121</v>
      </c>
      <c r="B23" s="24" t="s">
        <v>101</v>
      </c>
      <c r="C23" s="24" t="s">
        <v>102</v>
      </c>
      <c r="D23" s="24" t="s">
        <v>125</v>
      </c>
      <c r="E23" s="28">
        <v>3</v>
      </c>
      <c r="F23" s="28">
        <f t="shared" si="0"/>
        <v>2</v>
      </c>
      <c r="G23" s="28">
        <f>INDEX(难度数据!$A$1:$G$16,MATCH(VALUE(MID($D23,5,LEN($D23)-LEN(RIGHT($D23,11))-5+1)),难度数据!$A$1:$A$16,0),MATCH(LEFT($D23,3),难度数据!$A$1:$G$1,0))</f>
        <v>28</v>
      </c>
      <c r="H23" s="28">
        <f>VLOOKUP($G23,难度数据!$P:$AI,IF($F23=1,2+VLOOKUP($E23,难度数据!$A$24:$B$27,2,FALSE),12+VLOOKUP($E23,难度数据!$A$28:$B$31,2,FALSE)),FALSE)</f>
        <v>1.07294673417185</v>
      </c>
      <c r="I23" s="28">
        <f>VLOOKUP($G23,难度数据!$P:$AI,IF($F23=1,3+VLOOKUP($E23,难度数据!$A$24:$B$27,2,FALSE),13+VLOOKUP($E23,难度数据!$A$28:$B$31,2,FALSE)),FALSE)</f>
        <v>0</v>
      </c>
      <c r="J23" s="28">
        <f>VLOOKUP($G23,难度数据!$P:$AI,IF($F23=1,4+VLOOKUP($E23,难度数据!$A$24:$B$27,2,FALSE),14+VLOOKUP($E23,难度数据!$A$28:$B$31,2,FALSE)),FALSE)</f>
        <v>1400</v>
      </c>
      <c r="K23" s="28">
        <v>0</v>
      </c>
      <c r="L23" s="28">
        <v>1.5</v>
      </c>
      <c r="M23" s="28">
        <v>0</v>
      </c>
      <c r="N23" s="28">
        <v>0</v>
      </c>
      <c r="O23" s="28">
        <f ca="1">LOOKUP($G23*4,难度数据!$I$3:$I$23,IF($F23=1,INDIRECT("难度数据"&amp;"!$J$3:$J$23"),INDIRECT("难度数据"&amp;"!$K$3:$K$23")))</f>
        <v>8200</v>
      </c>
      <c r="P23" s="28">
        <v>0</v>
      </c>
      <c r="Q23" s="28">
        <v>0</v>
      </c>
      <c r="R23" s="28">
        <v>1303018</v>
      </c>
      <c r="S23" s="28">
        <v>1</v>
      </c>
      <c r="T23" s="28">
        <v>1304026</v>
      </c>
      <c r="U23" s="28">
        <v>2</v>
      </c>
      <c r="V23" s="28">
        <v>1304032</v>
      </c>
      <c r="W23" s="28">
        <v>2</v>
      </c>
      <c r="X23" s="28"/>
      <c r="Y23" s="28"/>
      <c r="Z23" s="28"/>
      <c r="AA23" s="28" t="str">
        <f t="shared" si="2"/>
        <v/>
      </c>
      <c r="AB23" s="28">
        <v>0</v>
      </c>
      <c r="AC23" s="28">
        <f t="shared" si="1"/>
        <v>5</v>
      </c>
      <c r="AD23" s="29" t="str">
        <f>VLOOKUP(AG23,[2]战场角色!$A:$V,22,0)</f>
        <v>head_sr_1102018</v>
      </c>
      <c r="AE23" s="29">
        <f>VLOOKUP(AG23,检索目录!A:F,6,0)</f>
        <v>2</v>
      </c>
      <c r="AF23" s="28">
        <f>VLOOKUP(AG23,检索目录!A:F,3,0)</f>
        <v>2</v>
      </c>
      <c r="AG23" s="28">
        <v>1102018</v>
      </c>
      <c r="AH23" s="28"/>
    </row>
    <row r="24" s="29" customFormat="1" ht="16.5" spans="1:34">
      <c r="A24" s="24">
        <f>CONCATENATE(9,VLOOKUP(LEFT($D24,3),{"czg",1;"tfq",2;"zyd",3;"jzq",4;"gcz",5;"pcc",6},2,FALSE))*100000+VALUE(MID($D24,5,LEN($D24)-LEN(RIGHT($D24,11))-5+1))*1000+LEFT(RIGHT($D24,10),1)*100+IF(LEFT(RIGHT($D24,8),3)="jlr",1,2)*10+RIGHT($D24,1)</f>
        <v>9615112</v>
      </c>
      <c r="B24" s="24" t="s">
        <v>98</v>
      </c>
      <c r="C24" s="24" t="s">
        <v>104</v>
      </c>
      <c r="D24" s="24" t="s">
        <v>126</v>
      </c>
      <c r="E24" s="28">
        <v>3</v>
      </c>
      <c r="F24" s="28">
        <f t="shared" si="0"/>
        <v>1</v>
      </c>
      <c r="G24" s="28">
        <f>INDEX(难度数据!$A$1:$G$16,MATCH(VALUE(MID($D24,5,LEN($D24)-LEN(RIGHT($D24,11))-5+1)),难度数据!$A$1:$A$16,0),MATCH(LEFT($D24,3),难度数据!$A$1:$G$1,0))</f>
        <v>28</v>
      </c>
      <c r="H24" s="28">
        <f>VLOOKUP($G24,难度数据!$P:$AI,IF($F24=1,2+VLOOKUP($E24,难度数据!$A$24:$B$27,2,FALSE),12+VLOOKUP($E24,难度数据!$A$28:$B$31,2,FALSE)),FALSE)</f>
        <v>1.05748535818355</v>
      </c>
      <c r="I24" s="28">
        <f>VLOOKUP($G24,难度数据!$P:$AI,IF($F24=1,3+VLOOKUP($E24,难度数据!$A$24:$B$27,2,FALSE),13+VLOOKUP($E24,难度数据!$A$28:$B$31,2,FALSE)),FALSE)</f>
        <v>0</v>
      </c>
      <c r="J24" s="28">
        <f>VLOOKUP($G24,难度数据!$P:$AI,IF($F24=1,4+VLOOKUP($E24,难度数据!$A$24:$B$27,2,FALSE),14+VLOOKUP($E24,难度数据!$A$28:$B$31,2,FALSE)),FALSE)</f>
        <v>1400</v>
      </c>
      <c r="K24" s="28">
        <v>0</v>
      </c>
      <c r="L24" s="28">
        <v>1.5</v>
      </c>
      <c r="M24" s="28">
        <v>0</v>
      </c>
      <c r="N24" s="28">
        <v>0</v>
      </c>
      <c r="O24" s="28">
        <f ca="1">LOOKUP($G24*4,难度数据!$I$3:$I$23,IF($F24=1,INDIRECT("难度数据"&amp;"!$J$3:$J$23"),INDIRECT("难度数据"&amp;"!$K$3:$K$23")))</f>
        <v>120</v>
      </c>
      <c r="P24" s="28">
        <v>0</v>
      </c>
      <c r="Q24" s="28">
        <v>0</v>
      </c>
      <c r="R24" s="28">
        <v>1301008</v>
      </c>
      <c r="S24" s="28">
        <v>1</v>
      </c>
      <c r="T24" s="28">
        <v>1302008</v>
      </c>
      <c r="U24" s="28">
        <v>2</v>
      </c>
      <c r="V24" s="28"/>
      <c r="W24" s="28"/>
      <c r="X24" s="28"/>
      <c r="Y24" s="28"/>
      <c r="Z24" s="28"/>
      <c r="AA24" s="28" t="str">
        <f t="shared" si="2"/>
        <v>pcc-15-1-shl-loc2</v>
      </c>
      <c r="AB24" s="28">
        <v>4</v>
      </c>
      <c r="AC24" s="28">
        <f t="shared" si="1"/>
        <v>5</v>
      </c>
      <c r="AD24" s="29" t="str">
        <f>VLOOKUP(AG24,[2]战场角色!$A:$V,22,0)</f>
        <v>head_hekp_1101008</v>
      </c>
      <c r="AE24" s="29">
        <f>VLOOKUP(AG24,检索目录!A:F,6,0)</f>
        <v>2</v>
      </c>
      <c r="AF24" s="28">
        <f>VLOOKUP(AG24,检索目录!A:F,3,0)</f>
        <v>3</v>
      </c>
      <c r="AG24" s="28">
        <v>1101008</v>
      </c>
      <c r="AH24" s="28"/>
    </row>
    <row r="25" s="29" customFormat="1" ht="16.5" spans="1:34">
      <c r="A25" s="24">
        <f>CONCATENATE(9,VLOOKUP(LEFT($D25,3),{"czg",1;"tfq",2;"zyd",3;"jzq",4;"gcz",5;"pcc",6},2,FALSE))*100000+VALUE(MID($D25,5,LEN($D25)-LEN(RIGHT($D25,11))-5+1))*1000+LEFT(RIGHT($D25,10),1)*100+IF(LEFT(RIGHT($D25,8),3)="jlr",1,2)*10+RIGHT($D25,1)</f>
        <v>9615122</v>
      </c>
      <c r="B25" s="24" t="s">
        <v>101</v>
      </c>
      <c r="C25" s="24" t="s">
        <v>106</v>
      </c>
      <c r="D25" s="24" t="s">
        <v>127</v>
      </c>
      <c r="E25" s="28">
        <v>3</v>
      </c>
      <c r="F25" s="28">
        <f t="shared" si="0"/>
        <v>2</v>
      </c>
      <c r="G25" s="28">
        <f>INDEX(难度数据!$A$1:$G$16,MATCH(VALUE(MID($D25,5,LEN($D25)-LEN(RIGHT($D25,11))-5+1)),难度数据!$A$1:$A$16,0),MATCH(LEFT($D25,3),难度数据!$A$1:$G$1,0))</f>
        <v>28</v>
      </c>
      <c r="H25" s="28">
        <f>VLOOKUP($G25,难度数据!$P:$AI,IF($F25=1,2+VLOOKUP($E25,难度数据!$A$24:$B$27,2,FALSE),12+VLOOKUP($E25,难度数据!$A$28:$B$31,2,FALSE)),FALSE)</f>
        <v>1.07294673417185</v>
      </c>
      <c r="I25" s="28">
        <f>VLOOKUP($G25,难度数据!$P:$AI,IF($F25=1,3+VLOOKUP($E25,难度数据!$A$24:$B$27,2,FALSE),13+VLOOKUP($E25,难度数据!$A$28:$B$31,2,FALSE)),FALSE)</f>
        <v>0</v>
      </c>
      <c r="J25" s="28">
        <f>VLOOKUP($G25,难度数据!$P:$AI,IF($F25=1,4+VLOOKUP($E25,难度数据!$A$24:$B$27,2,FALSE),14+VLOOKUP($E25,难度数据!$A$28:$B$31,2,FALSE)),FALSE)</f>
        <v>1400</v>
      </c>
      <c r="K25" s="28">
        <v>0</v>
      </c>
      <c r="L25" s="28">
        <v>1.5</v>
      </c>
      <c r="M25" s="28">
        <v>0</v>
      </c>
      <c r="N25" s="28">
        <v>0</v>
      </c>
      <c r="O25" s="28">
        <f ca="1">LOOKUP($G25*4,难度数据!$I$3:$I$23,IF($F25=1,INDIRECT("难度数据"&amp;"!$J$3:$J$23"),INDIRECT("难度数据"&amp;"!$K$3:$K$23")))</f>
        <v>8200</v>
      </c>
      <c r="P25" s="28">
        <v>0</v>
      </c>
      <c r="Q25" s="28">
        <v>0</v>
      </c>
      <c r="R25" s="28">
        <v>1303013</v>
      </c>
      <c r="S25" s="28">
        <v>1</v>
      </c>
      <c r="T25" s="28">
        <v>1304027</v>
      </c>
      <c r="U25" s="28">
        <v>2</v>
      </c>
      <c r="V25" s="28">
        <v>1304031</v>
      </c>
      <c r="W25" s="28">
        <v>2</v>
      </c>
      <c r="X25" s="28"/>
      <c r="Y25" s="28"/>
      <c r="Z25" s="28"/>
      <c r="AA25" s="28" t="str">
        <f t="shared" si="2"/>
        <v/>
      </c>
      <c r="AB25" s="28">
        <v>0</v>
      </c>
      <c r="AC25" s="28">
        <f t="shared" si="1"/>
        <v>5</v>
      </c>
      <c r="AD25" s="29" t="str">
        <f>VLOOKUP(AG25,[2]战场角色!$A:$V,22,0)</f>
        <v>head_sbls_1102013</v>
      </c>
      <c r="AE25" s="29">
        <f>VLOOKUP(AG25,检索目录!A:F,6,0)</f>
        <v>2</v>
      </c>
      <c r="AF25" s="28">
        <f>VLOOKUP(AG25,检索目录!A:F,3,0)</f>
        <v>3</v>
      </c>
      <c r="AG25" s="28">
        <v>1102013</v>
      </c>
      <c r="AH25" s="28"/>
    </row>
    <row r="26" s="29" customFormat="1" ht="16.5" spans="1:34">
      <c r="A26" s="24">
        <f>CONCATENATE(9,VLOOKUP(LEFT($D26,3),{"czg",1;"tfq",2;"zyd",3;"jzq",4;"gcz",5;"pcc",6},2,FALSE))*100000+VALUE(MID($D26,5,LEN($D26)-LEN(RIGHT($D26,11))-5+1))*1000+LEFT(RIGHT($D26,10),1)*100+IF(LEFT(RIGHT($D26,8),3)="jlr",1,2)*10+RIGHT($D26,1)</f>
        <v>9615113</v>
      </c>
      <c r="B26" s="24" t="s">
        <v>98</v>
      </c>
      <c r="C26" s="24" t="s">
        <v>108</v>
      </c>
      <c r="D26" s="24" t="s">
        <v>128</v>
      </c>
      <c r="E26" s="28">
        <v>3</v>
      </c>
      <c r="F26" s="28">
        <f t="shared" si="0"/>
        <v>1</v>
      </c>
      <c r="G26" s="28">
        <f>INDEX(难度数据!$A$1:$G$16,MATCH(VALUE(MID($D26,5,LEN($D26)-LEN(RIGHT($D26,11))-5+1)),难度数据!$A$1:$A$16,0),MATCH(LEFT($D26,3),难度数据!$A$1:$G$1,0))</f>
        <v>28</v>
      </c>
      <c r="H26" s="28">
        <f>VLOOKUP($G26,难度数据!$P:$AI,IF($F26=1,2+VLOOKUP($E26,难度数据!$A$24:$B$27,2,FALSE),12+VLOOKUP($E26,难度数据!$A$28:$B$31,2,FALSE)),FALSE)</f>
        <v>1.05748535818355</v>
      </c>
      <c r="I26" s="28">
        <f>VLOOKUP($G26,难度数据!$P:$AI,IF($F26=1,3+VLOOKUP($E26,难度数据!$A$24:$B$27,2,FALSE),13+VLOOKUP($E26,难度数据!$A$28:$B$31,2,FALSE)),FALSE)</f>
        <v>0</v>
      </c>
      <c r="J26" s="28">
        <f>VLOOKUP($G26,难度数据!$P:$AI,IF($F26=1,4+VLOOKUP($E26,难度数据!$A$24:$B$27,2,FALSE),14+VLOOKUP($E26,难度数据!$A$28:$B$31,2,FALSE)),FALSE)</f>
        <v>1400</v>
      </c>
      <c r="K26" s="28">
        <v>0</v>
      </c>
      <c r="L26" s="28">
        <v>1.5</v>
      </c>
      <c r="M26" s="28">
        <v>0</v>
      </c>
      <c r="N26" s="28">
        <v>0</v>
      </c>
      <c r="O26" s="28">
        <f ca="1">LOOKUP($G26*4,难度数据!$I$3:$I$23,IF($F26=1,INDIRECT("难度数据"&amp;"!$J$3:$J$23"),INDIRECT("难度数据"&amp;"!$K$3:$K$23")))</f>
        <v>120</v>
      </c>
      <c r="P26" s="28">
        <v>0</v>
      </c>
      <c r="Q26" s="28">
        <v>0</v>
      </c>
      <c r="R26" s="28">
        <v>1301013</v>
      </c>
      <c r="S26" s="28">
        <v>1</v>
      </c>
      <c r="T26" s="28">
        <v>1302013</v>
      </c>
      <c r="U26" s="28">
        <v>2</v>
      </c>
      <c r="V26" s="28"/>
      <c r="W26" s="28"/>
      <c r="X26" s="28"/>
      <c r="Y26" s="28"/>
      <c r="Z26" s="28"/>
      <c r="AA26" s="28" t="str">
        <f t="shared" si="2"/>
        <v>pcc-15-1-shl-loc3</v>
      </c>
      <c r="AB26" s="28">
        <v>4</v>
      </c>
      <c r="AC26" s="28">
        <f t="shared" si="1"/>
        <v>5</v>
      </c>
      <c r="AD26" s="29" t="str">
        <f>VLOOKUP(AG26,[2]战场角色!$A:$V,22,0)</f>
        <v>head_jl_1101013</v>
      </c>
      <c r="AE26" s="29">
        <f>VLOOKUP(AG26,检索目录!A:F,6,0)</f>
        <v>2</v>
      </c>
      <c r="AF26" s="28">
        <f>VLOOKUP(AG26,检索目录!A:F,3,0)</f>
        <v>1</v>
      </c>
      <c r="AG26" s="28">
        <v>1101013</v>
      </c>
      <c r="AH26" s="28"/>
    </row>
    <row r="27" s="29" customFormat="1" ht="16.5" spans="1:34">
      <c r="A27" s="24">
        <f>CONCATENATE(9,VLOOKUP(LEFT($D27,3),{"czg",1;"tfq",2;"zyd",3;"jzq",4;"gcz",5;"pcc",6},2,FALSE))*100000+VALUE(MID($D27,5,LEN($D27)-LEN(RIGHT($D27,11))-5+1))*1000+LEFT(RIGHT($D27,10),1)*100+IF(LEFT(RIGHT($D27,8),3)="jlr",1,2)*10+RIGHT($D27,1)</f>
        <v>9615123</v>
      </c>
      <c r="B27" s="24" t="s">
        <v>101</v>
      </c>
      <c r="C27" s="24" t="s">
        <v>110</v>
      </c>
      <c r="D27" s="24" t="s">
        <v>129</v>
      </c>
      <c r="E27" s="28">
        <v>3</v>
      </c>
      <c r="F27" s="28">
        <f t="shared" si="0"/>
        <v>2</v>
      </c>
      <c r="G27" s="28">
        <f>INDEX(难度数据!$A$1:$G$16,MATCH(VALUE(MID($D27,5,LEN($D27)-LEN(RIGHT($D27,11))-5+1)),难度数据!$A$1:$A$16,0),MATCH(LEFT($D27,3),难度数据!$A$1:$G$1,0))</f>
        <v>28</v>
      </c>
      <c r="H27" s="28">
        <f>VLOOKUP($G27,难度数据!$P:$AI,IF($F27=1,2+VLOOKUP($E27,难度数据!$A$24:$B$27,2,FALSE),12+VLOOKUP($E27,难度数据!$A$28:$B$31,2,FALSE)),FALSE)</f>
        <v>1.07294673417185</v>
      </c>
      <c r="I27" s="28">
        <f>VLOOKUP($G27,难度数据!$P:$AI,IF($F27=1,3+VLOOKUP($E27,难度数据!$A$24:$B$27,2,FALSE),13+VLOOKUP($E27,难度数据!$A$28:$B$31,2,FALSE)),FALSE)</f>
        <v>0</v>
      </c>
      <c r="J27" s="28">
        <f>VLOOKUP($G27,难度数据!$P:$AI,IF($F27=1,4+VLOOKUP($E27,难度数据!$A$24:$B$27,2,FALSE),14+VLOOKUP($E27,难度数据!$A$28:$B$31,2,FALSE)),FALSE)</f>
        <v>1400</v>
      </c>
      <c r="K27" s="28">
        <v>0</v>
      </c>
      <c r="L27" s="28">
        <v>1.5</v>
      </c>
      <c r="M27" s="28">
        <v>0</v>
      </c>
      <c r="N27" s="28">
        <v>0</v>
      </c>
      <c r="O27" s="28">
        <f ca="1">LOOKUP($G27*4,难度数据!$I$3:$I$23,IF($F27=1,INDIRECT("难度数据"&amp;"!$J$3:$J$23"),INDIRECT("难度数据"&amp;"!$K$3:$K$23")))</f>
        <v>8200</v>
      </c>
      <c r="P27" s="28">
        <v>0</v>
      </c>
      <c r="Q27" s="28">
        <v>0</v>
      </c>
      <c r="R27" s="28">
        <v>1303019</v>
      </c>
      <c r="S27" s="28">
        <v>1</v>
      </c>
      <c r="T27" s="28">
        <v>1304027</v>
      </c>
      <c r="U27" s="28">
        <v>2</v>
      </c>
      <c r="V27" s="28">
        <v>1304036</v>
      </c>
      <c r="W27" s="28">
        <v>2</v>
      </c>
      <c r="X27" s="28"/>
      <c r="Y27" s="28"/>
      <c r="Z27" s="28"/>
      <c r="AA27" s="28" t="str">
        <f t="shared" si="2"/>
        <v/>
      </c>
      <c r="AB27" s="28">
        <v>0</v>
      </c>
      <c r="AC27" s="28">
        <f t="shared" si="1"/>
        <v>5</v>
      </c>
      <c r="AD27" s="29" t="str">
        <f>VLOOKUP(AG27,[2]战场角色!$A:$V,22,0)</f>
        <v>head_shx_1102019</v>
      </c>
      <c r="AE27" s="29">
        <f>VLOOKUP(AG27,检索目录!A:F,6,0)</f>
        <v>2</v>
      </c>
      <c r="AF27" s="28">
        <f>VLOOKUP(AG27,检索目录!A:F,3,0)</f>
        <v>1</v>
      </c>
      <c r="AG27" s="28">
        <v>1102019</v>
      </c>
      <c r="AH27" s="28"/>
    </row>
    <row r="28" s="29" customFormat="1" ht="16.5" spans="1:34">
      <c r="A28" s="35">
        <f>CONCATENATE(9,VLOOKUP(LEFT($D28,3),{"czg",1;"tfq",2;"zyd",3;"jzq",4;"gcz",5;"pcc",6},2,FALSE))*100000+VALUE(MID($D28,5,LEN($D28)-LEN(RIGHT($D28,11))-5+1))*1000+LEFT(RIGHT($D28,10),1)*100+IF(LEFT(RIGHT($D28,8),3)="jlr",1,2)*10+RIGHT($D28,1)</f>
        <v>9101112</v>
      </c>
      <c r="B28" s="28" t="s">
        <v>98</v>
      </c>
      <c r="C28" s="28" t="s">
        <v>130</v>
      </c>
      <c r="D28" s="28" t="s">
        <v>131</v>
      </c>
      <c r="E28" s="28">
        <v>2</v>
      </c>
      <c r="F28" s="28">
        <f t="shared" si="0"/>
        <v>1</v>
      </c>
      <c r="G28" s="28">
        <f>INDEX(难度数据!$A$1:$G$16,MATCH(VALUE(MID($D28,5,LEN($D28)-LEN(RIGHT($D28,11))-5+1)),难度数据!$A$1:$A$16,0),MATCH(LEFT($D28,3),难度数据!$A$1:$G$1,0))</f>
        <v>2</v>
      </c>
      <c r="H28" s="28">
        <f>VLOOKUP($G28,难度数据!$P:$AI,IF($F28=1,2+VLOOKUP($E28,难度数据!$A$24:$B$27,2,FALSE),12+VLOOKUP($E28,难度数据!$A$28:$B$31,2,FALSE)),FALSE)</f>
        <v>0.558</v>
      </c>
      <c r="I28" s="28">
        <f>VLOOKUP($G28,难度数据!$P:$AI,IF($F28=1,3+VLOOKUP($E28,难度数据!$A$24:$B$27,2,FALSE),13+VLOOKUP($E28,难度数据!$A$28:$B$31,2,FALSE)),FALSE)</f>
        <v>0</v>
      </c>
      <c r="J28" s="28">
        <f>VLOOKUP($G28,难度数据!$P:$AI,IF($F28=1,4+VLOOKUP($E28,难度数据!$A$24:$B$27,2,FALSE),14+VLOOKUP($E28,难度数据!$A$28:$B$31,2,FALSE)),FALSE)</f>
        <v>100</v>
      </c>
      <c r="K28" s="28">
        <v>0</v>
      </c>
      <c r="L28" s="28">
        <v>1.5</v>
      </c>
      <c r="M28" s="28">
        <v>0</v>
      </c>
      <c r="N28" s="28">
        <v>0</v>
      </c>
      <c r="O28" s="28">
        <f ca="1">LOOKUP($G28*4,难度数据!$I$3:$I$23,IF($F28=1,INDIRECT("难度数据"&amp;"!$J$3:$J$23"),INDIRECT("难度数据"&amp;"!$K$3:$K$23")))</f>
        <v>10</v>
      </c>
      <c r="P28" s="28">
        <v>0</v>
      </c>
      <c r="Q28" s="28">
        <v>0</v>
      </c>
      <c r="R28" s="28">
        <v>1802001</v>
      </c>
      <c r="S28" s="28">
        <v>1</v>
      </c>
      <c r="T28" s="28">
        <v>1803001</v>
      </c>
      <c r="U28" s="28">
        <v>1</v>
      </c>
      <c r="V28" s="28">
        <v>1801001</v>
      </c>
      <c r="W28" s="28">
        <v>1</v>
      </c>
      <c r="X28" s="28"/>
      <c r="Y28" s="28"/>
      <c r="Z28" s="28"/>
      <c r="AA28" s="24"/>
      <c r="AB28" s="28">
        <v>4</v>
      </c>
      <c r="AC28" s="28">
        <f t="shared" si="1"/>
        <v>4</v>
      </c>
      <c r="AD28" s="29" t="str">
        <f>VLOOKUP(AG28,[2]战场角色!$A:$V,22,0)</f>
        <v>head_jsgb1_1201001</v>
      </c>
      <c r="AE28" s="29">
        <f>VLOOKUP(AG28,检索目录!A:F,6,0)</f>
        <v>1</v>
      </c>
      <c r="AF28" s="28">
        <f>VLOOKUP(AG28,检索目录!A:F,3,0)</f>
        <v>1</v>
      </c>
      <c r="AG28" s="28">
        <v>1201001</v>
      </c>
      <c r="AH28" s="28"/>
    </row>
    <row r="29" s="29" customFormat="1" ht="16.5" spans="1:34">
      <c r="A29" s="35">
        <f>CONCATENATE(9,VLOOKUP(LEFT($D29,3),{"czg",1;"tfq",2;"zyd",3;"jzq",4;"gcz",5;"pcc",6},2,FALSE))*100000+VALUE(MID($D29,5,LEN($D29)-LEN(RIGHT($D29,11))-5+1))*1000+LEFT(RIGHT($D29,10),1)*100+IF(LEFT(RIGHT($D29,8),3)="jlr",1,2)*10+RIGHT($D29,1)</f>
        <v>9101113</v>
      </c>
      <c r="B29" s="28" t="s">
        <v>98</v>
      </c>
      <c r="C29" s="28" t="s">
        <v>132</v>
      </c>
      <c r="D29" s="28" t="s">
        <v>133</v>
      </c>
      <c r="E29" s="28">
        <v>2</v>
      </c>
      <c r="F29" s="28">
        <f t="shared" ref="F29:F92" si="3">IF(LEFT(RIGHT($D29,8),3)="jlr",1,2)</f>
        <v>1</v>
      </c>
      <c r="G29" s="28">
        <f>INDEX(难度数据!$A$1:$G$16,MATCH(VALUE(MID($D29,5,LEN($D29)-LEN(RIGHT($D29,11))-5+1)),难度数据!$A$1:$A$16,0),MATCH(LEFT($D29,3),难度数据!$A$1:$G$1,0))</f>
        <v>2</v>
      </c>
      <c r="H29" s="28">
        <f>VLOOKUP($G29,难度数据!$P:$AI,IF($F29=1,2+VLOOKUP($E29,难度数据!$A$24:$B$27,2,FALSE),12+VLOOKUP($E29,难度数据!$A$28:$B$31,2,FALSE)),FALSE)</f>
        <v>0.558</v>
      </c>
      <c r="I29" s="28">
        <f>VLOOKUP($G29,难度数据!$P:$AI,IF($F29=1,3+VLOOKUP($E29,难度数据!$A$24:$B$27,2,FALSE),13+VLOOKUP($E29,难度数据!$A$28:$B$31,2,FALSE)),FALSE)</f>
        <v>0</v>
      </c>
      <c r="J29" s="28">
        <f>VLOOKUP($G29,难度数据!$P:$AI,IF($F29=1,4+VLOOKUP($E29,难度数据!$A$24:$B$27,2,FALSE),14+VLOOKUP($E29,难度数据!$A$28:$B$31,2,FALSE)),FALSE)</f>
        <v>100</v>
      </c>
      <c r="K29" s="28">
        <v>0</v>
      </c>
      <c r="L29" s="28">
        <v>1.5</v>
      </c>
      <c r="M29" s="28">
        <v>0</v>
      </c>
      <c r="N29" s="28">
        <v>0</v>
      </c>
      <c r="O29" s="28">
        <f ca="1">LOOKUP($G29*4,难度数据!$I$3:$I$23,IF($F29=1,INDIRECT("难度数据"&amp;"!$J$3:$J$23"),INDIRECT("难度数据"&amp;"!$K$3:$K$23")))</f>
        <v>10</v>
      </c>
      <c r="P29" s="28">
        <v>0</v>
      </c>
      <c r="Q29" s="28">
        <v>0</v>
      </c>
      <c r="R29" s="28">
        <v>1802003</v>
      </c>
      <c r="S29" s="28">
        <v>1</v>
      </c>
      <c r="T29" s="28">
        <v>1803003</v>
      </c>
      <c r="U29" s="28">
        <v>1</v>
      </c>
      <c r="V29" s="28">
        <v>1801003</v>
      </c>
      <c r="W29" s="28">
        <v>1</v>
      </c>
      <c r="X29" s="28"/>
      <c r="Y29" s="28"/>
      <c r="Z29" s="28"/>
      <c r="AA29" s="24"/>
      <c r="AB29" s="28">
        <v>4</v>
      </c>
      <c r="AC29" s="28">
        <f t="shared" si="1"/>
        <v>4</v>
      </c>
      <c r="AD29" s="29" t="str">
        <f>VLOOKUP(AG29,[2]战场角色!$A:$V,22,0)</f>
        <v>head_jsgb3_1201003</v>
      </c>
      <c r="AE29" s="29">
        <f>VLOOKUP(AG29,检索目录!A:F,6,0)</f>
        <v>1</v>
      </c>
      <c r="AF29" s="28">
        <f>VLOOKUP(AG29,检索目录!A:F,3,0)</f>
        <v>3</v>
      </c>
      <c r="AG29" s="28">
        <v>1201003</v>
      </c>
      <c r="AH29" s="28"/>
    </row>
    <row r="30" s="29" customFormat="1" ht="16.5" spans="1:34">
      <c r="A30" s="35">
        <f>CONCATENATE(9,VLOOKUP(LEFT($D30,3),{"czg",1;"tfq",2;"zyd",3;"jzq",4;"gcz",5;"pcc",6},2,FALSE))*100000+VALUE(MID($D30,5,LEN($D30)-LEN(RIGHT($D30,11))-5+1))*1000+LEFT(RIGHT($D30,10),1)*100+IF(LEFT(RIGHT($D30,8),3)="jlr",1,2)*10+RIGHT($D30,1)</f>
        <v>9101212</v>
      </c>
      <c r="B30" s="28" t="s">
        <v>98</v>
      </c>
      <c r="C30" s="28" t="s">
        <v>130</v>
      </c>
      <c r="D30" s="28" t="s">
        <v>134</v>
      </c>
      <c r="E30" s="28">
        <v>2</v>
      </c>
      <c r="F30" s="28">
        <f t="shared" si="3"/>
        <v>1</v>
      </c>
      <c r="G30" s="28">
        <f>INDEX(难度数据!$A$1:$G$16,MATCH(VALUE(MID($D30,5,LEN($D30)-LEN(RIGHT($D30,11))-5+1)),难度数据!$A$1:$A$16,0),MATCH(LEFT($D30,3),难度数据!$A$1:$G$1,0))</f>
        <v>2</v>
      </c>
      <c r="H30" s="28">
        <f>VLOOKUP($G30,难度数据!$P:$AI,IF($F30=1,2+VLOOKUP($E30,难度数据!$A$24:$B$27,2,FALSE),12+VLOOKUP($E30,难度数据!$A$28:$B$31,2,FALSE)),FALSE)</f>
        <v>0.558</v>
      </c>
      <c r="I30" s="28">
        <f>VLOOKUP($G30,难度数据!$P:$AI,IF($F30=1,3+VLOOKUP($E30,难度数据!$A$24:$B$27,2,FALSE),13+VLOOKUP($E30,难度数据!$A$28:$B$31,2,FALSE)),FALSE)</f>
        <v>0</v>
      </c>
      <c r="J30" s="28">
        <f>VLOOKUP($G30,难度数据!$P:$AI,IF($F30=1,4+VLOOKUP($E30,难度数据!$A$24:$B$27,2,FALSE),14+VLOOKUP($E30,难度数据!$A$28:$B$31,2,FALSE)),FALSE)</f>
        <v>100</v>
      </c>
      <c r="K30" s="28">
        <v>0</v>
      </c>
      <c r="L30" s="28">
        <v>1.5</v>
      </c>
      <c r="M30" s="28">
        <v>0</v>
      </c>
      <c r="N30" s="28">
        <v>0</v>
      </c>
      <c r="O30" s="28">
        <f ca="1">LOOKUP($G30*4,难度数据!$I$3:$I$23,IF($F30=1,INDIRECT("难度数据"&amp;"!$J$3:$J$23"),INDIRECT("难度数据"&amp;"!$K$3:$K$23")))</f>
        <v>10</v>
      </c>
      <c r="P30" s="28">
        <v>0</v>
      </c>
      <c r="Q30" s="28">
        <v>0</v>
      </c>
      <c r="R30" s="28">
        <v>1802001</v>
      </c>
      <c r="S30" s="28">
        <v>1</v>
      </c>
      <c r="T30" s="28">
        <v>1803001</v>
      </c>
      <c r="U30" s="28">
        <v>1</v>
      </c>
      <c r="V30" s="28">
        <v>1801001</v>
      </c>
      <c r="W30" s="28">
        <v>1</v>
      </c>
      <c r="X30" s="28"/>
      <c r="Y30" s="28"/>
      <c r="Z30" s="28"/>
      <c r="AA30" s="24"/>
      <c r="AB30" s="28">
        <v>4</v>
      </c>
      <c r="AC30" s="28">
        <f t="shared" si="1"/>
        <v>4</v>
      </c>
      <c r="AD30" s="29" t="str">
        <f>VLOOKUP(AG30,[2]战场角色!$A:$V,22,0)</f>
        <v>head_jsgb1_1201001</v>
      </c>
      <c r="AE30" s="29">
        <f>VLOOKUP(AG30,检索目录!A:F,6,0)</f>
        <v>1</v>
      </c>
      <c r="AF30" s="28">
        <f>VLOOKUP(AG30,检索目录!A:F,3,0)</f>
        <v>1</v>
      </c>
      <c r="AG30" s="28">
        <v>1201001</v>
      </c>
      <c r="AH30" s="28"/>
    </row>
    <row r="31" s="29" customFormat="1" ht="16.5" spans="1:34">
      <c r="A31" s="35">
        <f>CONCATENATE(9,VLOOKUP(LEFT($D31,3),{"czg",1;"tfq",2;"zyd",3;"jzq",4;"gcz",5;"pcc",6},2,FALSE))*100000+VALUE(MID($D31,5,LEN($D31)-LEN(RIGHT($D31,11))-5+1))*1000+LEFT(RIGHT($D31,10),1)*100+IF(LEFT(RIGHT($D31,8),3)="jlr",1,2)*10+RIGHT($D31,1)</f>
        <v>9101213</v>
      </c>
      <c r="B31" s="28" t="s">
        <v>98</v>
      </c>
      <c r="C31" s="28" t="s">
        <v>132</v>
      </c>
      <c r="D31" s="28" t="s">
        <v>135</v>
      </c>
      <c r="E31" s="28">
        <v>2</v>
      </c>
      <c r="F31" s="28">
        <f t="shared" si="3"/>
        <v>1</v>
      </c>
      <c r="G31" s="28">
        <f>INDEX(难度数据!$A$1:$G$16,MATCH(VALUE(MID($D31,5,LEN($D31)-LEN(RIGHT($D31,11))-5+1)),难度数据!$A$1:$A$16,0),MATCH(LEFT($D31,3),难度数据!$A$1:$G$1,0))</f>
        <v>2</v>
      </c>
      <c r="H31" s="28">
        <f>VLOOKUP($G31,难度数据!$P:$AI,IF($F31=1,2+VLOOKUP($E31,难度数据!$A$24:$B$27,2,FALSE),12+VLOOKUP($E31,难度数据!$A$28:$B$31,2,FALSE)),FALSE)</f>
        <v>0.558</v>
      </c>
      <c r="I31" s="28">
        <f>VLOOKUP($G31,难度数据!$P:$AI,IF($F31=1,3+VLOOKUP($E31,难度数据!$A$24:$B$27,2,FALSE),13+VLOOKUP($E31,难度数据!$A$28:$B$31,2,FALSE)),FALSE)</f>
        <v>0</v>
      </c>
      <c r="J31" s="28">
        <f>VLOOKUP($G31,难度数据!$P:$AI,IF($F31=1,4+VLOOKUP($E31,难度数据!$A$24:$B$27,2,FALSE),14+VLOOKUP($E31,难度数据!$A$28:$B$31,2,FALSE)),FALSE)</f>
        <v>100</v>
      </c>
      <c r="K31" s="28">
        <v>0</v>
      </c>
      <c r="L31" s="28">
        <v>1.5</v>
      </c>
      <c r="M31" s="28">
        <v>0</v>
      </c>
      <c r="N31" s="28">
        <v>0</v>
      </c>
      <c r="O31" s="28">
        <f ca="1">LOOKUP($G31*4,难度数据!$I$3:$I$23,IF($F31=1,INDIRECT("难度数据"&amp;"!$J$3:$J$23"),INDIRECT("难度数据"&amp;"!$K$3:$K$23")))</f>
        <v>10</v>
      </c>
      <c r="P31" s="28">
        <v>0</v>
      </c>
      <c r="Q31" s="28">
        <v>0</v>
      </c>
      <c r="R31" s="28">
        <v>1802003</v>
      </c>
      <c r="S31" s="28">
        <v>1</v>
      </c>
      <c r="T31" s="28">
        <v>1803003</v>
      </c>
      <c r="U31" s="28">
        <v>1</v>
      </c>
      <c r="V31" s="28">
        <v>1801003</v>
      </c>
      <c r="W31" s="28">
        <v>1</v>
      </c>
      <c r="X31" s="28"/>
      <c r="Y31" s="28"/>
      <c r="Z31" s="28"/>
      <c r="AA31" s="24"/>
      <c r="AB31" s="28">
        <v>4</v>
      </c>
      <c r="AC31" s="28">
        <f t="shared" si="1"/>
        <v>4</v>
      </c>
      <c r="AD31" s="29" t="str">
        <f>VLOOKUP(AG31,[2]战场角色!$A:$V,22,0)</f>
        <v>head_jsgb3_1201003</v>
      </c>
      <c r="AE31" s="29">
        <f>VLOOKUP(AG31,检索目录!A:F,6,0)</f>
        <v>1</v>
      </c>
      <c r="AF31" s="28">
        <f>VLOOKUP(AG31,检索目录!A:F,3,0)</f>
        <v>3</v>
      </c>
      <c r="AG31" s="28">
        <v>1201003</v>
      </c>
      <c r="AH31" s="28"/>
    </row>
    <row r="32" s="29" customFormat="1" ht="16.5" spans="1:34">
      <c r="A32" s="35">
        <f>CONCATENATE(9,VLOOKUP(LEFT($D32,3),{"czg",1;"tfq",2;"zyd",3;"jzq",4;"gcz",5;"pcc",6},2,FALSE))*100000+VALUE(MID($D32,5,LEN($D32)-LEN(RIGHT($D32,11))-5+1))*1000+LEFT(RIGHT($D32,10),1)*100+IF(LEFT(RIGHT($D32,8),3)="jlr",1,2)*10+RIGHT($D32,1)</f>
        <v>9101312</v>
      </c>
      <c r="B32" s="28" t="s">
        <v>98</v>
      </c>
      <c r="C32" s="28" t="s">
        <v>132</v>
      </c>
      <c r="D32" s="28" t="s">
        <v>136</v>
      </c>
      <c r="E32" s="28">
        <v>2</v>
      </c>
      <c r="F32" s="28">
        <f t="shared" si="3"/>
        <v>1</v>
      </c>
      <c r="G32" s="28">
        <f>INDEX(难度数据!$A$1:$G$16,MATCH(VALUE(MID($D32,5,LEN($D32)-LEN(RIGHT($D32,11))-5+1)),难度数据!$A$1:$A$16,0),MATCH(LEFT($D32,3),难度数据!$A$1:$G$1,0))</f>
        <v>2</v>
      </c>
      <c r="H32" s="28">
        <f>VLOOKUP($G32,难度数据!$P:$AI,IF($F32=1,2+VLOOKUP($E32,难度数据!$A$24:$B$27,2,FALSE),12+VLOOKUP($E32,难度数据!$A$28:$B$31,2,FALSE)),FALSE)</f>
        <v>0.558</v>
      </c>
      <c r="I32" s="28">
        <f>VLOOKUP($G32,难度数据!$P:$AI,IF($F32=1,3+VLOOKUP($E32,难度数据!$A$24:$B$27,2,FALSE),13+VLOOKUP($E32,难度数据!$A$28:$B$31,2,FALSE)),FALSE)</f>
        <v>0</v>
      </c>
      <c r="J32" s="28">
        <f>VLOOKUP($G32,难度数据!$P:$AI,IF($F32=1,4+VLOOKUP($E32,难度数据!$A$24:$B$27,2,FALSE),14+VLOOKUP($E32,难度数据!$A$28:$B$31,2,FALSE)),FALSE)</f>
        <v>100</v>
      </c>
      <c r="K32" s="28">
        <v>0</v>
      </c>
      <c r="L32" s="28">
        <v>1.5</v>
      </c>
      <c r="M32" s="28">
        <v>0</v>
      </c>
      <c r="N32" s="28">
        <v>0</v>
      </c>
      <c r="O32" s="28">
        <f ca="1">LOOKUP($G32*4,难度数据!$I$3:$I$23,IF($F32=1,INDIRECT("难度数据"&amp;"!$J$3:$J$23"),INDIRECT("难度数据"&amp;"!$K$3:$K$23")))</f>
        <v>10</v>
      </c>
      <c r="P32" s="28">
        <v>0</v>
      </c>
      <c r="Q32" s="28">
        <v>0</v>
      </c>
      <c r="R32" s="28">
        <v>1801003</v>
      </c>
      <c r="S32" s="28">
        <v>1</v>
      </c>
      <c r="T32" s="28">
        <v>1802003</v>
      </c>
      <c r="U32" s="28">
        <v>1</v>
      </c>
      <c r="V32" s="37"/>
      <c r="W32" s="37"/>
      <c r="X32" s="28"/>
      <c r="Y32" s="28"/>
      <c r="Z32" s="28"/>
      <c r="AA32" s="24"/>
      <c r="AB32" s="28">
        <v>4</v>
      </c>
      <c r="AC32" s="28">
        <f t="shared" si="1"/>
        <v>4</v>
      </c>
      <c r="AD32" s="29" t="str">
        <f>VLOOKUP(AG32,[2]战场角色!$A:$V,22,0)</f>
        <v>head_jsgb3_1201003</v>
      </c>
      <c r="AE32" s="29">
        <f>VLOOKUP(AG32,检索目录!A:F,6,0)</f>
        <v>1</v>
      </c>
      <c r="AF32" s="28">
        <f>VLOOKUP(AG32,检索目录!A:F,3,0)</f>
        <v>3</v>
      </c>
      <c r="AG32" s="28">
        <v>1201003</v>
      </c>
      <c r="AH32" s="28"/>
    </row>
    <row r="33" s="29" customFormat="1" ht="16.5" spans="1:34">
      <c r="A33" s="35">
        <f>CONCATENATE(9,VLOOKUP(LEFT($D33,3),{"czg",1;"tfq",2;"zyd",3;"jzq",4;"gcz",5;"pcc",6},2,FALSE))*100000+VALUE(MID($D33,5,LEN($D33)-LEN(RIGHT($D33,11))-5+1))*1000+LEFT(RIGHT($D33,10),1)*100+IF(LEFT(RIGHT($D33,8),3)="jlr",1,2)*10+RIGHT($D33,1)</f>
        <v>9101313</v>
      </c>
      <c r="B33" s="28" t="s">
        <v>98</v>
      </c>
      <c r="C33" s="28" t="s">
        <v>130</v>
      </c>
      <c r="D33" s="28" t="s">
        <v>137</v>
      </c>
      <c r="E33" s="28">
        <v>2</v>
      </c>
      <c r="F33" s="28">
        <f t="shared" si="3"/>
        <v>1</v>
      </c>
      <c r="G33" s="28">
        <f>INDEX(难度数据!$A$1:$G$16,MATCH(VALUE(MID($D33,5,LEN($D33)-LEN(RIGHT($D33,11))-5+1)),难度数据!$A$1:$A$16,0),MATCH(LEFT($D33,3),难度数据!$A$1:$G$1,0))</f>
        <v>2</v>
      </c>
      <c r="H33" s="28">
        <f>VLOOKUP($G33,难度数据!$P:$AI,IF($F33=1,2+VLOOKUP($E33,难度数据!$A$24:$B$27,2,FALSE),12+VLOOKUP($E33,难度数据!$A$28:$B$31,2,FALSE)),FALSE)</f>
        <v>0.558</v>
      </c>
      <c r="I33" s="28">
        <f>VLOOKUP($G33,难度数据!$P:$AI,IF($F33=1,3+VLOOKUP($E33,难度数据!$A$24:$B$27,2,FALSE),13+VLOOKUP($E33,难度数据!$A$28:$B$31,2,FALSE)),FALSE)</f>
        <v>0</v>
      </c>
      <c r="J33" s="28">
        <f>VLOOKUP($G33,难度数据!$P:$AI,IF($F33=1,4+VLOOKUP($E33,难度数据!$A$24:$B$27,2,FALSE),14+VLOOKUP($E33,难度数据!$A$28:$B$31,2,FALSE)),FALSE)</f>
        <v>100</v>
      </c>
      <c r="K33" s="28">
        <v>0</v>
      </c>
      <c r="L33" s="28">
        <v>1.5</v>
      </c>
      <c r="M33" s="28">
        <v>0</v>
      </c>
      <c r="N33" s="28">
        <v>0</v>
      </c>
      <c r="O33" s="28">
        <f ca="1">LOOKUP($G33*4,难度数据!$I$3:$I$23,IF($F33=1,INDIRECT("难度数据"&amp;"!$J$3:$J$23"),INDIRECT("难度数据"&amp;"!$K$3:$K$23")))</f>
        <v>10</v>
      </c>
      <c r="P33" s="28">
        <v>0</v>
      </c>
      <c r="Q33" s="28">
        <v>0</v>
      </c>
      <c r="R33" s="28">
        <v>1801001</v>
      </c>
      <c r="S33" s="28">
        <v>1</v>
      </c>
      <c r="T33" s="28">
        <v>1802001</v>
      </c>
      <c r="U33" s="28">
        <v>1</v>
      </c>
      <c r="V33" s="37"/>
      <c r="W33" s="37"/>
      <c r="X33" s="28"/>
      <c r="Y33" s="28"/>
      <c r="Z33" s="28"/>
      <c r="AA33" s="24"/>
      <c r="AB33" s="28">
        <v>4</v>
      </c>
      <c r="AC33" s="28">
        <f t="shared" si="1"/>
        <v>4</v>
      </c>
      <c r="AD33" s="29" t="str">
        <f>VLOOKUP(AG33,[2]战场角色!$A:$V,22,0)</f>
        <v>head_jsgb1_1201001</v>
      </c>
      <c r="AE33" s="29">
        <f>VLOOKUP(AG33,检索目录!A:F,6,0)</f>
        <v>1</v>
      </c>
      <c r="AF33" s="28">
        <f>VLOOKUP(AG33,检索目录!A:F,3,0)</f>
        <v>1</v>
      </c>
      <c r="AG33" s="28">
        <v>1201001</v>
      </c>
      <c r="AH33" s="28"/>
    </row>
    <row r="34" s="29" customFormat="1" ht="16.5" spans="1:34">
      <c r="A34" s="35">
        <f>CONCATENATE(9,VLOOKUP(LEFT($D34,3),{"czg",1;"tfq",2;"zyd",3;"jzq",4;"gcz",5;"pcc",6},2,FALSE))*100000+VALUE(MID($D34,5,LEN($D34)-LEN(RIGHT($D34,11))-5+1))*1000+LEFT(RIGHT($D34,10),1)*100+IF(LEFT(RIGHT($D34,8),3)="jlr",1,2)*10+RIGHT($D34,1)</f>
        <v>9201112</v>
      </c>
      <c r="B34" s="28" t="s">
        <v>98</v>
      </c>
      <c r="C34" s="28" t="s">
        <v>130</v>
      </c>
      <c r="D34" s="28" t="s">
        <v>138</v>
      </c>
      <c r="E34" s="28">
        <v>2</v>
      </c>
      <c r="F34" s="28">
        <f t="shared" si="3"/>
        <v>1</v>
      </c>
      <c r="G34" s="28">
        <f>INDEX(难度数据!$A$1:$G$16,MATCH(VALUE(MID($D34,5,LEN($D34)-LEN(RIGHT($D34,11))-5+1)),难度数据!$A$1:$A$16,0),MATCH(LEFT($D34,3),难度数据!$A$1:$G$1,0))</f>
        <v>5</v>
      </c>
      <c r="H34" s="28">
        <f>VLOOKUP($G34,难度数据!$P:$AI,IF($F34=1,2+VLOOKUP($E34,难度数据!$A$24:$B$27,2,FALSE),12+VLOOKUP($E34,难度数据!$A$28:$B$31,2,FALSE)),FALSE)</f>
        <v>0.57516339869281</v>
      </c>
      <c r="I34" s="28">
        <f>VLOOKUP($G34,难度数据!$P:$AI,IF($F34=1,3+VLOOKUP($E34,难度数据!$A$24:$B$27,2,FALSE),13+VLOOKUP($E34,难度数据!$A$28:$B$31,2,FALSE)),FALSE)</f>
        <v>0</v>
      </c>
      <c r="J34" s="28">
        <f>VLOOKUP($G34,难度数据!$P:$AI,IF($F34=1,4+VLOOKUP($E34,难度数据!$A$24:$B$27,2,FALSE),14+VLOOKUP($E34,难度数据!$A$28:$B$31,2,FALSE)),FALSE)</f>
        <v>250</v>
      </c>
      <c r="K34" s="28">
        <v>0</v>
      </c>
      <c r="L34" s="28">
        <v>1.5</v>
      </c>
      <c r="M34" s="28">
        <v>0</v>
      </c>
      <c r="N34" s="28">
        <v>0</v>
      </c>
      <c r="O34" s="28">
        <f ca="1">LOOKUP($G34*4,难度数据!$I$3:$I$23,IF($F34=1,INDIRECT("难度数据"&amp;"!$J$3:$J$23"),INDIRECT("难度数据"&amp;"!$K$3:$K$23")))</f>
        <v>30</v>
      </c>
      <c r="P34" s="28">
        <v>0</v>
      </c>
      <c r="Q34" s="28">
        <v>0</v>
      </c>
      <c r="R34" s="28">
        <v>1801001</v>
      </c>
      <c r="S34" s="28">
        <v>1</v>
      </c>
      <c r="T34" s="28">
        <v>1802001</v>
      </c>
      <c r="U34" s="28">
        <v>1</v>
      </c>
      <c r="V34" s="37"/>
      <c r="W34" s="37"/>
      <c r="X34" s="28"/>
      <c r="Y34" s="28"/>
      <c r="Z34" s="28"/>
      <c r="AA34" s="24"/>
      <c r="AB34" s="28">
        <v>4</v>
      </c>
      <c r="AC34" s="28">
        <f t="shared" si="1"/>
        <v>4</v>
      </c>
      <c r="AD34" s="29" t="str">
        <f>VLOOKUP(AG34,[2]战场角色!$A:$V,22,0)</f>
        <v>head_jsgb1_1201001</v>
      </c>
      <c r="AE34" s="29">
        <f>VLOOKUP(AG34,检索目录!A:F,6,0)</f>
        <v>1</v>
      </c>
      <c r="AF34" s="28">
        <f>VLOOKUP(AG34,检索目录!A:F,3,0)</f>
        <v>1</v>
      </c>
      <c r="AG34" s="28">
        <v>1201001</v>
      </c>
      <c r="AH34" s="28"/>
    </row>
    <row r="35" s="29" customFormat="1" ht="16.5" spans="1:34">
      <c r="A35" s="35">
        <f>CONCATENATE(9,VLOOKUP(LEFT($D35,3),{"czg",1;"tfq",2;"zyd",3;"jzq",4;"gcz",5;"pcc",6},2,FALSE))*100000+VALUE(MID($D35,5,LEN($D35)-LEN(RIGHT($D35,11))-5+1))*1000+LEFT(RIGHT($D35,10),1)*100+IF(LEFT(RIGHT($D35,8),3)="jlr",1,2)*10+RIGHT($D35,1)</f>
        <v>9201113</v>
      </c>
      <c r="B35" s="28" t="s">
        <v>98</v>
      </c>
      <c r="C35" s="35" t="s">
        <v>139</v>
      </c>
      <c r="D35" s="28" t="s">
        <v>140</v>
      </c>
      <c r="E35" s="28">
        <v>2</v>
      </c>
      <c r="F35" s="28">
        <f t="shared" si="3"/>
        <v>1</v>
      </c>
      <c r="G35" s="28">
        <f>INDEX(难度数据!$A$1:$G$16,MATCH(VALUE(MID($D35,5,LEN($D35)-LEN(RIGHT($D35,11))-5+1)),难度数据!$A$1:$A$16,0),MATCH(LEFT($D35,3),难度数据!$A$1:$G$1,0))</f>
        <v>5</v>
      </c>
      <c r="H35" s="28">
        <f>VLOOKUP($G35,难度数据!$P:$AI,IF($F35=1,2+VLOOKUP($E35,难度数据!$A$24:$B$27,2,FALSE),12+VLOOKUP($E35,难度数据!$A$28:$B$31,2,FALSE)),FALSE)</f>
        <v>0.57516339869281</v>
      </c>
      <c r="I35" s="28">
        <f>VLOOKUP($G35,难度数据!$P:$AI,IF($F35=1,3+VLOOKUP($E35,难度数据!$A$24:$B$27,2,FALSE),13+VLOOKUP($E35,难度数据!$A$28:$B$31,2,FALSE)),FALSE)</f>
        <v>0</v>
      </c>
      <c r="J35" s="28">
        <f>VLOOKUP($G35,难度数据!$P:$AI,IF($F35=1,4+VLOOKUP($E35,难度数据!$A$24:$B$27,2,FALSE),14+VLOOKUP($E35,难度数据!$A$28:$B$31,2,FALSE)),FALSE)</f>
        <v>250</v>
      </c>
      <c r="K35" s="28">
        <v>0</v>
      </c>
      <c r="L35" s="28">
        <v>1.5</v>
      </c>
      <c r="M35" s="28">
        <v>0</v>
      </c>
      <c r="N35" s="28">
        <v>0</v>
      </c>
      <c r="O35" s="28">
        <f ca="1">LOOKUP($G35*4,难度数据!$I$3:$I$23,IF($F35=1,INDIRECT("难度数据"&amp;"!$J$3:$J$23"),INDIRECT("难度数据"&amp;"!$K$3:$K$23")))</f>
        <v>30</v>
      </c>
      <c r="P35" s="28">
        <v>0</v>
      </c>
      <c r="Q35" s="28">
        <v>0</v>
      </c>
      <c r="R35" s="28">
        <v>1807001</v>
      </c>
      <c r="S35" s="28">
        <v>1</v>
      </c>
      <c r="T35" s="28">
        <v>1809001</v>
      </c>
      <c r="U35" s="28">
        <v>1</v>
      </c>
      <c r="V35" s="28"/>
      <c r="W35" s="28"/>
      <c r="X35" s="28"/>
      <c r="Y35" s="28"/>
      <c r="Z35" s="28"/>
      <c r="AA35" s="24"/>
      <c r="AB35" s="28">
        <v>4</v>
      </c>
      <c r="AC35" s="28">
        <f t="shared" si="1"/>
        <v>5</v>
      </c>
      <c r="AD35" s="29" t="str">
        <f>VLOOKUP(AG35,[2]战场角色!$A:$V,22,0)</f>
        <v>head_fl_1102017</v>
      </c>
      <c r="AE35" s="29">
        <f>VLOOKUP(AG35,检索目录!A:F,6,0)</f>
        <v>3</v>
      </c>
      <c r="AF35" s="28">
        <f>VLOOKUP(AG35,检索目录!A:F,3,0)</f>
        <v>2</v>
      </c>
      <c r="AG35" s="28">
        <v>1102017</v>
      </c>
      <c r="AH35" s="28"/>
    </row>
    <row r="36" s="29" customFormat="1" ht="16.5" spans="1:34">
      <c r="A36" s="35">
        <f>CONCATENATE(9,VLOOKUP(LEFT($D36,3),{"czg",1;"tfq",2;"zyd",3;"jzq",4;"gcz",5;"pcc",6},2,FALSE))*100000+VALUE(MID($D36,5,LEN($D36)-LEN(RIGHT($D36,11))-5+1))*1000+LEFT(RIGHT($D36,10),1)*100+IF(LEFT(RIGHT($D36,8),3)="jlr",1,2)*10+RIGHT($D36,1)</f>
        <v>9201212</v>
      </c>
      <c r="B36" s="28" t="s">
        <v>98</v>
      </c>
      <c r="C36" s="35" t="s">
        <v>141</v>
      </c>
      <c r="D36" s="28" t="s">
        <v>142</v>
      </c>
      <c r="E36" s="28">
        <v>2</v>
      </c>
      <c r="F36" s="28">
        <f t="shared" si="3"/>
        <v>1</v>
      </c>
      <c r="G36" s="28">
        <f>INDEX(难度数据!$A$1:$G$16,MATCH(VALUE(MID($D36,5,LEN($D36)-LEN(RIGHT($D36,11))-5+1)),难度数据!$A$1:$A$16,0),MATCH(LEFT($D36,3),难度数据!$A$1:$G$1,0))</f>
        <v>5</v>
      </c>
      <c r="H36" s="28">
        <f>VLOOKUP($G36,难度数据!$P:$AI,IF($F36=1,2+VLOOKUP($E36,难度数据!$A$24:$B$27,2,FALSE),12+VLOOKUP($E36,难度数据!$A$28:$B$31,2,FALSE)),FALSE)</f>
        <v>0.57516339869281</v>
      </c>
      <c r="I36" s="28">
        <f>VLOOKUP($G36,难度数据!$P:$AI,IF($F36=1,3+VLOOKUP($E36,难度数据!$A$24:$B$27,2,FALSE),13+VLOOKUP($E36,难度数据!$A$28:$B$31,2,FALSE)),FALSE)</f>
        <v>0</v>
      </c>
      <c r="J36" s="28">
        <f>VLOOKUP($G36,难度数据!$P:$AI,IF($F36=1,4+VLOOKUP($E36,难度数据!$A$24:$B$27,2,FALSE),14+VLOOKUP($E36,难度数据!$A$28:$B$31,2,FALSE)),FALSE)</f>
        <v>250</v>
      </c>
      <c r="K36" s="28">
        <v>0</v>
      </c>
      <c r="L36" s="28">
        <v>1.5</v>
      </c>
      <c r="M36" s="28">
        <v>0</v>
      </c>
      <c r="N36" s="28">
        <v>0</v>
      </c>
      <c r="O36" s="28">
        <f ca="1">LOOKUP($G36*4,难度数据!$I$3:$I$23,IF($F36=1,INDIRECT("难度数据"&amp;"!$J$3:$J$23"),INDIRECT("难度数据"&amp;"!$K$3:$K$23")))</f>
        <v>30</v>
      </c>
      <c r="P36" s="28">
        <v>0</v>
      </c>
      <c r="Q36" s="28">
        <v>0</v>
      </c>
      <c r="R36" s="28">
        <v>1807001</v>
      </c>
      <c r="S36" s="28">
        <v>1</v>
      </c>
      <c r="T36" s="28">
        <v>1809001</v>
      </c>
      <c r="U36" s="28">
        <v>1</v>
      </c>
      <c r="V36" s="28"/>
      <c r="W36" s="28"/>
      <c r="X36" s="28"/>
      <c r="Y36" s="28"/>
      <c r="Z36" s="28"/>
      <c r="AA36" s="24"/>
      <c r="AB36" s="28">
        <v>4</v>
      </c>
      <c r="AC36" s="28">
        <f t="shared" si="1"/>
        <v>5</v>
      </c>
      <c r="AD36" s="29" t="str">
        <f>VLOOKUP(AG36,[2]战场角色!$A:$V,22,0)</f>
        <v>head_sr_1102018</v>
      </c>
      <c r="AE36" s="29">
        <f>VLOOKUP(AG36,检索目录!A:F,6,0)</f>
        <v>2</v>
      </c>
      <c r="AF36" s="28">
        <f>VLOOKUP(AG36,检索目录!A:F,3,0)</f>
        <v>2</v>
      </c>
      <c r="AG36" s="28">
        <v>1102018</v>
      </c>
      <c r="AH36" s="28"/>
    </row>
    <row r="37" s="29" customFormat="1" ht="16.5" spans="1:34">
      <c r="A37" s="35">
        <f>CONCATENATE(9,VLOOKUP(LEFT($D37,3),{"czg",1;"tfq",2;"zyd",3;"jzq",4;"gcz",5;"pcc",6},2,FALSE))*100000+VALUE(MID($D37,5,LEN($D37)-LEN(RIGHT($D37,11))-5+1))*1000+LEFT(RIGHT($D37,10),1)*100+IF(LEFT(RIGHT($D37,8),3)="jlr",1,2)*10+RIGHT($D37,1)</f>
        <v>9201213</v>
      </c>
      <c r="B37" s="28" t="s">
        <v>98</v>
      </c>
      <c r="C37" s="28" t="s">
        <v>132</v>
      </c>
      <c r="D37" s="28" t="s">
        <v>143</v>
      </c>
      <c r="E37" s="28">
        <v>2</v>
      </c>
      <c r="F37" s="28">
        <f t="shared" si="3"/>
        <v>1</v>
      </c>
      <c r="G37" s="28">
        <f>INDEX(难度数据!$A$1:$G$16,MATCH(VALUE(MID($D37,5,LEN($D37)-LEN(RIGHT($D37,11))-5+1)),难度数据!$A$1:$A$16,0),MATCH(LEFT($D37,3),难度数据!$A$1:$G$1,0))</f>
        <v>5</v>
      </c>
      <c r="H37" s="28">
        <f>VLOOKUP($G37,难度数据!$P:$AI,IF($F37=1,2+VLOOKUP($E37,难度数据!$A$24:$B$27,2,FALSE),12+VLOOKUP($E37,难度数据!$A$28:$B$31,2,FALSE)),FALSE)</f>
        <v>0.57516339869281</v>
      </c>
      <c r="I37" s="28">
        <f>VLOOKUP($G37,难度数据!$P:$AI,IF($F37=1,3+VLOOKUP($E37,难度数据!$A$24:$B$27,2,FALSE),13+VLOOKUP($E37,难度数据!$A$28:$B$31,2,FALSE)),FALSE)</f>
        <v>0</v>
      </c>
      <c r="J37" s="28">
        <f>VLOOKUP($G37,难度数据!$P:$AI,IF($F37=1,4+VLOOKUP($E37,难度数据!$A$24:$B$27,2,FALSE),14+VLOOKUP($E37,难度数据!$A$28:$B$31,2,FALSE)),FALSE)</f>
        <v>250</v>
      </c>
      <c r="K37" s="28">
        <v>0</v>
      </c>
      <c r="L37" s="28">
        <v>1.5</v>
      </c>
      <c r="M37" s="28">
        <v>0</v>
      </c>
      <c r="N37" s="28">
        <v>0</v>
      </c>
      <c r="O37" s="28">
        <f ca="1">LOOKUP($G37*4,难度数据!$I$3:$I$23,IF($F37=1,INDIRECT("难度数据"&amp;"!$J$3:$J$23"),INDIRECT("难度数据"&amp;"!$K$3:$K$23")))</f>
        <v>30</v>
      </c>
      <c r="P37" s="28">
        <v>0</v>
      </c>
      <c r="Q37" s="28">
        <v>0</v>
      </c>
      <c r="R37" s="28">
        <v>1801003</v>
      </c>
      <c r="S37" s="28">
        <v>1</v>
      </c>
      <c r="T37" s="28">
        <v>1802003</v>
      </c>
      <c r="U37" s="28">
        <v>1</v>
      </c>
      <c r="V37" s="28"/>
      <c r="W37" s="28"/>
      <c r="X37" s="28"/>
      <c r="Y37" s="28"/>
      <c r="Z37" s="28"/>
      <c r="AA37" s="24"/>
      <c r="AB37" s="28">
        <v>4</v>
      </c>
      <c r="AC37" s="28">
        <f t="shared" si="1"/>
        <v>4</v>
      </c>
      <c r="AD37" s="29" t="str">
        <f>VLOOKUP(AG37,[2]战场角色!$A:$V,22,0)</f>
        <v>head_jsgb3_1201003</v>
      </c>
      <c r="AE37" s="29">
        <f>VLOOKUP(AG37,检索目录!A:F,6,0)</f>
        <v>1</v>
      </c>
      <c r="AF37" s="28">
        <f>VLOOKUP(AG37,检索目录!A:F,3,0)</f>
        <v>3</v>
      </c>
      <c r="AG37" s="28">
        <v>1201003</v>
      </c>
      <c r="AH37" s="28"/>
    </row>
    <row r="38" s="29" customFormat="1" ht="16.5" spans="1:34">
      <c r="A38" s="35">
        <f>CONCATENATE(9,VLOOKUP(LEFT($D38,3),{"czg",1;"tfq",2;"zyd",3;"jzq",4;"gcz",5;"pcc",6},2,FALSE))*100000+VALUE(MID($D38,5,LEN($D38)-LEN(RIGHT($D38,11))-5+1))*1000+LEFT(RIGHT($D38,10),1)*100+IF(LEFT(RIGHT($D38,8),3)="jlr",1,2)*10+RIGHT($D38,1)</f>
        <v>9201312</v>
      </c>
      <c r="B38" s="28" t="s">
        <v>98</v>
      </c>
      <c r="C38" s="28" t="s">
        <v>130</v>
      </c>
      <c r="D38" s="28" t="s">
        <v>144</v>
      </c>
      <c r="E38" s="28">
        <v>2</v>
      </c>
      <c r="F38" s="28">
        <f t="shared" si="3"/>
        <v>1</v>
      </c>
      <c r="G38" s="28">
        <f>INDEX(难度数据!$A$1:$G$16,MATCH(VALUE(MID($D38,5,LEN($D38)-LEN(RIGHT($D38,11))-5+1)),难度数据!$A$1:$A$16,0),MATCH(LEFT($D38,3),难度数据!$A$1:$G$1,0))</f>
        <v>5</v>
      </c>
      <c r="H38" s="28">
        <f>VLOOKUP($G38,难度数据!$P:$AI,IF($F38=1,2+VLOOKUP($E38,难度数据!$A$24:$B$27,2,FALSE),12+VLOOKUP($E38,难度数据!$A$28:$B$31,2,FALSE)),FALSE)</f>
        <v>0.57516339869281</v>
      </c>
      <c r="I38" s="28">
        <f>VLOOKUP($G38,难度数据!$P:$AI,IF($F38=1,3+VLOOKUP($E38,难度数据!$A$24:$B$27,2,FALSE),13+VLOOKUP($E38,难度数据!$A$28:$B$31,2,FALSE)),FALSE)</f>
        <v>0</v>
      </c>
      <c r="J38" s="28">
        <f>VLOOKUP($G38,难度数据!$P:$AI,IF($F38=1,4+VLOOKUP($E38,难度数据!$A$24:$B$27,2,FALSE),14+VLOOKUP($E38,难度数据!$A$28:$B$31,2,FALSE)),FALSE)</f>
        <v>250</v>
      </c>
      <c r="K38" s="28">
        <v>0</v>
      </c>
      <c r="L38" s="28">
        <v>1.5</v>
      </c>
      <c r="M38" s="28">
        <v>0</v>
      </c>
      <c r="N38" s="28">
        <v>0</v>
      </c>
      <c r="O38" s="28">
        <f ca="1">LOOKUP($G38*4,难度数据!$I$3:$I$23,IF($F38=1,INDIRECT("难度数据"&amp;"!$J$3:$J$23"),INDIRECT("难度数据"&amp;"!$K$3:$K$23")))</f>
        <v>30</v>
      </c>
      <c r="P38" s="28">
        <v>0</v>
      </c>
      <c r="Q38" s="28">
        <v>0</v>
      </c>
      <c r="R38" s="28">
        <v>1802001</v>
      </c>
      <c r="S38" s="28">
        <v>1</v>
      </c>
      <c r="T38" s="28">
        <v>1803001</v>
      </c>
      <c r="U38" s="28">
        <v>1</v>
      </c>
      <c r="V38" s="28">
        <v>1801001</v>
      </c>
      <c r="W38" s="28">
        <v>1</v>
      </c>
      <c r="X38" s="28"/>
      <c r="Y38" s="28"/>
      <c r="Z38" s="28"/>
      <c r="AA38" s="24"/>
      <c r="AB38" s="28">
        <v>4</v>
      </c>
      <c r="AC38" s="28">
        <f t="shared" si="1"/>
        <v>4</v>
      </c>
      <c r="AD38" s="29" t="str">
        <f>VLOOKUP(AG38,[2]战场角色!$A:$V,22,0)</f>
        <v>head_jsgb1_1201001</v>
      </c>
      <c r="AE38" s="29">
        <f>VLOOKUP(AG38,检索目录!A:F,6,0)</f>
        <v>1</v>
      </c>
      <c r="AF38" s="28">
        <f>VLOOKUP(AG38,检索目录!A:F,3,0)</f>
        <v>1</v>
      </c>
      <c r="AG38" s="28">
        <v>1201001</v>
      </c>
      <c r="AH38" s="28"/>
    </row>
    <row r="39" s="29" customFormat="1" ht="16.5" spans="1:34">
      <c r="A39" s="35">
        <f>CONCATENATE(9,VLOOKUP(LEFT($D39,3),{"czg",1;"tfq",2;"zyd",3;"jzq",4;"gcz",5;"pcc",6},2,FALSE))*100000+VALUE(MID($D39,5,LEN($D39)-LEN(RIGHT($D39,11))-5+1))*1000+LEFT(RIGHT($D39,10),1)*100+IF(LEFT(RIGHT($D39,8),3)="jlr",1,2)*10+RIGHT($D39,1)</f>
        <v>9201313</v>
      </c>
      <c r="B39" s="28" t="s">
        <v>98</v>
      </c>
      <c r="C39" s="28" t="s">
        <v>132</v>
      </c>
      <c r="D39" s="28" t="s">
        <v>145</v>
      </c>
      <c r="E39" s="28">
        <v>2</v>
      </c>
      <c r="F39" s="28">
        <f t="shared" si="3"/>
        <v>1</v>
      </c>
      <c r="G39" s="28">
        <f>INDEX(难度数据!$A$1:$G$16,MATCH(VALUE(MID($D39,5,LEN($D39)-LEN(RIGHT($D39,11))-5+1)),难度数据!$A$1:$A$16,0),MATCH(LEFT($D39,3),难度数据!$A$1:$G$1,0))</f>
        <v>5</v>
      </c>
      <c r="H39" s="28">
        <f>VLOOKUP($G39,难度数据!$P:$AI,IF($F39=1,2+VLOOKUP($E39,难度数据!$A$24:$B$27,2,FALSE),12+VLOOKUP($E39,难度数据!$A$28:$B$31,2,FALSE)),FALSE)</f>
        <v>0.57516339869281</v>
      </c>
      <c r="I39" s="28">
        <f>VLOOKUP($G39,难度数据!$P:$AI,IF($F39=1,3+VLOOKUP($E39,难度数据!$A$24:$B$27,2,FALSE),13+VLOOKUP($E39,难度数据!$A$28:$B$31,2,FALSE)),FALSE)</f>
        <v>0</v>
      </c>
      <c r="J39" s="28">
        <f>VLOOKUP($G39,难度数据!$P:$AI,IF($F39=1,4+VLOOKUP($E39,难度数据!$A$24:$B$27,2,FALSE),14+VLOOKUP($E39,难度数据!$A$28:$B$31,2,FALSE)),FALSE)</f>
        <v>250</v>
      </c>
      <c r="K39" s="28">
        <v>0</v>
      </c>
      <c r="L39" s="28">
        <v>1.5</v>
      </c>
      <c r="M39" s="28">
        <v>0</v>
      </c>
      <c r="N39" s="28">
        <v>0</v>
      </c>
      <c r="O39" s="28">
        <f ca="1">LOOKUP($G39*4,难度数据!$I$3:$I$23,IF($F39=1,INDIRECT("难度数据"&amp;"!$J$3:$J$23"),INDIRECT("难度数据"&amp;"!$K$3:$K$23")))</f>
        <v>30</v>
      </c>
      <c r="P39" s="28">
        <v>0</v>
      </c>
      <c r="Q39" s="28">
        <v>0</v>
      </c>
      <c r="R39" s="28">
        <v>1802003</v>
      </c>
      <c r="S39" s="28">
        <v>1</v>
      </c>
      <c r="T39" s="28">
        <v>1803003</v>
      </c>
      <c r="U39" s="28">
        <v>1</v>
      </c>
      <c r="V39" s="28">
        <v>1801003</v>
      </c>
      <c r="W39" s="28">
        <v>1</v>
      </c>
      <c r="X39" s="28"/>
      <c r="Y39" s="28"/>
      <c r="Z39" s="28"/>
      <c r="AA39" s="24"/>
      <c r="AB39" s="28">
        <v>4</v>
      </c>
      <c r="AC39" s="28">
        <f t="shared" si="1"/>
        <v>4</v>
      </c>
      <c r="AD39" s="29" t="str">
        <f>VLOOKUP(AG39,[2]战场角色!$A:$V,22,0)</f>
        <v>head_jsgb3_1201003</v>
      </c>
      <c r="AE39" s="29">
        <f>VLOOKUP(AG39,检索目录!A:F,6,0)</f>
        <v>1</v>
      </c>
      <c r="AF39" s="28">
        <f>VLOOKUP(AG39,检索目录!A:F,3,0)</f>
        <v>3</v>
      </c>
      <c r="AG39" s="28">
        <v>1201003</v>
      </c>
      <c r="AH39" s="28"/>
    </row>
    <row r="40" s="29" customFormat="1" ht="16.5" spans="1:34">
      <c r="A40" s="35">
        <f>CONCATENATE(9,VLOOKUP(LEFT($D40,3),{"czg",1;"tfq",2;"zyd",3;"jzq",4;"gcz",5;"pcc",6},2,FALSE))*100000+VALUE(MID($D40,5,LEN($D40)-LEN(RIGHT($D40,11))-5+1))*1000+LEFT(RIGHT($D40,10),1)*100+IF(LEFT(RIGHT($D40,8),3)="jlr",1,2)*10+RIGHT($D40,1)</f>
        <v>9301111</v>
      </c>
      <c r="B40" s="28" t="s">
        <v>98</v>
      </c>
      <c r="C40" s="28" t="s">
        <v>146</v>
      </c>
      <c r="D40" s="28" t="s">
        <v>147</v>
      </c>
      <c r="E40" s="28">
        <v>2</v>
      </c>
      <c r="F40" s="28">
        <f t="shared" si="3"/>
        <v>1</v>
      </c>
      <c r="G40" s="28">
        <f>INDEX(难度数据!$A$1:$G$16,MATCH(VALUE(MID($D40,5,LEN($D40)-LEN(RIGHT($D40,11))-5+1)),难度数据!$A$1:$A$16,0),MATCH(LEFT($D40,3),难度数据!$A$1:$G$1,0))</f>
        <v>2</v>
      </c>
      <c r="H40" s="28">
        <f>VLOOKUP($G40,难度数据!$P:$AI,IF($F40=1,2+VLOOKUP($E40,难度数据!$A$24:$B$27,2,FALSE),12+VLOOKUP($E40,难度数据!$A$28:$B$31,2,FALSE)),FALSE)</f>
        <v>0.558</v>
      </c>
      <c r="I40" s="28">
        <f>VLOOKUP($G40,难度数据!$P:$AI,IF($F40=1,3+VLOOKUP($E40,难度数据!$A$24:$B$27,2,FALSE),13+VLOOKUP($E40,难度数据!$A$28:$B$31,2,FALSE)),FALSE)</f>
        <v>0</v>
      </c>
      <c r="J40" s="28">
        <f>VLOOKUP($G40,难度数据!$P:$AI,IF($F40=1,4+VLOOKUP($E40,难度数据!$A$24:$B$27,2,FALSE),14+VLOOKUP($E40,难度数据!$A$28:$B$31,2,FALSE)),FALSE)</f>
        <v>100</v>
      </c>
      <c r="K40" s="28">
        <v>0</v>
      </c>
      <c r="L40" s="28">
        <v>1.5</v>
      </c>
      <c r="M40" s="28">
        <v>0</v>
      </c>
      <c r="N40" s="28">
        <v>0</v>
      </c>
      <c r="O40" s="28">
        <f ca="1">LOOKUP($G40*4,难度数据!$I$3:$I$23,IF($F40=1,INDIRECT("难度数据"&amp;"!$J$3:$J$23"),INDIRECT("难度数据"&amp;"!$K$3:$K$23")))</f>
        <v>10</v>
      </c>
      <c r="P40" s="28">
        <v>0</v>
      </c>
      <c r="Q40" s="28">
        <v>0</v>
      </c>
      <c r="R40" s="28">
        <v>1802011</v>
      </c>
      <c r="S40" s="28">
        <v>1</v>
      </c>
      <c r="T40" s="28">
        <v>1803011</v>
      </c>
      <c r="U40" s="28">
        <v>1</v>
      </c>
      <c r="V40" s="28">
        <v>1801011</v>
      </c>
      <c r="W40" s="28">
        <v>1</v>
      </c>
      <c r="X40" s="28"/>
      <c r="Y40" s="28"/>
      <c r="Z40" s="28"/>
      <c r="AA40" s="24"/>
      <c r="AB40" s="28">
        <v>4</v>
      </c>
      <c r="AC40" s="28">
        <f t="shared" si="1"/>
        <v>4</v>
      </c>
      <c r="AD40" s="29" t="str">
        <f>VLOOKUP(AG40,[2]战场角色!$A:$V,22,0)</f>
        <v>head_mdjbt_1201011</v>
      </c>
      <c r="AE40" s="29">
        <f>VLOOKUP(AG40,检索目录!A:F,6,0)</f>
        <v>1</v>
      </c>
      <c r="AF40" s="28">
        <f>VLOOKUP(AG40,检索目录!A:F,3,0)</f>
        <v>2</v>
      </c>
      <c r="AG40" s="28">
        <v>1201011</v>
      </c>
      <c r="AH40" s="28"/>
    </row>
    <row r="41" s="29" customFormat="1" ht="16.5" spans="1:34">
      <c r="A41" s="35">
        <f>CONCATENATE(9,VLOOKUP(LEFT($D41,3),{"czg",1;"tfq",2;"zyd",3;"jzq",4;"gcz",5;"pcc",6},2,FALSE))*100000+VALUE(MID($D41,5,LEN($D41)-LEN(RIGHT($D41,11))-5+1))*1000+LEFT(RIGHT($D41,10),1)*100+IF(LEFT(RIGHT($D41,8),3)="jlr",1,2)*10+RIGHT($D41,1)</f>
        <v>9301112</v>
      </c>
      <c r="B41" s="28" t="s">
        <v>98</v>
      </c>
      <c r="C41" s="28" t="s">
        <v>130</v>
      </c>
      <c r="D41" s="28" t="s">
        <v>148</v>
      </c>
      <c r="E41" s="28">
        <v>2</v>
      </c>
      <c r="F41" s="28">
        <f t="shared" si="3"/>
        <v>1</v>
      </c>
      <c r="G41" s="28">
        <f>INDEX(难度数据!$A$1:$G$16,MATCH(VALUE(MID($D41,5,LEN($D41)-LEN(RIGHT($D41,11))-5+1)),难度数据!$A$1:$A$16,0),MATCH(LEFT($D41,3),难度数据!$A$1:$G$1,0))</f>
        <v>2</v>
      </c>
      <c r="H41" s="28">
        <f>VLOOKUP($G41,难度数据!$P:$AI,IF($F41=1,2+VLOOKUP($E41,难度数据!$A$24:$B$27,2,FALSE),12+VLOOKUP($E41,难度数据!$A$28:$B$31,2,FALSE)),FALSE)</f>
        <v>0.558</v>
      </c>
      <c r="I41" s="28">
        <f>VLOOKUP($G41,难度数据!$P:$AI,IF($F41=1,3+VLOOKUP($E41,难度数据!$A$24:$B$27,2,FALSE),13+VLOOKUP($E41,难度数据!$A$28:$B$31,2,FALSE)),FALSE)</f>
        <v>0</v>
      </c>
      <c r="J41" s="28">
        <f>VLOOKUP($G41,难度数据!$P:$AI,IF($F41=1,4+VLOOKUP($E41,难度数据!$A$24:$B$27,2,FALSE),14+VLOOKUP($E41,难度数据!$A$28:$B$31,2,FALSE)),FALSE)</f>
        <v>100</v>
      </c>
      <c r="K41" s="28">
        <v>0</v>
      </c>
      <c r="L41" s="28">
        <v>1.5</v>
      </c>
      <c r="M41" s="28">
        <v>0</v>
      </c>
      <c r="N41" s="28">
        <v>0</v>
      </c>
      <c r="O41" s="28">
        <f ca="1">LOOKUP($G41*4,难度数据!$I$3:$I$23,IF($F41=1,INDIRECT("难度数据"&amp;"!$J$3:$J$23"),INDIRECT("难度数据"&amp;"!$K$3:$K$23")))</f>
        <v>10</v>
      </c>
      <c r="P41" s="28">
        <v>0</v>
      </c>
      <c r="Q41" s="28">
        <v>0</v>
      </c>
      <c r="R41" s="28">
        <v>1802001</v>
      </c>
      <c r="S41" s="28">
        <v>1</v>
      </c>
      <c r="T41" s="28">
        <v>1803001</v>
      </c>
      <c r="U41" s="28">
        <v>1</v>
      </c>
      <c r="V41" s="28">
        <v>1801001</v>
      </c>
      <c r="W41" s="28">
        <v>1</v>
      </c>
      <c r="X41" s="28"/>
      <c r="Y41" s="28"/>
      <c r="Z41" s="28"/>
      <c r="AA41" s="24"/>
      <c r="AB41" s="28">
        <v>4</v>
      </c>
      <c r="AC41" s="28">
        <f t="shared" si="1"/>
        <v>4</v>
      </c>
      <c r="AD41" s="29" t="str">
        <f>VLOOKUP(AG41,[2]战场角色!$A:$V,22,0)</f>
        <v>head_jsgb1_1201001</v>
      </c>
      <c r="AE41" s="29">
        <f>VLOOKUP(AG41,检索目录!A:F,6,0)</f>
        <v>1</v>
      </c>
      <c r="AF41" s="28">
        <f>VLOOKUP(AG41,检索目录!A:F,3,0)</f>
        <v>1</v>
      </c>
      <c r="AG41" s="28">
        <v>1201001</v>
      </c>
      <c r="AH41" s="28"/>
    </row>
    <row r="42" s="29" customFormat="1" ht="16.5" spans="1:34">
      <c r="A42" s="35">
        <f>CONCATENATE(9,VLOOKUP(LEFT($D42,3),{"czg",1;"tfq",2;"zyd",3;"jzq",4;"gcz",5;"pcc",6},2,FALSE))*100000+VALUE(MID($D42,5,LEN($D42)-LEN(RIGHT($D42,11))-5+1))*1000+LEFT(RIGHT($D42,10),1)*100+IF(LEFT(RIGHT($D42,8),3)="jlr",1,2)*10+RIGHT($D42,1)</f>
        <v>9301211</v>
      </c>
      <c r="B42" s="28" t="s">
        <v>98</v>
      </c>
      <c r="C42" s="28" t="s">
        <v>149</v>
      </c>
      <c r="D42" s="28" t="s">
        <v>150</v>
      </c>
      <c r="E42" s="28">
        <v>2</v>
      </c>
      <c r="F42" s="28">
        <f t="shared" si="3"/>
        <v>1</v>
      </c>
      <c r="G42" s="28">
        <f>INDEX(难度数据!$A$1:$G$16,MATCH(VALUE(MID($D42,5,LEN($D42)-LEN(RIGHT($D42,11))-5+1)),难度数据!$A$1:$A$16,0),MATCH(LEFT($D42,3),难度数据!$A$1:$G$1,0))</f>
        <v>2</v>
      </c>
      <c r="H42" s="28">
        <f>VLOOKUP($G42,难度数据!$P:$AI,IF($F42=1,2+VLOOKUP($E42,难度数据!$A$24:$B$27,2,FALSE),12+VLOOKUP($E42,难度数据!$A$28:$B$31,2,FALSE)),FALSE)</f>
        <v>0.558</v>
      </c>
      <c r="I42" s="28">
        <f>VLOOKUP($G42,难度数据!$P:$AI,IF($F42=1,3+VLOOKUP($E42,难度数据!$A$24:$B$27,2,FALSE),13+VLOOKUP($E42,难度数据!$A$28:$B$31,2,FALSE)),FALSE)</f>
        <v>0</v>
      </c>
      <c r="J42" s="28">
        <f>VLOOKUP($G42,难度数据!$P:$AI,IF($F42=1,4+VLOOKUP($E42,难度数据!$A$24:$B$27,2,FALSE),14+VLOOKUP($E42,难度数据!$A$28:$B$31,2,FALSE)),FALSE)</f>
        <v>100</v>
      </c>
      <c r="K42" s="28">
        <v>0</v>
      </c>
      <c r="L42" s="28">
        <v>1.5</v>
      </c>
      <c r="M42" s="28">
        <v>0</v>
      </c>
      <c r="N42" s="28">
        <v>0</v>
      </c>
      <c r="O42" s="28">
        <f ca="1">LOOKUP($G42*4,难度数据!$I$3:$I$23,IF($F42=1,INDIRECT("难度数据"&amp;"!$J$3:$J$23"),INDIRECT("难度数据"&amp;"!$K$3:$K$23")))</f>
        <v>10</v>
      </c>
      <c r="P42" s="28">
        <v>0</v>
      </c>
      <c r="Q42" s="28">
        <v>0</v>
      </c>
      <c r="R42" s="28">
        <v>1801010</v>
      </c>
      <c r="S42" s="28">
        <v>1</v>
      </c>
      <c r="T42" s="28"/>
      <c r="U42" s="28"/>
      <c r="V42" s="28"/>
      <c r="W42" s="28"/>
      <c r="X42" s="28"/>
      <c r="Y42" s="28"/>
      <c r="Z42" s="28"/>
      <c r="AA42" s="24"/>
      <c r="AB42" s="28">
        <v>4</v>
      </c>
      <c r="AC42" s="28">
        <f t="shared" si="1"/>
        <v>4</v>
      </c>
      <c r="AD42" s="29" t="str">
        <f>VLOOKUP(AG42,[2]战场角色!$A:$V,22,0)</f>
        <v>head_xzz_1201010</v>
      </c>
      <c r="AE42" s="29">
        <f>VLOOKUP(AG42,检索目录!A:F,6,0)</f>
        <v>1</v>
      </c>
      <c r="AF42" s="28">
        <f>VLOOKUP(AG42,检索目录!A:F,3,0)</f>
        <v>1</v>
      </c>
      <c r="AG42" s="28">
        <v>1201010</v>
      </c>
      <c r="AH42" s="28"/>
    </row>
    <row r="43" s="29" customFormat="1" ht="16.5" spans="1:34">
      <c r="A43" s="35">
        <f>CONCATENATE(9,VLOOKUP(LEFT($D43,3),{"czg",1;"tfq",2;"zyd",3;"jzq",4;"gcz",5;"pcc",6},2,FALSE))*100000+VALUE(MID($D43,5,LEN($D43)-LEN(RIGHT($D43,11))-5+1))*1000+LEFT(RIGHT($D43,10),1)*100+IF(LEFT(RIGHT($D43,8),3)="jlr",1,2)*10+RIGHT($D43,1)</f>
        <v>9301212</v>
      </c>
      <c r="B43" s="28" t="s">
        <v>98</v>
      </c>
      <c r="C43" s="28" t="s">
        <v>130</v>
      </c>
      <c r="D43" s="28" t="s">
        <v>151</v>
      </c>
      <c r="E43" s="28">
        <v>2</v>
      </c>
      <c r="F43" s="28">
        <f t="shared" si="3"/>
        <v>1</v>
      </c>
      <c r="G43" s="28">
        <f>INDEX(难度数据!$A$1:$G$16,MATCH(VALUE(MID($D43,5,LEN($D43)-LEN(RIGHT($D43,11))-5+1)),难度数据!$A$1:$A$16,0),MATCH(LEFT($D43,3),难度数据!$A$1:$G$1,0))</f>
        <v>2</v>
      </c>
      <c r="H43" s="28">
        <f>VLOOKUP($G43,难度数据!$P:$AI,IF($F43=1,2+VLOOKUP($E43,难度数据!$A$24:$B$27,2,FALSE),12+VLOOKUP($E43,难度数据!$A$28:$B$31,2,FALSE)),FALSE)</f>
        <v>0.558</v>
      </c>
      <c r="I43" s="28">
        <f>VLOOKUP($G43,难度数据!$P:$AI,IF($F43=1,3+VLOOKUP($E43,难度数据!$A$24:$B$27,2,FALSE),13+VLOOKUP($E43,难度数据!$A$28:$B$31,2,FALSE)),FALSE)</f>
        <v>0</v>
      </c>
      <c r="J43" s="28">
        <f>VLOOKUP($G43,难度数据!$P:$AI,IF($F43=1,4+VLOOKUP($E43,难度数据!$A$24:$B$27,2,FALSE),14+VLOOKUP($E43,难度数据!$A$28:$B$31,2,FALSE)),FALSE)</f>
        <v>100</v>
      </c>
      <c r="K43" s="28">
        <v>0</v>
      </c>
      <c r="L43" s="28">
        <v>1.5</v>
      </c>
      <c r="M43" s="28">
        <v>0</v>
      </c>
      <c r="N43" s="28">
        <v>0</v>
      </c>
      <c r="O43" s="28">
        <f ca="1">LOOKUP($G43*4,难度数据!$I$3:$I$23,IF($F43=1,INDIRECT("难度数据"&amp;"!$J$3:$J$23"),INDIRECT("难度数据"&amp;"!$K$3:$K$23")))</f>
        <v>10</v>
      </c>
      <c r="P43" s="28">
        <v>0</v>
      </c>
      <c r="Q43" s="28">
        <v>0</v>
      </c>
      <c r="R43" s="28">
        <v>1802001</v>
      </c>
      <c r="S43" s="28">
        <v>1</v>
      </c>
      <c r="T43" s="28">
        <v>1803001</v>
      </c>
      <c r="U43" s="28">
        <v>1</v>
      </c>
      <c r="V43" s="28">
        <v>1801001</v>
      </c>
      <c r="W43" s="28">
        <v>1</v>
      </c>
      <c r="X43" s="28"/>
      <c r="Y43" s="28"/>
      <c r="Z43" s="28"/>
      <c r="AA43" s="24"/>
      <c r="AB43" s="28">
        <v>4</v>
      </c>
      <c r="AC43" s="28">
        <f t="shared" si="1"/>
        <v>4</v>
      </c>
      <c r="AD43" s="29" t="str">
        <f>VLOOKUP(AG43,[2]战场角色!$A:$V,22,0)</f>
        <v>head_jsgb1_1201001</v>
      </c>
      <c r="AE43" s="29">
        <f>VLOOKUP(AG43,检索目录!A:F,6,0)</f>
        <v>1</v>
      </c>
      <c r="AF43" s="28">
        <f>VLOOKUP(AG43,检索目录!A:F,3,0)</f>
        <v>1</v>
      </c>
      <c r="AG43" s="28">
        <v>1201001</v>
      </c>
      <c r="AH43" s="28"/>
    </row>
    <row r="44" s="29" customFormat="1" ht="16.5" spans="1:34">
      <c r="A44" s="35">
        <f>CONCATENATE(9,VLOOKUP(LEFT($D44,3),{"czg",1;"tfq",2;"zyd",3;"jzq",4;"gcz",5;"pcc",6},2,FALSE))*100000+VALUE(MID($D44,5,LEN($D44)-LEN(RIGHT($D44,11))-5+1))*1000+LEFT(RIGHT($D44,10),1)*100+IF(LEFT(RIGHT($D44,8),3)="jlr",1,2)*10+RIGHT($D44,1)</f>
        <v>9301311</v>
      </c>
      <c r="B44" s="28" t="s">
        <v>98</v>
      </c>
      <c r="C44" s="28" t="s">
        <v>149</v>
      </c>
      <c r="D44" s="28" t="s">
        <v>152</v>
      </c>
      <c r="E44" s="28">
        <v>2</v>
      </c>
      <c r="F44" s="28">
        <f t="shared" si="3"/>
        <v>1</v>
      </c>
      <c r="G44" s="28">
        <f>INDEX(难度数据!$A$1:$G$16,MATCH(VALUE(MID($D44,5,LEN($D44)-LEN(RIGHT($D44,11))-5+1)),难度数据!$A$1:$A$16,0),MATCH(LEFT($D44,3),难度数据!$A$1:$G$1,0))</f>
        <v>2</v>
      </c>
      <c r="H44" s="28">
        <f>VLOOKUP($G44,难度数据!$P:$AI,IF($F44=1,2+VLOOKUP($E44,难度数据!$A$24:$B$27,2,FALSE),12+VLOOKUP($E44,难度数据!$A$28:$B$31,2,FALSE)),FALSE)</f>
        <v>0.558</v>
      </c>
      <c r="I44" s="28">
        <f>VLOOKUP($G44,难度数据!$P:$AI,IF($F44=1,3+VLOOKUP($E44,难度数据!$A$24:$B$27,2,FALSE),13+VLOOKUP($E44,难度数据!$A$28:$B$31,2,FALSE)),FALSE)</f>
        <v>0</v>
      </c>
      <c r="J44" s="28">
        <f>VLOOKUP($G44,难度数据!$P:$AI,IF($F44=1,4+VLOOKUP($E44,难度数据!$A$24:$B$27,2,FALSE),14+VLOOKUP($E44,难度数据!$A$28:$B$31,2,FALSE)),FALSE)</f>
        <v>100</v>
      </c>
      <c r="K44" s="28">
        <v>0</v>
      </c>
      <c r="L44" s="28">
        <v>1.5</v>
      </c>
      <c r="M44" s="28">
        <v>0</v>
      </c>
      <c r="N44" s="28">
        <v>0</v>
      </c>
      <c r="O44" s="28">
        <f ca="1">LOOKUP($G44*4,难度数据!$I$3:$I$23,IF($F44=1,INDIRECT("难度数据"&amp;"!$J$3:$J$23"),INDIRECT("难度数据"&amp;"!$K$3:$K$23")))</f>
        <v>10</v>
      </c>
      <c r="P44" s="28">
        <v>0</v>
      </c>
      <c r="Q44" s="28">
        <v>0</v>
      </c>
      <c r="R44" s="28">
        <v>1801010</v>
      </c>
      <c r="S44" s="28">
        <v>1</v>
      </c>
      <c r="T44" s="28"/>
      <c r="U44" s="28"/>
      <c r="V44" s="28"/>
      <c r="W44" s="28"/>
      <c r="X44" s="28"/>
      <c r="Y44" s="28"/>
      <c r="Z44" s="28"/>
      <c r="AA44" s="24"/>
      <c r="AB44" s="28">
        <v>4</v>
      </c>
      <c r="AC44" s="28">
        <f t="shared" si="1"/>
        <v>4</v>
      </c>
      <c r="AD44" s="29" t="str">
        <f>VLOOKUP(AG44,[2]战场角色!$A:$V,22,0)</f>
        <v>head_xzz_1201010</v>
      </c>
      <c r="AE44" s="29">
        <f>VLOOKUP(AG44,检索目录!A:F,6,0)</f>
        <v>1</v>
      </c>
      <c r="AF44" s="28">
        <f>VLOOKUP(AG44,检索目录!A:F,3,0)</f>
        <v>1</v>
      </c>
      <c r="AG44" s="28">
        <v>1201010</v>
      </c>
      <c r="AH44" s="28"/>
    </row>
    <row r="45" s="29" customFormat="1" ht="16.5" spans="1:34">
      <c r="A45" s="35">
        <f>CONCATENATE(9,VLOOKUP(LEFT($D45,3),{"czg",1;"tfq",2;"zyd",3;"jzq",4;"gcz",5;"pcc",6},2,FALSE))*100000+VALUE(MID($D45,5,LEN($D45)-LEN(RIGHT($D45,11))-5+1))*1000+LEFT(RIGHT($D45,10),1)*100+IF(LEFT(RIGHT($D45,8),3)="jlr",1,2)*10+RIGHT($D45,1)</f>
        <v>9301312</v>
      </c>
      <c r="B45" s="28" t="s">
        <v>98</v>
      </c>
      <c r="C45" s="28" t="s">
        <v>153</v>
      </c>
      <c r="D45" s="28" t="s">
        <v>154</v>
      </c>
      <c r="E45" s="28">
        <v>2</v>
      </c>
      <c r="F45" s="28">
        <f t="shared" si="3"/>
        <v>1</v>
      </c>
      <c r="G45" s="28">
        <f>INDEX(难度数据!$A$1:$G$16,MATCH(VALUE(MID($D45,5,LEN($D45)-LEN(RIGHT($D45,11))-5+1)),难度数据!$A$1:$A$16,0),MATCH(LEFT($D45,3),难度数据!$A$1:$G$1,0))</f>
        <v>2</v>
      </c>
      <c r="H45" s="28">
        <f>VLOOKUP($G45,难度数据!$P:$AI,IF($F45=1,2+VLOOKUP($E45,难度数据!$A$24:$B$27,2,FALSE),12+VLOOKUP($E45,难度数据!$A$28:$B$31,2,FALSE)),FALSE)</f>
        <v>0.558</v>
      </c>
      <c r="I45" s="28">
        <f>VLOOKUP($G45,难度数据!$P:$AI,IF($F45=1,3+VLOOKUP($E45,难度数据!$A$24:$B$27,2,FALSE),13+VLOOKUP($E45,难度数据!$A$28:$B$31,2,FALSE)),FALSE)</f>
        <v>0</v>
      </c>
      <c r="J45" s="28">
        <f>VLOOKUP($G45,难度数据!$P:$AI,IF($F45=1,4+VLOOKUP($E45,难度数据!$A$24:$B$27,2,FALSE),14+VLOOKUP($E45,难度数据!$A$28:$B$31,2,FALSE)),FALSE)</f>
        <v>100</v>
      </c>
      <c r="K45" s="28">
        <v>0</v>
      </c>
      <c r="L45" s="28">
        <v>1.5</v>
      </c>
      <c r="M45" s="28">
        <v>0</v>
      </c>
      <c r="N45" s="28">
        <v>0</v>
      </c>
      <c r="O45" s="28">
        <f ca="1">LOOKUP($G45*4,难度数据!$I$3:$I$23,IF($F45=1,INDIRECT("难度数据"&amp;"!$J$3:$J$23"),INDIRECT("难度数据"&amp;"!$K$3:$K$23")))</f>
        <v>10</v>
      </c>
      <c r="P45" s="28">
        <v>0</v>
      </c>
      <c r="Q45" s="28">
        <v>0</v>
      </c>
      <c r="R45" s="28">
        <v>1801008</v>
      </c>
      <c r="S45" s="28">
        <v>1</v>
      </c>
      <c r="T45" s="28">
        <v>1802008</v>
      </c>
      <c r="U45" s="28">
        <v>1</v>
      </c>
      <c r="V45" s="28"/>
      <c r="W45" s="28"/>
      <c r="X45" s="28"/>
      <c r="Y45" s="28"/>
      <c r="Z45" s="28"/>
      <c r="AA45" s="24"/>
      <c r="AB45" s="28">
        <v>4</v>
      </c>
      <c r="AC45" s="28">
        <f t="shared" si="1"/>
        <v>4</v>
      </c>
      <c r="AD45" s="29" t="str">
        <f>VLOOKUP(AG45,[2]战场角色!$A:$V,22,0)</f>
        <v>head_fsjj_1201008</v>
      </c>
      <c r="AE45" s="29">
        <f>VLOOKUP(AG45,检索目录!A:F,6,0)</f>
        <v>1</v>
      </c>
      <c r="AF45" s="28">
        <f>VLOOKUP(AG45,检索目录!A:F,3,0)</f>
        <v>2</v>
      </c>
      <c r="AG45" s="28">
        <v>1201008</v>
      </c>
      <c r="AH45" s="28"/>
    </row>
    <row r="46" s="29" customFormat="1" ht="16.5" spans="1:34">
      <c r="A46" s="35">
        <f>CONCATENATE(9,VLOOKUP(LEFT($D46,3),{"czg",1;"tfq",2;"zyd",3;"jzq",4;"gcz",5;"pcc",6},2,FALSE))*100000+VALUE(MID($D46,5,LEN($D46)-LEN(RIGHT($D46,11))-5+1))*1000+LEFT(RIGHT($D46,10),1)*100+IF(LEFT(RIGHT($D46,8),3)="jlr",1,2)*10+RIGHT($D46,1)</f>
        <v>9401111</v>
      </c>
      <c r="B46" s="28" t="s">
        <v>98</v>
      </c>
      <c r="C46" s="28" t="s">
        <v>146</v>
      </c>
      <c r="D46" s="28" t="s">
        <v>155</v>
      </c>
      <c r="E46" s="28">
        <v>2</v>
      </c>
      <c r="F46" s="28">
        <f t="shared" si="3"/>
        <v>1</v>
      </c>
      <c r="G46" s="28">
        <f>INDEX(难度数据!$A$1:$G$16,MATCH(VALUE(MID($D46,5,LEN($D46)-LEN(RIGHT($D46,11))-5+1)),难度数据!$A$1:$A$16,0),MATCH(LEFT($D46,3),难度数据!$A$1:$G$1,0))</f>
        <v>2</v>
      </c>
      <c r="H46" s="28">
        <f>VLOOKUP($G46,难度数据!$P:$AI,IF($F46=1,2+VLOOKUP($E46,难度数据!$A$24:$B$27,2,FALSE),12+VLOOKUP($E46,难度数据!$A$28:$B$31,2,FALSE)),FALSE)</f>
        <v>0.558</v>
      </c>
      <c r="I46" s="28">
        <f>VLOOKUP($G46,难度数据!$P:$AI,IF($F46=1,3+VLOOKUP($E46,难度数据!$A$24:$B$27,2,FALSE),13+VLOOKUP($E46,难度数据!$A$28:$B$31,2,FALSE)),FALSE)</f>
        <v>0</v>
      </c>
      <c r="J46" s="28">
        <f>VLOOKUP($G46,难度数据!$P:$AI,IF($F46=1,4+VLOOKUP($E46,难度数据!$A$24:$B$27,2,FALSE),14+VLOOKUP($E46,难度数据!$A$28:$B$31,2,FALSE)),FALSE)</f>
        <v>100</v>
      </c>
      <c r="K46" s="28">
        <v>0</v>
      </c>
      <c r="L46" s="28">
        <v>1.5</v>
      </c>
      <c r="M46" s="28">
        <v>0</v>
      </c>
      <c r="N46" s="28">
        <v>0</v>
      </c>
      <c r="O46" s="28">
        <f ca="1">LOOKUP($G46*4,难度数据!$I$3:$I$23,IF($F46=1,INDIRECT("难度数据"&amp;"!$J$3:$J$23"),INDIRECT("难度数据"&amp;"!$K$3:$K$23")))</f>
        <v>10</v>
      </c>
      <c r="P46" s="28">
        <v>0</v>
      </c>
      <c r="Q46" s="28">
        <v>0</v>
      </c>
      <c r="R46" s="28">
        <v>1802011</v>
      </c>
      <c r="S46" s="28">
        <v>1</v>
      </c>
      <c r="T46" s="28">
        <v>1803011</v>
      </c>
      <c r="U46" s="28">
        <v>1</v>
      </c>
      <c r="V46" s="28">
        <v>1801011</v>
      </c>
      <c r="W46" s="28">
        <v>1</v>
      </c>
      <c r="X46" s="28"/>
      <c r="Y46" s="28"/>
      <c r="Z46" s="28"/>
      <c r="AA46" s="24"/>
      <c r="AB46" s="28">
        <v>4</v>
      </c>
      <c r="AC46" s="28">
        <f t="shared" si="1"/>
        <v>4</v>
      </c>
      <c r="AD46" s="29" t="str">
        <f>VLOOKUP(AG46,[2]战场角色!$A:$V,22,0)</f>
        <v>head_mdjbt_1201011</v>
      </c>
      <c r="AE46" s="29">
        <f>VLOOKUP(AG46,检索目录!A:F,6,0)</f>
        <v>1</v>
      </c>
      <c r="AF46" s="28">
        <f>VLOOKUP(AG46,检索目录!A:F,3,0)</f>
        <v>2</v>
      </c>
      <c r="AG46" s="28">
        <v>1201011</v>
      </c>
      <c r="AH46" s="28"/>
    </row>
    <row r="47" s="29" customFormat="1" ht="16.5" spans="1:34">
      <c r="A47" s="35">
        <f>CONCATENATE(9,VLOOKUP(LEFT($D47,3),{"czg",1;"tfq",2;"zyd",3;"jzq",4;"gcz",5;"pcc",6},2,FALSE))*100000+VALUE(MID($D47,5,LEN($D47)-LEN(RIGHT($D47,11))-5+1))*1000+LEFT(RIGHT($D47,10),1)*100+IF(LEFT(RIGHT($D47,8),3)="jlr",1,2)*10+RIGHT($D47,1)</f>
        <v>9401112</v>
      </c>
      <c r="B47" s="28" t="s">
        <v>98</v>
      </c>
      <c r="C47" s="28" t="s">
        <v>130</v>
      </c>
      <c r="D47" s="28" t="s">
        <v>156</v>
      </c>
      <c r="E47" s="28">
        <v>2</v>
      </c>
      <c r="F47" s="28">
        <f t="shared" si="3"/>
        <v>1</v>
      </c>
      <c r="G47" s="28">
        <f>INDEX(难度数据!$A$1:$G$16,MATCH(VALUE(MID($D47,5,LEN($D47)-LEN(RIGHT($D47,11))-5+1)),难度数据!$A$1:$A$16,0),MATCH(LEFT($D47,3),难度数据!$A$1:$G$1,0))</f>
        <v>2</v>
      </c>
      <c r="H47" s="28">
        <f>VLOOKUP($G47,难度数据!$P:$AI,IF($F47=1,2+VLOOKUP($E47,难度数据!$A$24:$B$27,2,FALSE),12+VLOOKUP($E47,难度数据!$A$28:$B$31,2,FALSE)),FALSE)</f>
        <v>0.558</v>
      </c>
      <c r="I47" s="28">
        <f>VLOOKUP($G47,难度数据!$P:$AI,IF($F47=1,3+VLOOKUP($E47,难度数据!$A$24:$B$27,2,FALSE),13+VLOOKUP($E47,难度数据!$A$28:$B$31,2,FALSE)),FALSE)</f>
        <v>0</v>
      </c>
      <c r="J47" s="28">
        <f>VLOOKUP($G47,难度数据!$P:$AI,IF($F47=1,4+VLOOKUP($E47,难度数据!$A$24:$B$27,2,FALSE),14+VLOOKUP($E47,难度数据!$A$28:$B$31,2,FALSE)),FALSE)</f>
        <v>100</v>
      </c>
      <c r="K47" s="28">
        <v>0</v>
      </c>
      <c r="L47" s="28">
        <v>1.5</v>
      </c>
      <c r="M47" s="28">
        <v>0</v>
      </c>
      <c r="N47" s="28">
        <v>0</v>
      </c>
      <c r="O47" s="28">
        <f ca="1">LOOKUP($G47*4,难度数据!$I$3:$I$23,IF($F47=1,INDIRECT("难度数据"&amp;"!$J$3:$J$23"),INDIRECT("难度数据"&amp;"!$K$3:$K$23")))</f>
        <v>10</v>
      </c>
      <c r="P47" s="28">
        <v>0</v>
      </c>
      <c r="Q47" s="28">
        <v>0</v>
      </c>
      <c r="R47" s="28">
        <v>1802001</v>
      </c>
      <c r="S47" s="28">
        <v>1</v>
      </c>
      <c r="T47" s="28">
        <v>1803001</v>
      </c>
      <c r="U47" s="28">
        <v>1</v>
      </c>
      <c r="V47" s="28">
        <v>1801001</v>
      </c>
      <c r="W47" s="28">
        <v>1</v>
      </c>
      <c r="X47" s="28"/>
      <c r="Y47" s="28"/>
      <c r="Z47" s="28"/>
      <c r="AA47" s="24"/>
      <c r="AB47" s="28">
        <v>4</v>
      </c>
      <c r="AC47" s="28">
        <f t="shared" si="1"/>
        <v>4</v>
      </c>
      <c r="AD47" s="29" t="str">
        <f>VLOOKUP(AG47,[2]战场角色!$A:$V,22,0)</f>
        <v>head_jsgb1_1201001</v>
      </c>
      <c r="AE47" s="29">
        <f>VLOOKUP(AG47,检索目录!A:F,6,0)</f>
        <v>1</v>
      </c>
      <c r="AF47" s="28">
        <f>VLOOKUP(AG47,检索目录!A:F,3,0)</f>
        <v>1</v>
      </c>
      <c r="AG47" s="28">
        <v>1201001</v>
      </c>
      <c r="AH47" s="28"/>
    </row>
    <row r="48" s="29" customFormat="1" ht="16.5" spans="1:34">
      <c r="A48" s="35">
        <f>CONCATENATE(9,VLOOKUP(LEFT($D48,3),{"czg",1;"tfq",2;"zyd",3;"jzq",4;"gcz",5;"pcc",6},2,FALSE))*100000+VALUE(MID($D48,5,LEN($D48)-LEN(RIGHT($D48,11))-5+1))*1000+LEFT(RIGHT($D48,10),1)*100+IF(LEFT(RIGHT($D48,8),3)="jlr",1,2)*10+RIGHT($D48,1)</f>
        <v>9401211</v>
      </c>
      <c r="B48" s="28" t="s">
        <v>98</v>
      </c>
      <c r="C48" s="28" t="s">
        <v>149</v>
      </c>
      <c r="D48" s="28" t="s">
        <v>157</v>
      </c>
      <c r="E48" s="28">
        <v>2</v>
      </c>
      <c r="F48" s="28">
        <f t="shared" si="3"/>
        <v>1</v>
      </c>
      <c r="G48" s="28">
        <f>INDEX(难度数据!$A$1:$G$16,MATCH(VALUE(MID($D48,5,LEN($D48)-LEN(RIGHT($D48,11))-5+1)),难度数据!$A$1:$A$16,0),MATCH(LEFT($D48,3),难度数据!$A$1:$G$1,0))</f>
        <v>2</v>
      </c>
      <c r="H48" s="28">
        <f>VLOOKUP($G48,难度数据!$P:$AI,IF($F48=1,2+VLOOKUP($E48,难度数据!$A$24:$B$27,2,FALSE),12+VLOOKUP($E48,难度数据!$A$28:$B$31,2,FALSE)),FALSE)</f>
        <v>0.558</v>
      </c>
      <c r="I48" s="28">
        <f>VLOOKUP($G48,难度数据!$P:$AI,IF($F48=1,3+VLOOKUP($E48,难度数据!$A$24:$B$27,2,FALSE),13+VLOOKUP($E48,难度数据!$A$28:$B$31,2,FALSE)),FALSE)</f>
        <v>0</v>
      </c>
      <c r="J48" s="28">
        <f>VLOOKUP($G48,难度数据!$P:$AI,IF($F48=1,4+VLOOKUP($E48,难度数据!$A$24:$B$27,2,FALSE),14+VLOOKUP($E48,难度数据!$A$28:$B$31,2,FALSE)),FALSE)</f>
        <v>100</v>
      </c>
      <c r="K48" s="28">
        <v>0</v>
      </c>
      <c r="L48" s="28">
        <v>1.5</v>
      </c>
      <c r="M48" s="28">
        <v>0</v>
      </c>
      <c r="N48" s="28">
        <v>0</v>
      </c>
      <c r="O48" s="28">
        <f ca="1">LOOKUP($G48*4,难度数据!$I$3:$I$23,IF($F48=1,INDIRECT("难度数据"&amp;"!$J$3:$J$23"),INDIRECT("难度数据"&amp;"!$K$3:$K$23")))</f>
        <v>10</v>
      </c>
      <c r="P48" s="28">
        <v>0</v>
      </c>
      <c r="Q48" s="28">
        <v>0</v>
      </c>
      <c r="R48" s="28">
        <v>1801010</v>
      </c>
      <c r="S48" s="28">
        <v>1</v>
      </c>
      <c r="T48" s="28"/>
      <c r="U48" s="28"/>
      <c r="V48" s="28"/>
      <c r="W48" s="28"/>
      <c r="X48" s="28"/>
      <c r="Y48" s="28"/>
      <c r="Z48" s="28"/>
      <c r="AA48" s="24"/>
      <c r="AB48" s="28">
        <v>4</v>
      </c>
      <c r="AC48" s="28">
        <f t="shared" si="1"/>
        <v>4</v>
      </c>
      <c r="AD48" s="29" t="str">
        <f>VLOOKUP(AG48,[2]战场角色!$A:$V,22,0)</f>
        <v>head_xzz_1201010</v>
      </c>
      <c r="AE48" s="29">
        <f>VLOOKUP(AG48,检索目录!A:F,6,0)</f>
        <v>1</v>
      </c>
      <c r="AF48" s="28">
        <f>VLOOKUP(AG48,检索目录!A:F,3,0)</f>
        <v>1</v>
      </c>
      <c r="AG48" s="28">
        <v>1201010</v>
      </c>
      <c r="AH48" s="28"/>
    </row>
    <row r="49" s="29" customFormat="1" ht="16.5" spans="1:34">
      <c r="A49" s="35">
        <f>CONCATENATE(9,VLOOKUP(LEFT($D49,3),{"czg",1;"tfq",2;"zyd",3;"jzq",4;"gcz",5;"pcc",6},2,FALSE))*100000+VALUE(MID($D49,5,LEN($D49)-LEN(RIGHT($D49,11))-5+1))*1000+LEFT(RIGHT($D49,10),1)*100+IF(LEFT(RIGHT($D49,8),3)="jlr",1,2)*10+RIGHT($D49,1)</f>
        <v>9401212</v>
      </c>
      <c r="B49" s="28" t="s">
        <v>98</v>
      </c>
      <c r="C49" s="28" t="s">
        <v>130</v>
      </c>
      <c r="D49" s="28" t="s">
        <v>158</v>
      </c>
      <c r="E49" s="28">
        <v>2</v>
      </c>
      <c r="F49" s="28">
        <f t="shared" si="3"/>
        <v>1</v>
      </c>
      <c r="G49" s="28">
        <f>INDEX(难度数据!$A$1:$G$16,MATCH(VALUE(MID($D49,5,LEN($D49)-LEN(RIGHT($D49,11))-5+1)),难度数据!$A$1:$A$16,0),MATCH(LEFT($D49,3),难度数据!$A$1:$G$1,0))</f>
        <v>2</v>
      </c>
      <c r="H49" s="28">
        <f>VLOOKUP($G49,难度数据!$P:$AI,IF($F49=1,2+VLOOKUP($E49,难度数据!$A$24:$B$27,2,FALSE),12+VLOOKUP($E49,难度数据!$A$28:$B$31,2,FALSE)),FALSE)</f>
        <v>0.558</v>
      </c>
      <c r="I49" s="28">
        <f>VLOOKUP($G49,难度数据!$P:$AI,IF($F49=1,3+VLOOKUP($E49,难度数据!$A$24:$B$27,2,FALSE),13+VLOOKUP($E49,难度数据!$A$28:$B$31,2,FALSE)),FALSE)</f>
        <v>0</v>
      </c>
      <c r="J49" s="28">
        <f>VLOOKUP($G49,难度数据!$P:$AI,IF($F49=1,4+VLOOKUP($E49,难度数据!$A$24:$B$27,2,FALSE),14+VLOOKUP($E49,难度数据!$A$28:$B$31,2,FALSE)),FALSE)</f>
        <v>100</v>
      </c>
      <c r="K49" s="28">
        <v>0</v>
      </c>
      <c r="L49" s="28">
        <v>1.5</v>
      </c>
      <c r="M49" s="28">
        <v>0</v>
      </c>
      <c r="N49" s="28">
        <v>0</v>
      </c>
      <c r="O49" s="28">
        <f ca="1">LOOKUP($G49*4,难度数据!$I$3:$I$23,IF($F49=1,INDIRECT("难度数据"&amp;"!$J$3:$J$23"),INDIRECT("难度数据"&amp;"!$K$3:$K$23")))</f>
        <v>10</v>
      </c>
      <c r="P49" s="28">
        <v>0</v>
      </c>
      <c r="Q49" s="28">
        <v>0</v>
      </c>
      <c r="R49" s="28">
        <v>1802001</v>
      </c>
      <c r="S49" s="28">
        <v>1</v>
      </c>
      <c r="T49" s="28">
        <v>1803001</v>
      </c>
      <c r="U49" s="28">
        <v>1</v>
      </c>
      <c r="V49" s="28">
        <v>1801001</v>
      </c>
      <c r="W49" s="28">
        <v>1</v>
      </c>
      <c r="X49" s="28"/>
      <c r="Y49" s="28"/>
      <c r="Z49" s="28"/>
      <c r="AA49" s="24"/>
      <c r="AB49" s="28">
        <v>4</v>
      </c>
      <c r="AC49" s="28">
        <f t="shared" si="1"/>
        <v>4</v>
      </c>
      <c r="AD49" s="29" t="str">
        <f>VLOOKUP(AG49,[2]战场角色!$A:$V,22,0)</f>
        <v>head_jsgb1_1201001</v>
      </c>
      <c r="AE49" s="29">
        <f>VLOOKUP(AG49,检索目录!A:F,6,0)</f>
        <v>1</v>
      </c>
      <c r="AF49" s="28">
        <f>VLOOKUP(AG49,检索目录!A:F,3,0)</f>
        <v>1</v>
      </c>
      <c r="AG49" s="28">
        <v>1201001</v>
      </c>
      <c r="AH49" s="28"/>
    </row>
    <row r="50" s="29" customFormat="1" ht="16.5" spans="1:34">
      <c r="A50" s="35">
        <f>CONCATENATE(9,VLOOKUP(LEFT($D50,3),{"czg",1;"tfq",2;"zyd",3;"jzq",4;"gcz",5;"pcc",6},2,FALSE))*100000+VALUE(MID($D50,5,LEN($D50)-LEN(RIGHT($D50,11))-5+1))*1000+LEFT(RIGHT($D50,10),1)*100+IF(LEFT(RIGHT($D50,8),3)="jlr",1,2)*10+RIGHT($D50,1)</f>
        <v>9401311</v>
      </c>
      <c r="B50" s="28" t="s">
        <v>98</v>
      </c>
      <c r="C50" s="28" t="s">
        <v>149</v>
      </c>
      <c r="D50" s="28" t="s">
        <v>159</v>
      </c>
      <c r="E50" s="28">
        <v>2</v>
      </c>
      <c r="F50" s="28">
        <f t="shared" si="3"/>
        <v>1</v>
      </c>
      <c r="G50" s="28">
        <f>INDEX(难度数据!$A$1:$G$16,MATCH(VALUE(MID($D50,5,LEN($D50)-LEN(RIGHT($D50,11))-5+1)),难度数据!$A$1:$A$16,0),MATCH(LEFT($D50,3),难度数据!$A$1:$G$1,0))</f>
        <v>2</v>
      </c>
      <c r="H50" s="28">
        <f>VLOOKUP($G50,难度数据!$P:$AI,IF($F50=1,2+VLOOKUP($E50,难度数据!$A$24:$B$27,2,FALSE),12+VLOOKUP($E50,难度数据!$A$28:$B$31,2,FALSE)),FALSE)</f>
        <v>0.558</v>
      </c>
      <c r="I50" s="28">
        <f>VLOOKUP($G50,难度数据!$P:$AI,IF($F50=1,3+VLOOKUP($E50,难度数据!$A$24:$B$27,2,FALSE),13+VLOOKUP($E50,难度数据!$A$28:$B$31,2,FALSE)),FALSE)</f>
        <v>0</v>
      </c>
      <c r="J50" s="28">
        <f>VLOOKUP($G50,难度数据!$P:$AI,IF($F50=1,4+VLOOKUP($E50,难度数据!$A$24:$B$27,2,FALSE),14+VLOOKUP($E50,难度数据!$A$28:$B$31,2,FALSE)),FALSE)</f>
        <v>100</v>
      </c>
      <c r="K50" s="28">
        <v>0</v>
      </c>
      <c r="L50" s="28">
        <v>1.5</v>
      </c>
      <c r="M50" s="28">
        <v>0</v>
      </c>
      <c r="N50" s="28">
        <v>0</v>
      </c>
      <c r="O50" s="28">
        <f ca="1">LOOKUP($G50*4,难度数据!$I$3:$I$23,IF($F50=1,INDIRECT("难度数据"&amp;"!$J$3:$J$23"),INDIRECT("难度数据"&amp;"!$K$3:$K$23")))</f>
        <v>10</v>
      </c>
      <c r="P50" s="28">
        <v>0</v>
      </c>
      <c r="Q50" s="28">
        <v>0</v>
      </c>
      <c r="R50" s="28">
        <v>1801010</v>
      </c>
      <c r="S50" s="28">
        <v>1</v>
      </c>
      <c r="T50" s="28"/>
      <c r="U50" s="28"/>
      <c r="V50" s="28"/>
      <c r="W50" s="28"/>
      <c r="X50" s="28"/>
      <c r="Y50" s="28"/>
      <c r="Z50" s="28"/>
      <c r="AA50" s="24"/>
      <c r="AB50" s="28">
        <v>4</v>
      </c>
      <c r="AC50" s="28">
        <f t="shared" si="1"/>
        <v>4</v>
      </c>
      <c r="AD50" s="29" t="str">
        <f>VLOOKUP(AG50,[2]战场角色!$A:$V,22,0)</f>
        <v>head_xzz_1201010</v>
      </c>
      <c r="AE50" s="29">
        <f>VLOOKUP(AG50,检索目录!A:F,6,0)</f>
        <v>1</v>
      </c>
      <c r="AF50" s="28">
        <f>VLOOKUP(AG50,检索目录!A:F,3,0)</f>
        <v>1</v>
      </c>
      <c r="AG50" s="28">
        <v>1201010</v>
      </c>
      <c r="AH50" s="28"/>
    </row>
    <row r="51" s="29" customFormat="1" ht="16.5" spans="1:34">
      <c r="A51" s="35">
        <f>CONCATENATE(9,VLOOKUP(LEFT($D51,3),{"czg",1;"tfq",2;"zyd",3;"jzq",4;"gcz",5;"pcc",6},2,FALSE))*100000+VALUE(MID($D51,5,LEN($D51)-LEN(RIGHT($D51,11))-5+1))*1000+LEFT(RIGHT($D51,10),1)*100+IF(LEFT(RIGHT($D51,8),3)="jlr",1,2)*10+RIGHT($D51,1)</f>
        <v>9401312</v>
      </c>
      <c r="B51" s="28" t="s">
        <v>98</v>
      </c>
      <c r="C51" s="28" t="s">
        <v>153</v>
      </c>
      <c r="D51" s="28" t="s">
        <v>160</v>
      </c>
      <c r="E51" s="28">
        <v>2</v>
      </c>
      <c r="F51" s="28">
        <f t="shared" si="3"/>
        <v>1</v>
      </c>
      <c r="G51" s="28">
        <f>INDEX(难度数据!$A$1:$G$16,MATCH(VALUE(MID($D51,5,LEN($D51)-LEN(RIGHT($D51,11))-5+1)),难度数据!$A$1:$A$16,0),MATCH(LEFT($D51,3),难度数据!$A$1:$G$1,0))</f>
        <v>2</v>
      </c>
      <c r="H51" s="28">
        <f>VLOOKUP($G51,难度数据!$P:$AI,IF($F51=1,2+VLOOKUP($E51,难度数据!$A$24:$B$27,2,FALSE),12+VLOOKUP($E51,难度数据!$A$28:$B$31,2,FALSE)),FALSE)</f>
        <v>0.558</v>
      </c>
      <c r="I51" s="28">
        <f>VLOOKUP($G51,难度数据!$P:$AI,IF($F51=1,3+VLOOKUP($E51,难度数据!$A$24:$B$27,2,FALSE),13+VLOOKUP($E51,难度数据!$A$28:$B$31,2,FALSE)),FALSE)</f>
        <v>0</v>
      </c>
      <c r="J51" s="28">
        <f>VLOOKUP($G51,难度数据!$P:$AI,IF($F51=1,4+VLOOKUP($E51,难度数据!$A$24:$B$27,2,FALSE),14+VLOOKUP($E51,难度数据!$A$28:$B$31,2,FALSE)),FALSE)</f>
        <v>100</v>
      </c>
      <c r="K51" s="28">
        <v>0</v>
      </c>
      <c r="L51" s="28">
        <v>1.5</v>
      </c>
      <c r="M51" s="28">
        <v>0</v>
      </c>
      <c r="N51" s="28">
        <v>0</v>
      </c>
      <c r="O51" s="28">
        <f ca="1">LOOKUP($G51*4,难度数据!$I$3:$I$23,IF($F51=1,INDIRECT("难度数据"&amp;"!$J$3:$J$23"),INDIRECT("难度数据"&amp;"!$K$3:$K$23")))</f>
        <v>10</v>
      </c>
      <c r="P51" s="28">
        <v>0</v>
      </c>
      <c r="Q51" s="28">
        <v>0</v>
      </c>
      <c r="R51" s="28">
        <v>1801008</v>
      </c>
      <c r="S51" s="28">
        <v>1</v>
      </c>
      <c r="T51" s="28">
        <v>1802008</v>
      </c>
      <c r="U51" s="28">
        <v>1</v>
      </c>
      <c r="V51" s="28"/>
      <c r="W51" s="28"/>
      <c r="X51" s="28"/>
      <c r="Y51" s="28"/>
      <c r="Z51" s="28"/>
      <c r="AA51" s="24"/>
      <c r="AB51" s="28">
        <v>4</v>
      </c>
      <c r="AC51" s="28">
        <f t="shared" si="1"/>
        <v>4</v>
      </c>
      <c r="AD51" s="29" t="str">
        <f>VLOOKUP(AG51,[2]战场角色!$A:$V,22,0)</f>
        <v>head_fsjj_1201008</v>
      </c>
      <c r="AE51" s="29">
        <f>VLOOKUP(AG51,检索目录!A:F,6,0)</f>
        <v>1</v>
      </c>
      <c r="AF51" s="28">
        <f>VLOOKUP(AG51,检索目录!A:F,3,0)</f>
        <v>2</v>
      </c>
      <c r="AG51" s="28">
        <v>1201008</v>
      </c>
      <c r="AH51" s="28"/>
    </row>
    <row r="52" s="29" customFormat="1" ht="16.5" spans="1:34">
      <c r="A52" s="35">
        <f>CONCATENATE(9,VLOOKUP(LEFT($D52,3),{"czg",1;"tfq",2;"zyd",3;"jzq",4;"gcz",5;"pcc",6},2,FALSE))*100000+VALUE(MID($D52,5,LEN($D52)-LEN(RIGHT($D52,11))-5+1))*1000+LEFT(RIGHT($D52,10),1)*100+IF(LEFT(RIGHT($D52,8),3)="jlr",1,2)*10+RIGHT($D52,1)</f>
        <v>9102111</v>
      </c>
      <c r="B52" s="28" t="s">
        <v>98</v>
      </c>
      <c r="C52" s="28" t="s">
        <v>132</v>
      </c>
      <c r="D52" s="28" t="s">
        <v>161</v>
      </c>
      <c r="E52" s="28">
        <v>2</v>
      </c>
      <c r="F52" s="28">
        <f t="shared" si="3"/>
        <v>1</v>
      </c>
      <c r="G52" s="28">
        <f>INDEX(难度数据!$A$1:$G$16,MATCH(VALUE(MID($D52,5,LEN($D52)-LEN(RIGHT($D52,11))-5+1)),难度数据!$A$1:$A$16,0),MATCH(LEFT($D52,3),难度数据!$A$1:$G$1,0))</f>
        <v>5</v>
      </c>
      <c r="H52" s="28">
        <f>VLOOKUP($G52,难度数据!$P:$AI,IF($F52=1,2+VLOOKUP($E52,难度数据!$A$24:$B$27,2,FALSE),12+VLOOKUP($E52,难度数据!$A$28:$B$31,2,FALSE)),FALSE)</f>
        <v>0.57516339869281</v>
      </c>
      <c r="I52" s="28">
        <f>VLOOKUP($G52,难度数据!$P:$AI,IF($F52=1,3+VLOOKUP($E52,难度数据!$A$24:$B$27,2,FALSE),13+VLOOKUP($E52,难度数据!$A$28:$B$31,2,FALSE)),FALSE)</f>
        <v>0</v>
      </c>
      <c r="J52" s="28">
        <f>VLOOKUP($G52,难度数据!$P:$AI,IF($F52=1,4+VLOOKUP($E52,难度数据!$A$24:$B$27,2,FALSE),14+VLOOKUP($E52,难度数据!$A$28:$B$31,2,FALSE)),FALSE)</f>
        <v>250</v>
      </c>
      <c r="K52" s="28">
        <v>0</v>
      </c>
      <c r="L52" s="28">
        <v>1.5</v>
      </c>
      <c r="M52" s="28">
        <v>0</v>
      </c>
      <c r="N52" s="28">
        <v>0</v>
      </c>
      <c r="O52" s="28">
        <f ca="1">LOOKUP($G52*4,难度数据!$I$3:$I$23,IF($F52=1,INDIRECT("难度数据"&amp;"!$J$3:$J$23"),INDIRECT("难度数据"&amp;"!$K$3:$K$23")))</f>
        <v>30</v>
      </c>
      <c r="P52" s="28">
        <v>0</v>
      </c>
      <c r="Q52" s="28">
        <v>0</v>
      </c>
      <c r="R52" s="28">
        <v>1802003</v>
      </c>
      <c r="S52" s="28">
        <v>1</v>
      </c>
      <c r="T52" s="28">
        <v>1803003</v>
      </c>
      <c r="U52" s="28">
        <v>1</v>
      </c>
      <c r="V52" s="28">
        <v>1801003</v>
      </c>
      <c r="W52" s="28">
        <v>1</v>
      </c>
      <c r="X52" s="28"/>
      <c r="Y52" s="28"/>
      <c r="Z52" s="28"/>
      <c r="AA52" s="24"/>
      <c r="AB52" s="28">
        <v>4</v>
      </c>
      <c r="AC52" s="28">
        <f t="shared" si="1"/>
        <v>4</v>
      </c>
      <c r="AD52" s="29" t="str">
        <f>VLOOKUP(AG52,[2]战场角色!$A:$V,22,0)</f>
        <v>head_jsgb3_1201003</v>
      </c>
      <c r="AE52" s="29">
        <f>VLOOKUP(AG52,检索目录!A:F,6,0)</f>
        <v>1</v>
      </c>
      <c r="AF52" s="28">
        <f>VLOOKUP(AG52,检索目录!A:F,3,0)</f>
        <v>3</v>
      </c>
      <c r="AG52" s="28">
        <v>1201003</v>
      </c>
      <c r="AH52" s="28"/>
    </row>
    <row r="53" s="29" customFormat="1" ht="16.5" spans="1:34">
      <c r="A53" s="35">
        <f>CONCATENATE(9,VLOOKUP(LEFT($D53,3),{"czg",1;"tfq",2;"zyd",3;"jzq",4;"gcz",5;"pcc",6},2,FALSE))*100000+VALUE(MID($D53,5,LEN($D53)-LEN(RIGHT($D53,11))-5+1))*1000+LEFT(RIGHT($D53,10),1)*100+IF(LEFT(RIGHT($D53,8),3)="jlr",1,2)*10+RIGHT($D53,1)</f>
        <v>9102112</v>
      </c>
      <c r="B53" s="28" t="s">
        <v>98</v>
      </c>
      <c r="C53" s="28" t="s">
        <v>162</v>
      </c>
      <c r="D53" s="28" t="s">
        <v>163</v>
      </c>
      <c r="E53" s="28">
        <v>2</v>
      </c>
      <c r="F53" s="28">
        <f t="shared" si="3"/>
        <v>1</v>
      </c>
      <c r="G53" s="28">
        <f>INDEX(难度数据!$A$1:$G$16,MATCH(VALUE(MID($D53,5,LEN($D53)-LEN(RIGHT($D53,11))-5+1)),难度数据!$A$1:$A$16,0),MATCH(LEFT($D53,3),难度数据!$A$1:$G$1,0))</f>
        <v>5</v>
      </c>
      <c r="H53" s="28">
        <f>VLOOKUP($G53,难度数据!$P:$AI,IF($F53=1,2+VLOOKUP($E53,难度数据!$A$24:$B$27,2,FALSE),12+VLOOKUP($E53,难度数据!$A$28:$B$31,2,FALSE)),FALSE)</f>
        <v>0.57516339869281</v>
      </c>
      <c r="I53" s="28">
        <f>VLOOKUP($G53,难度数据!$P:$AI,IF($F53=1,3+VLOOKUP($E53,难度数据!$A$24:$B$27,2,FALSE),13+VLOOKUP($E53,难度数据!$A$28:$B$31,2,FALSE)),FALSE)</f>
        <v>0</v>
      </c>
      <c r="J53" s="28">
        <f>VLOOKUP($G53,难度数据!$P:$AI,IF($F53=1,4+VLOOKUP($E53,难度数据!$A$24:$B$27,2,FALSE),14+VLOOKUP($E53,难度数据!$A$28:$B$31,2,FALSE)),FALSE)</f>
        <v>250</v>
      </c>
      <c r="K53" s="28">
        <v>0</v>
      </c>
      <c r="L53" s="28">
        <v>1.5</v>
      </c>
      <c r="M53" s="28">
        <v>0</v>
      </c>
      <c r="N53" s="28">
        <v>0</v>
      </c>
      <c r="O53" s="28">
        <f ca="1">LOOKUP($G53*4,难度数据!$I$3:$I$23,IF($F53=1,INDIRECT("难度数据"&amp;"!$J$3:$J$23"),INDIRECT("难度数据"&amp;"!$K$3:$K$23")))</f>
        <v>30</v>
      </c>
      <c r="P53" s="28">
        <v>0</v>
      </c>
      <c r="Q53" s="28">
        <v>0</v>
      </c>
      <c r="R53" s="28">
        <v>1801004</v>
      </c>
      <c r="S53" s="28">
        <v>1</v>
      </c>
      <c r="T53" s="28">
        <v>1802004</v>
      </c>
      <c r="U53" s="28">
        <v>1</v>
      </c>
      <c r="V53" s="28"/>
      <c r="W53" s="28"/>
      <c r="X53" s="28"/>
      <c r="Y53" s="28"/>
      <c r="Z53" s="28"/>
      <c r="AA53" s="24"/>
      <c r="AB53" s="28">
        <v>4</v>
      </c>
      <c r="AC53" s="28">
        <f t="shared" si="1"/>
        <v>4</v>
      </c>
      <c r="AD53" s="29" t="str">
        <f>VLOOKUP(AG53,[2]战场角色!$A:$V,22,0)</f>
        <v>head_gjj_1201004</v>
      </c>
      <c r="AE53" s="29">
        <f>VLOOKUP(AG53,检索目录!A:F,6,0)</f>
        <v>1</v>
      </c>
      <c r="AF53" s="28">
        <f>VLOOKUP(AG53,检索目录!A:F,3,0)</f>
        <v>1</v>
      </c>
      <c r="AG53" s="28">
        <v>1201004</v>
      </c>
      <c r="AH53" s="28"/>
    </row>
    <row r="54" s="29" customFormat="1" ht="16.5" spans="1:34">
      <c r="A54" s="35">
        <f>CONCATENATE(9,VLOOKUP(LEFT($D54,3),{"czg",1;"tfq",2;"zyd",3;"jzq",4;"gcz",5;"pcc",6},2,FALSE))*100000+VALUE(MID($D54,5,LEN($D54)-LEN(RIGHT($D54,11))-5+1))*1000+LEFT(RIGHT($D54,10),1)*100+IF(LEFT(RIGHT($D54,8),3)="jlr",1,2)*10+RIGHT($D54,1)</f>
        <v>9102113</v>
      </c>
      <c r="B54" s="28" t="s">
        <v>98</v>
      </c>
      <c r="C54" s="28" t="s">
        <v>132</v>
      </c>
      <c r="D54" s="28" t="s">
        <v>164</v>
      </c>
      <c r="E54" s="28">
        <v>2</v>
      </c>
      <c r="F54" s="28">
        <f t="shared" si="3"/>
        <v>1</v>
      </c>
      <c r="G54" s="28">
        <f>INDEX(难度数据!$A$1:$G$16,MATCH(VALUE(MID($D54,5,LEN($D54)-LEN(RIGHT($D54,11))-5+1)),难度数据!$A$1:$A$16,0),MATCH(LEFT($D54,3),难度数据!$A$1:$G$1,0))</f>
        <v>5</v>
      </c>
      <c r="H54" s="28">
        <f>VLOOKUP($G54,难度数据!$P:$AI,IF($F54=1,2+VLOOKUP($E54,难度数据!$A$24:$B$27,2,FALSE),12+VLOOKUP($E54,难度数据!$A$28:$B$31,2,FALSE)),FALSE)</f>
        <v>0.57516339869281</v>
      </c>
      <c r="I54" s="28">
        <f>VLOOKUP($G54,难度数据!$P:$AI,IF($F54=1,3+VLOOKUP($E54,难度数据!$A$24:$B$27,2,FALSE),13+VLOOKUP($E54,难度数据!$A$28:$B$31,2,FALSE)),FALSE)</f>
        <v>0</v>
      </c>
      <c r="J54" s="28">
        <f>VLOOKUP($G54,难度数据!$P:$AI,IF($F54=1,4+VLOOKUP($E54,难度数据!$A$24:$B$27,2,FALSE),14+VLOOKUP($E54,难度数据!$A$28:$B$31,2,FALSE)),FALSE)</f>
        <v>250</v>
      </c>
      <c r="K54" s="28">
        <v>0</v>
      </c>
      <c r="L54" s="28">
        <v>1.5</v>
      </c>
      <c r="M54" s="28">
        <v>0</v>
      </c>
      <c r="N54" s="28">
        <v>0</v>
      </c>
      <c r="O54" s="28">
        <f ca="1">LOOKUP($G54*4,难度数据!$I$3:$I$23,IF($F54=1,INDIRECT("难度数据"&amp;"!$J$3:$J$23"),INDIRECT("难度数据"&amp;"!$K$3:$K$23")))</f>
        <v>30</v>
      </c>
      <c r="P54" s="28">
        <v>0</v>
      </c>
      <c r="Q54" s="28">
        <v>0</v>
      </c>
      <c r="R54" s="28">
        <v>1802003</v>
      </c>
      <c r="S54" s="28">
        <v>1</v>
      </c>
      <c r="T54" s="28">
        <v>1803003</v>
      </c>
      <c r="U54" s="28">
        <v>1</v>
      </c>
      <c r="V54" s="28">
        <v>1801003</v>
      </c>
      <c r="W54" s="28">
        <v>1</v>
      </c>
      <c r="X54" s="28"/>
      <c r="Y54" s="28"/>
      <c r="Z54" s="28"/>
      <c r="AA54" s="24"/>
      <c r="AB54" s="28">
        <v>4</v>
      </c>
      <c r="AC54" s="28">
        <f t="shared" si="1"/>
        <v>4</v>
      </c>
      <c r="AD54" s="29" t="str">
        <f>VLOOKUP(AG54,[2]战场角色!$A:$V,22,0)</f>
        <v>head_jsgb3_1201003</v>
      </c>
      <c r="AE54" s="29">
        <f>VLOOKUP(AG54,检索目录!A:F,6,0)</f>
        <v>1</v>
      </c>
      <c r="AF54" s="28">
        <f>VLOOKUP(AG54,检索目录!A:F,3,0)</f>
        <v>3</v>
      </c>
      <c r="AG54" s="28">
        <v>1201003</v>
      </c>
      <c r="AH54" s="28"/>
    </row>
    <row r="55" s="29" customFormat="1" ht="16.5" spans="1:34">
      <c r="A55" s="35">
        <f>CONCATENATE(9,VLOOKUP(LEFT($D55,3),{"czg",1;"tfq",2;"zyd",3;"jzq",4;"gcz",5;"pcc",6},2,FALSE))*100000+VALUE(MID($D55,5,LEN($D55)-LEN(RIGHT($D55,11))-5+1))*1000+LEFT(RIGHT($D55,10),1)*100+IF(LEFT(RIGHT($D55,8),3)="jlr",1,2)*10+RIGHT($D55,1)</f>
        <v>9102211</v>
      </c>
      <c r="B55" s="28" t="s">
        <v>98</v>
      </c>
      <c r="C55" s="35" t="s">
        <v>165</v>
      </c>
      <c r="D55" s="28" t="s">
        <v>166</v>
      </c>
      <c r="E55" s="28">
        <v>2</v>
      </c>
      <c r="F55" s="28">
        <f t="shared" si="3"/>
        <v>1</v>
      </c>
      <c r="G55" s="28">
        <f>INDEX(难度数据!$A$1:$G$16,MATCH(VALUE(MID($D55,5,LEN($D55)-LEN(RIGHT($D55,11))-5+1)),难度数据!$A$1:$A$16,0),MATCH(LEFT($D55,3),难度数据!$A$1:$G$1,0))</f>
        <v>5</v>
      </c>
      <c r="H55" s="28">
        <f>VLOOKUP($G55,难度数据!$P:$AI,IF($F55=1,2+VLOOKUP($E55,难度数据!$A$24:$B$27,2,FALSE),12+VLOOKUP($E55,难度数据!$A$28:$B$31,2,FALSE)),FALSE)</f>
        <v>0.57516339869281</v>
      </c>
      <c r="I55" s="28">
        <f>VLOOKUP($G55,难度数据!$P:$AI,IF($F55=1,3+VLOOKUP($E55,难度数据!$A$24:$B$27,2,FALSE),13+VLOOKUP($E55,难度数据!$A$28:$B$31,2,FALSE)),FALSE)</f>
        <v>0</v>
      </c>
      <c r="J55" s="28">
        <f>VLOOKUP($G55,难度数据!$P:$AI,IF($F55=1,4+VLOOKUP($E55,难度数据!$A$24:$B$27,2,FALSE),14+VLOOKUP($E55,难度数据!$A$28:$B$31,2,FALSE)),FALSE)</f>
        <v>250</v>
      </c>
      <c r="K55" s="28">
        <v>0</v>
      </c>
      <c r="L55" s="28">
        <v>1.5</v>
      </c>
      <c r="M55" s="28">
        <v>0</v>
      </c>
      <c r="N55" s="28">
        <v>0</v>
      </c>
      <c r="O55" s="28">
        <f ca="1">LOOKUP($G55*4,难度数据!$I$3:$I$23,IF($F55=1,INDIRECT("难度数据"&amp;"!$J$3:$J$23"),INDIRECT("难度数据"&amp;"!$K$3:$K$23")))</f>
        <v>30</v>
      </c>
      <c r="P55" s="28">
        <v>0</v>
      </c>
      <c r="Q55" s="28">
        <v>0</v>
      </c>
      <c r="R55" s="28">
        <v>1802002</v>
      </c>
      <c r="S55" s="28">
        <v>1</v>
      </c>
      <c r="T55" s="28">
        <v>1803002</v>
      </c>
      <c r="U55" s="28">
        <v>1</v>
      </c>
      <c r="V55" s="28">
        <v>1801002</v>
      </c>
      <c r="W55" s="28">
        <v>1</v>
      </c>
      <c r="X55" s="28"/>
      <c r="Y55" s="28"/>
      <c r="Z55" s="28"/>
      <c r="AA55" s="24"/>
      <c r="AB55" s="28">
        <v>4</v>
      </c>
      <c r="AC55" s="28">
        <f t="shared" si="1"/>
        <v>4</v>
      </c>
      <c r="AD55" s="29" t="str">
        <f>VLOOKUP(AG55,[2]战场角色!$A:$V,22,0)</f>
        <v>head_jsgb2_1201002</v>
      </c>
      <c r="AE55" s="29">
        <f>VLOOKUP(AG55,检索目录!A:F,6,0)</f>
        <v>1</v>
      </c>
      <c r="AF55" s="28">
        <f>VLOOKUP(AG55,检索目录!A:F,3,0)</f>
        <v>2</v>
      </c>
      <c r="AG55" s="28">
        <v>1201002</v>
      </c>
      <c r="AH55" s="28"/>
    </row>
    <row r="56" s="29" customFormat="1" ht="16.5" spans="1:34">
      <c r="A56" s="35">
        <f>CONCATENATE(9,VLOOKUP(LEFT($D56,3),{"czg",1;"tfq",2;"zyd",3;"jzq",4;"gcz",5;"pcc",6},2,FALSE))*100000+VALUE(MID($D56,5,LEN($D56)-LEN(RIGHT($D56,11))-5+1))*1000+LEFT(RIGHT($D56,10),1)*100+IF(LEFT(RIGHT($D56,8),3)="jlr",1,2)*10+RIGHT($D56,1)</f>
        <v>9102212</v>
      </c>
      <c r="B56" s="28" t="s">
        <v>98</v>
      </c>
      <c r="C56" s="35" t="s">
        <v>167</v>
      </c>
      <c r="D56" s="28" t="s">
        <v>168</v>
      </c>
      <c r="E56" s="28">
        <v>2</v>
      </c>
      <c r="F56" s="28">
        <f t="shared" si="3"/>
        <v>1</v>
      </c>
      <c r="G56" s="28">
        <f>INDEX(难度数据!$A$1:$G$16,MATCH(VALUE(MID($D56,5,LEN($D56)-LEN(RIGHT($D56,11))-5+1)),难度数据!$A$1:$A$16,0),MATCH(LEFT($D56,3),难度数据!$A$1:$G$1,0))</f>
        <v>5</v>
      </c>
      <c r="H56" s="28">
        <f>VLOOKUP($G56,难度数据!$P:$AI,IF($F56=1,2+VLOOKUP($E56,难度数据!$A$24:$B$27,2,FALSE),12+VLOOKUP($E56,难度数据!$A$28:$B$31,2,FALSE)),FALSE)</f>
        <v>0.57516339869281</v>
      </c>
      <c r="I56" s="28">
        <f>VLOOKUP($G56,难度数据!$P:$AI,IF($F56=1,3+VLOOKUP($E56,难度数据!$A$24:$B$27,2,FALSE),13+VLOOKUP($E56,难度数据!$A$28:$B$31,2,FALSE)),FALSE)</f>
        <v>0</v>
      </c>
      <c r="J56" s="28">
        <f>VLOOKUP($G56,难度数据!$P:$AI,IF($F56=1,4+VLOOKUP($E56,难度数据!$A$24:$B$27,2,FALSE),14+VLOOKUP($E56,难度数据!$A$28:$B$31,2,FALSE)),FALSE)</f>
        <v>250</v>
      </c>
      <c r="K56" s="28">
        <v>0</v>
      </c>
      <c r="L56" s="28">
        <v>1.5</v>
      </c>
      <c r="M56" s="28">
        <v>0</v>
      </c>
      <c r="N56" s="28">
        <v>0</v>
      </c>
      <c r="O56" s="28">
        <f ca="1">LOOKUP($G56*4,难度数据!$I$3:$I$23,IF($F56=1,INDIRECT("难度数据"&amp;"!$J$3:$J$23"),INDIRECT("难度数据"&amp;"!$K$3:$K$23")))</f>
        <v>30</v>
      </c>
      <c r="P56" s="28">
        <v>0</v>
      </c>
      <c r="Q56" s="28">
        <v>0</v>
      </c>
      <c r="R56" s="28">
        <v>1807001</v>
      </c>
      <c r="S56" s="28">
        <v>1</v>
      </c>
      <c r="T56" s="28">
        <v>1809001</v>
      </c>
      <c r="U56" s="28">
        <v>1</v>
      </c>
      <c r="V56" s="28"/>
      <c r="W56" s="28"/>
      <c r="X56" s="28"/>
      <c r="Y56" s="28"/>
      <c r="Z56" s="28"/>
      <c r="AA56" s="24"/>
      <c r="AB56" s="28">
        <v>4</v>
      </c>
      <c r="AC56" s="28">
        <f t="shared" si="1"/>
        <v>5</v>
      </c>
      <c r="AD56" s="29" t="str">
        <f>VLOOKUP(AG56,[2]战场角色!$A:$V,22,0)</f>
        <v>head_lftl_1102021</v>
      </c>
      <c r="AE56" s="29">
        <f>VLOOKUP(AG56,检索目录!A:F,6,0)</f>
        <v>3</v>
      </c>
      <c r="AF56" s="28">
        <f>VLOOKUP(AG56,检索目录!A:F,3,0)</f>
        <v>2</v>
      </c>
      <c r="AG56" s="28">
        <v>1102021</v>
      </c>
      <c r="AH56" s="28"/>
    </row>
    <row r="57" s="29" customFormat="1" ht="16.5" spans="1:34">
      <c r="A57" s="35">
        <f>CONCATENATE(9,VLOOKUP(LEFT($D57,3),{"czg",1;"tfq",2;"zyd",3;"jzq",4;"gcz",5;"pcc",6},2,FALSE))*100000+VALUE(MID($D57,5,LEN($D57)-LEN(RIGHT($D57,11))-5+1))*1000+LEFT(RIGHT($D57,10),1)*100+IF(LEFT(RIGHT($D57,8),3)="jlr",1,2)*10+RIGHT($D57,1)</f>
        <v>9102213</v>
      </c>
      <c r="B57" s="28" t="s">
        <v>98</v>
      </c>
      <c r="C57" s="35" t="s">
        <v>165</v>
      </c>
      <c r="D57" s="28" t="s">
        <v>169</v>
      </c>
      <c r="E57" s="28">
        <v>2</v>
      </c>
      <c r="F57" s="28">
        <f t="shared" si="3"/>
        <v>1</v>
      </c>
      <c r="G57" s="28">
        <f>INDEX(难度数据!$A$1:$G$16,MATCH(VALUE(MID($D57,5,LEN($D57)-LEN(RIGHT($D57,11))-5+1)),难度数据!$A$1:$A$16,0),MATCH(LEFT($D57,3),难度数据!$A$1:$G$1,0))</f>
        <v>5</v>
      </c>
      <c r="H57" s="28">
        <f>VLOOKUP($G57,难度数据!$P:$AI,IF($F57=1,2+VLOOKUP($E57,难度数据!$A$24:$B$27,2,FALSE),12+VLOOKUP($E57,难度数据!$A$28:$B$31,2,FALSE)),FALSE)</f>
        <v>0.57516339869281</v>
      </c>
      <c r="I57" s="28">
        <f>VLOOKUP($G57,难度数据!$P:$AI,IF($F57=1,3+VLOOKUP($E57,难度数据!$A$24:$B$27,2,FALSE),13+VLOOKUP($E57,难度数据!$A$28:$B$31,2,FALSE)),FALSE)</f>
        <v>0</v>
      </c>
      <c r="J57" s="28">
        <f>VLOOKUP($G57,难度数据!$P:$AI,IF($F57=1,4+VLOOKUP($E57,难度数据!$A$24:$B$27,2,FALSE),14+VLOOKUP($E57,难度数据!$A$28:$B$31,2,FALSE)),FALSE)</f>
        <v>250</v>
      </c>
      <c r="K57" s="28">
        <v>0</v>
      </c>
      <c r="L57" s="28">
        <v>1.5</v>
      </c>
      <c r="M57" s="28">
        <v>0</v>
      </c>
      <c r="N57" s="28">
        <v>0</v>
      </c>
      <c r="O57" s="28">
        <f ca="1">LOOKUP($G57*4,难度数据!$I$3:$I$23,IF($F57=1,INDIRECT("难度数据"&amp;"!$J$3:$J$23"),INDIRECT("难度数据"&amp;"!$K$3:$K$23")))</f>
        <v>30</v>
      </c>
      <c r="P57" s="28">
        <v>0</v>
      </c>
      <c r="Q57" s="28">
        <v>0</v>
      </c>
      <c r="R57" s="28">
        <v>1802002</v>
      </c>
      <c r="S57" s="28">
        <v>1</v>
      </c>
      <c r="T57" s="28">
        <v>1803002</v>
      </c>
      <c r="U57" s="28">
        <v>1</v>
      </c>
      <c r="V57" s="28">
        <v>1801002</v>
      </c>
      <c r="W57" s="28">
        <v>1</v>
      </c>
      <c r="X57" s="28"/>
      <c r="Y57" s="28"/>
      <c r="Z57" s="28"/>
      <c r="AA57" s="24"/>
      <c r="AB57" s="28">
        <v>4</v>
      </c>
      <c r="AC57" s="28">
        <f t="shared" si="1"/>
        <v>4</v>
      </c>
      <c r="AD57" s="29" t="str">
        <f>VLOOKUP(AG57,[2]战场角色!$A:$V,22,0)</f>
        <v>head_jsgb2_1201002</v>
      </c>
      <c r="AE57" s="29">
        <f>VLOOKUP(AG57,检索目录!A:F,6,0)</f>
        <v>1</v>
      </c>
      <c r="AF57" s="28">
        <f>VLOOKUP(AG57,检索目录!A:F,3,0)</f>
        <v>2</v>
      </c>
      <c r="AG57" s="28">
        <v>1201002</v>
      </c>
      <c r="AH57" s="28"/>
    </row>
    <row r="58" s="29" customFormat="1" ht="16.5" spans="1:34">
      <c r="A58" s="35">
        <f>CONCATENATE(9,VLOOKUP(LEFT($D58,3),{"czg",1;"tfq",2;"zyd",3;"jzq",4;"gcz",5;"pcc",6},2,FALSE))*100000+VALUE(MID($D58,5,LEN($D58)-LEN(RIGHT($D58,11))-5+1))*1000+LEFT(RIGHT($D58,10),1)*100+IF(LEFT(RIGHT($D58,8),3)="jlr",1,2)*10+RIGHT($D58,1)</f>
        <v>9102311</v>
      </c>
      <c r="B58" s="28" t="s">
        <v>98</v>
      </c>
      <c r="C58" s="35" t="s">
        <v>165</v>
      </c>
      <c r="D58" s="28" t="s">
        <v>170</v>
      </c>
      <c r="E58" s="28">
        <v>2</v>
      </c>
      <c r="F58" s="28">
        <f t="shared" si="3"/>
        <v>1</v>
      </c>
      <c r="G58" s="28">
        <f>INDEX(难度数据!$A$1:$G$16,MATCH(VALUE(MID($D58,5,LEN($D58)-LEN(RIGHT($D58,11))-5+1)),难度数据!$A$1:$A$16,0),MATCH(LEFT($D58,3),难度数据!$A$1:$G$1,0))</f>
        <v>5</v>
      </c>
      <c r="H58" s="28">
        <f>VLOOKUP($G58,难度数据!$P:$AI,IF($F58=1,2+VLOOKUP($E58,难度数据!$A$24:$B$27,2,FALSE),12+VLOOKUP($E58,难度数据!$A$28:$B$31,2,FALSE)),FALSE)</f>
        <v>0.57516339869281</v>
      </c>
      <c r="I58" s="28">
        <f>VLOOKUP($G58,难度数据!$P:$AI,IF($F58=1,3+VLOOKUP($E58,难度数据!$A$24:$B$27,2,FALSE),13+VLOOKUP($E58,难度数据!$A$28:$B$31,2,FALSE)),FALSE)</f>
        <v>0</v>
      </c>
      <c r="J58" s="28">
        <f>VLOOKUP($G58,难度数据!$P:$AI,IF($F58=1,4+VLOOKUP($E58,难度数据!$A$24:$B$27,2,FALSE),14+VLOOKUP($E58,难度数据!$A$28:$B$31,2,FALSE)),FALSE)</f>
        <v>250</v>
      </c>
      <c r="K58" s="28">
        <v>0</v>
      </c>
      <c r="L58" s="28">
        <v>1.5</v>
      </c>
      <c r="M58" s="28">
        <v>0</v>
      </c>
      <c r="N58" s="28">
        <v>0</v>
      </c>
      <c r="O58" s="28">
        <f ca="1">LOOKUP($G58*4,难度数据!$I$3:$I$23,IF($F58=1,INDIRECT("难度数据"&amp;"!$J$3:$J$23"),INDIRECT("难度数据"&amp;"!$K$3:$K$23")))</f>
        <v>30</v>
      </c>
      <c r="P58" s="28">
        <v>0</v>
      </c>
      <c r="Q58" s="28">
        <v>0</v>
      </c>
      <c r="R58" s="28">
        <v>1802002</v>
      </c>
      <c r="S58" s="28">
        <v>1</v>
      </c>
      <c r="T58" s="28">
        <v>1803002</v>
      </c>
      <c r="U58" s="28">
        <v>1</v>
      </c>
      <c r="V58" s="28">
        <v>1801002</v>
      </c>
      <c r="W58" s="28">
        <v>1</v>
      </c>
      <c r="X58" s="28"/>
      <c r="Y58" s="28"/>
      <c r="Z58" s="28"/>
      <c r="AA58" s="24"/>
      <c r="AB58" s="28">
        <v>4</v>
      </c>
      <c r="AC58" s="28">
        <f t="shared" si="1"/>
        <v>4</v>
      </c>
      <c r="AD58" s="29" t="str">
        <f>VLOOKUP(AG58,[2]战场角色!$A:$V,22,0)</f>
        <v>head_jsgb2_1201002</v>
      </c>
      <c r="AE58" s="29">
        <f>VLOOKUP(AG58,检索目录!A:F,6,0)</f>
        <v>1</v>
      </c>
      <c r="AF58" s="28">
        <f>VLOOKUP(AG58,检索目录!A:F,3,0)</f>
        <v>2</v>
      </c>
      <c r="AG58" s="28">
        <v>1201002</v>
      </c>
      <c r="AH58" s="28"/>
    </row>
    <row r="59" s="29" customFormat="1" ht="16.5" spans="1:34">
      <c r="A59" s="35">
        <f>CONCATENATE(9,VLOOKUP(LEFT($D59,3),{"czg",1;"tfq",2;"zyd",3;"jzq",4;"gcz",5;"pcc",6},2,FALSE))*100000+VALUE(MID($D59,5,LEN($D59)-LEN(RIGHT($D59,11))-5+1))*1000+LEFT(RIGHT($D59,10),1)*100+IF(LEFT(RIGHT($D59,8),3)="jlr",1,2)*10+RIGHT($D59,1)</f>
        <v>9102312</v>
      </c>
      <c r="B59" s="28" t="s">
        <v>98</v>
      </c>
      <c r="C59" s="35" t="s">
        <v>139</v>
      </c>
      <c r="D59" s="28" t="s">
        <v>171</v>
      </c>
      <c r="E59" s="28">
        <v>2</v>
      </c>
      <c r="F59" s="28">
        <f t="shared" si="3"/>
        <v>1</v>
      </c>
      <c r="G59" s="28">
        <f>INDEX(难度数据!$A$1:$G$16,MATCH(VALUE(MID($D59,5,LEN($D59)-LEN(RIGHT($D59,11))-5+1)),难度数据!$A$1:$A$16,0),MATCH(LEFT($D59,3),难度数据!$A$1:$G$1,0))</f>
        <v>5</v>
      </c>
      <c r="H59" s="28">
        <f>VLOOKUP($G59,难度数据!$P:$AI,IF($F59=1,2+VLOOKUP($E59,难度数据!$A$24:$B$27,2,FALSE),12+VLOOKUP($E59,难度数据!$A$28:$B$31,2,FALSE)),FALSE)</f>
        <v>0.57516339869281</v>
      </c>
      <c r="I59" s="28">
        <f>VLOOKUP($G59,难度数据!$P:$AI,IF($F59=1,3+VLOOKUP($E59,难度数据!$A$24:$B$27,2,FALSE),13+VLOOKUP($E59,难度数据!$A$28:$B$31,2,FALSE)),FALSE)</f>
        <v>0</v>
      </c>
      <c r="J59" s="28">
        <f>VLOOKUP($G59,难度数据!$P:$AI,IF($F59=1,4+VLOOKUP($E59,难度数据!$A$24:$B$27,2,FALSE),14+VLOOKUP($E59,难度数据!$A$28:$B$31,2,FALSE)),FALSE)</f>
        <v>250</v>
      </c>
      <c r="K59" s="28">
        <v>0</v>
      </c>
      <c r="L59" s="28">
        <v>1.5</v>
      </c>
      <c r="M59" s="28">
        <v>0</v>
      </c>
      <c r="N59" s="28">
        <v>0</v>
      </c>
      <c r="O59" s="28">
        <f ca="1">LOOKUP($G59*4,难度数据!$I$3:$I$23,IF($F59=1,INDIRECT("难度数据"&amp;"!$J$3:$J$23"),INDIRECT("难度数据"&amp;"!$K$3:$K$23")))</f>
        <v>30</v>
      </c>
      <c r="P59" s="28">
        <v>0</v>
      </c>
      <c r="Q59" s="28">
        <v>0</v>
      </c>
      <c r="R59" s="28">
        <v>1807001</v>
      </c>
      <c r="S59" s="28">
        <v>1</v>
      </c>
      <c r="T59" s="28">
        <v>1809001</v>
      </c>
      <c r="U59" s="28">
        <v>1</v>
      </c>
      <c r="V59" s="28"/>
      <c r="W59" s="28"/>
      <c r="X59" s="28"/>
      <c r="Y59" s="28"/>
      <c r="Z59" s="28"/>
      <c r="AA59" s="24"/>
      <c r="AB59" s="28">
        <v>4</v>
      </c>
      <c r="AC59" s="28">
        <f t="shared" si="1"/>
        <v>5</v>
      </c>
      <c r="AD59" s="29" t="str">
        <f>VLOOKUP(AG59,[2]战场角色!$A:$V,22,0)</f>
        <v>head_fl_1102017</v>
      </c>
      <c r="AE59" s="29">
        <f>VLOOKUP(AG59,检索目录!A:F,6,0)</f>
        <v>3</v>
      </c>
      <c r="AF59" s="28">
        <f>VLOOKUP(AG59,检索目录!A:F,3,0)</f>
        <v>2</v>
      </c>
      <c r="AG59" s="28">
        <v>1102017</v>
      </c>
      <c r="AH59" s="28"/>
    </row>
    <row r="60" s="29" customFormat="1" ht="16.5" spans="1:34">
      <c r="A60" s="35">
        <f>CONCATENATE(9,VLOOKUP(LEFT($D60,3),{"czg",1;"tfq",2;"zyd",3;"jzq",4;"gcz",5;"pcc",6},2,FALSE))*100000+VALUE(MID($D60,5,LEN($D60)-LEN(RIGHT($D60,11))-5+1))*1000+LEFT(RIGHT($D60,10),1)*100+IF(LEFT(RIGHT($D60,8),3)="jlr",1,2)*10+RIGHT($D60,1)</f>
        <v>9102313</v>
      </c>
      <c r="B60" s="28" t="s">
        <v>98</v>
      </c>
      <c r="C60" s="35" t="s">
        <v>165</v>
      </c>
      <c r="D60" s="28" t="s">
        <v>172</v>
      </c>
      <c r="E60" s="28">
        <v>2</v>
      </c>
      <c r="F60" s="28">
        <f t="shared" si="3"/>
        <v>1</v>
      </c>
      <c r="G60" s="28">
        <f>INDEX(难度数据!$A$1:$G$16,MATCH(VALUE(MID($D60,5,LEN($D60)-LEN(RIGHT($D60,11))-5+1)),难度数据!$A$1:$A$16,0),MATCH(LEFT($D60,3),难度数据!$A$1:$G$1,0))</f>
        <v>5</v>
      </c>
      <c r="H60" s="28">
        <f>VLOOKUP($G60,难度数据!$P:$AI,IF($F60=1,2+VLOOKUP($E60,难度数据!$A$24:$B$27,2,FALSE),12+VLOOKUP($E60,难度数据!$A$28:$B$31,2,FALSE)),FALSE)</f>
        <v>0.57516339869281</v>
      </c>
      <c r="I60" s="28">
        <f>VLOOKUP($G60,难度数据!$P:$AI,IF($F60=1,3+VLOOKUP($E60,难度数据!$A$24:$B$27,2,FALSE),13+VLOOKUP($E60,难度数据!$A$28:$B$31,2,FALSE)),FALSE)</f>
        <v>0</v>
      </c>
      <c r="J60" s="28">
        <f>VLOOKUP($G60,难度数据!$P:$AI,IF($F60=1,4+VLOOKUP($E60,难度数据!$A$24:$B$27,2,FALSE),14+VLOOKUP($E60,难度数据!$A$28:$B$31,2,FALSE)),FALSE)</f>
        <v>250</v>
      </c>
      <c r="K60" s="28">
        <v>0</v>
      </c>
      <c r="L60" s="28">
        <v>1.5</v>
      </c>
      <c r="M60" s="28">
        <v>0</v>
      </c>
      <c r="N60" s="28">
        <v>0</v>
      </c>
      <c r="O60" s="28">
        <f ca="1">LOOKUP($G60*4,难度数据!$I$3:$I$23,IF($F60=1,INDIRECT("难度数据"&amp;"!$J$3:$J$23"),INDIRECT("难度数据"&amp;"!$K$3:$K$23")))</f>
        <v>30</v>
      </c>
      <c r="P60" s="28">
        <v>0</v>
      </c>
      <c r="Q60" s="28">
        <v>0</v>
      </c>
      <c r="R60" s="28">
        <v>1802002</v>
      </c>
      <c r="S60" s="28">
        <v>1</v>
      </c>
      <c r="T60" s="28">
        <v>1803002</v>
      </c>
      <c r="U60" s="28">
        <v>1</v>
      </c>
      <c r="V60" s="28">
        <v>1801002</v>
      </c>
      <c r="W60" s="28">
        <v>1</v>
      </c>
      <c r="X60" s="28"/>
      <c r="Y60" s="28"/>
      <c r="Z60" s="28"/>
      <c r="AA60" s="24"/>
      <c r="AB60" s="28">
        <v>4</v>
      </c>
      <c r="AC60" s="28">
        <f t="shared" si="1"/>
        <v>4</v>
      </c>
      <c r="AD60" s="29" t="str">
        <f>VLOOKUP(AG60,[2]战场角色!$A:$V,22,0)</f>
        <v>head_jsgb2_1201002</v>
      </c>
      <c r="AE60" s="29">
        <f>VLOOKUP(AG60,检索目录!A:F,6,0)</f>
        <v>1</v>
      </c>
      <c r="AF60" s="28">
        <f>VLOOKUP(AG60,检索目录!A:F,3,0)</f>
        <v>2</v>
      </c>
      <c r="AG60" s="28">
        <v>1201002</v>
      </c>
      <c r="AH60" s="28"/>
    </row>
    <row r="61" s="29" customFormat="1" ht="16.5" spans="1:34">
      <c r="A61" s="35">
        <f>CONCATENATE(9,VLOOKUP(LEFT($D61,3),{"czg",1;"tfq",2;"zyd",3;"jzq",4;"gcz",5;"pcc",6},2,FALSE))*100000+VALUE(MID($D61,5,LEN($D61)-LEN(RIGHT($D61,11))-5+1))*1000+LEFT(RIGHT($D61,10),1)*100+IF(LEFT(RIGHT($D61,8),3)="jlr",1,2)*10+RIGHT($D61,1)</f>
        <v>9202111</v>
      </c>
      <c r="B61" s="24" t="s">
        <v>101</v>
      </c>
      <c r="C61" s="35" t="s">
        <v>130</v>
      </c>
      <c r="D61" s="28" t="s">
        <v>173</v>
      </c>
      <c r="E61" s="28">
        <v>2</v>
      </c>
      <c r="F61" s="28">
        <f t="shared" si="3"/>
        <v>1</v>
      </c>
      <c r="G61" s="28">
        <f>INDEX(难度数据!$A$1:$G$16,MATCH(VALUE(MID($D61,5,LEN($D61)-LEN(RIGHT($D61,11))-5+1)),难度数据!$A$1:$A$16,0),MATCH(LEFT($D61,3),难度数据!$A$1:$G$1,0))</f>
        <v>8</v>
      </c>
      <c r="H61" s="28">
        <f>VLOOKUP($G61,难度数据!$P:$AI,IF($F61=1,2+VLOOKUP($E61,难度数据!$A$24:$B$27,2,FALSE),12+VLOOKUP($E61,难度数据!$A$28:$B$31,2,FALSE)),FALSE)</f>
        <v>0.597240189736956</v>
      </c>
      <c r="I61" s="28">
        <f>VLOOKUP($G61,难度数据!$P:$AI,IF($F61=1,3+VLOOKUP($E61,难度数据!$A$24:$B$27,2,FALSE),13+VLOOKUP($E61,难度数据!$A$28:$B$31,2,FALSE)),FALSE)</f>
        <v>0</v>
      </c>
      <c r="J61" s="28">
        <f>VLOOKUP($G61,难度数据!$P:$AI,IF($F61=1,4+VLOOKUP($E61,难度数据!$A$24:$B$27,2,FALSE),14+VLOOKUP($E61,难度数据!$A$28:$B$31,2,FALSE)),FALSE)</f>
        <v>400</v>
      </c>
      <c r="K61" s="28">
        <v>0</v>
      </c>
      <c r="L61" s="28">
        <v>1.5</v>
      </c>
      <c r="M61" s="28">
        <v>0</v>
      </c>
      <c r="N61" s="28">
        <v>0</v>
      </c>
      <c r="O61" s="28">
        <f ca="1">LOOKUP($G61*4,难度数据!$I$3:$I$23,IF($F61=1,INDIRECT("难度数据"&amp;"!$J$3:$J$23"),INDIRECT("难度数据"&amp;"!$K$3:$K$23")))</f>
        <v>40</v>
      </c>
      <c r="P61" s="28">
        <v>0</v>
      </c>
      <c r="Q61" s="28">
        <v>0</v>
      </c>
      <c r="R61" s="28">
        <v>1802001</v>
      </c>
      <c r="S61" s="28">
        <v>1</v>
      </c>
      <c r="T61" s="28">
        <v>1803001</v>
      </c>
      <c r="U61" s="28">
        <v>1</v>
      </c>
      <c r="V61" s="28">
        <v>1801001</v>
      </c>
      <c r="W61" s="28">
        <v>1</v>
      </c>
      <c r="X61" s="28"/>
      <c r="Y61" s="28"/>
      <c r="Z61" s="28"/>
      <c r="AA61" s="24"/>
      <c r="AB61" s="28">
        <v>4</v>
      </c>
      <c r="AC61" s="28">
        <f t="shared" si="1"/>
        <v>4</v>
      </c>
      <c r="AD61" s="29" t="str">
        <f>VLOOKUP(AG61,[2]战场角色!$A:$V,22,0)</f>
        <v>head_jsgb1_1201001</v>
      </c>
      <c r="AE61" s="29">
        <f>VLOOKUP(AG61,检索目录!A:F,6,0)</f>
        <v>1</v>
      </c>
      <c r="AF61" s="28">
        <f>VLOOKUP(AG61,检索目录!A:F,3,0)</f>
        <v>1</v>
      </c>
      <c r="AG61" s="28">
        <v>1201001</v>
      </c>
      <c r="AH61" s="28"/>
    </row>
    <row r="62" s="29" customFormat="1" ht="16.5" spans="1:34">
      <c r="A62" s="35">
        <f>CONCATENATE(9,VLOOKUP(LEFT($D62,3),{"czg",1;"tfq",2;"zyd",3;"jzq",4;"gcz",5;"pcc",6},2,FALSE))*100000+VALUE(MID($D62,5,LEN($D62)-LEN(RIGHT($D62,11))-5+1))*1000+LEFT(RIGHT($D62,10),1)*100+IF(LEFT(RIGHT($D62,8),3)="jlr",1,2)*10+RIGHT($D62,1)</f>
        <v>9202112</v>
      </c>
      <c r="B62" s="24" t="s">
        <v>101</v>
      </c>
      <c r="C62" s="35" t="s">
        <v>146</v>
      </c>
      <c r="D62" s="28" t="s">
        <v>174</v>
      </c>
      <c r="E62" s="28">
        <v>2</v>
      </c>
      <c r="F62" s="28">
        <f t="shared" si="3"/>
        <v>1</v>
      </c>
      <c r="G62" s="28">
        <f>INDEX(难度数据!$A$1:$G$16,MATCH(VALUE(MID($D62,5,LEN($D62)-LEN(RIGHT($D62,11))-5+1)),难度数据!$A$1:$A$16,0),MATCH(LEFT($D62,3),难度数据!$A$1:$G$1,0))</f>
        <v>8</v>
      </c>
      <c r="H62" s="28">
        <f>VLOOKUP($G62,难度数据!$P:$AI,IF($F62=1,2+VLOOKUP($E62,难度数据!$A$24:$B$27,2,FALSE),12+VLOOKUP($E62,难度数据!$A$28:$B$31,2,FALSE)),FALSE)</f>
        <v>0.597240189736956</v>
      </c>
      <c r="I62" s="28">
        <f>VLOOKUP($G62,难度数据!$P:$AI,IF($F62=1,3+VLOOKUP($E62,难度数据!$A$24:$B$27,2,FALSE),13+VLOOKUP($E62,难度数据!$A$28:$B$31,2,FALSE)),FALSE)</f>
        <v>0</v>
      </c>
      <c r="J62" s="28">
        <f>VLOOKUP($G62,难度数据!$P:$AI,IF($F62=1,4+VLOOKUP($E62,难度数据!$A$24:$B$27,2,FALSE),14+VLOOKUP($E62,难度数据!$A$28:$B$31,2,FALSE)),FALSE)</f>
        <v>400</v>
      </c>
      <c r="K62" s="28">
        <v>0</v>
      </c>
      <c r="L62" s="28">
        <v>1.5</v>
      </c>
      <c r="M62" s="28">
        <v>0</v>
      </c>
      <c r="N62" s="28">
        <v>0</v>
      </c>
      <c r="O62" s="28">
        <f ca="1">LOOKUP($G62*4,难度数据!$I$3:$I$23,IF($F62=1,INDIRECT("难度数据"&amp;"!$J$3:$J$23"),INDIRECT("难度数据"&amp;"!$K$3:$K$23")))</f>
        <v>40</v>
      </c>
      <c r="P62" s="28">
        <v>0</v>
      </c>
      <c r="Q62" s="28">
        <v>0</v>
      </c>
      <c r="R62" s="28">
        <v>1802011</v>
      </c>
      <c r="S62" s="28">
        <v>1</v>
      </c>
      <c r="T62" s="28">
        <v>1803011</v>
      </c>
      <c r="U62" s="28">
        <v>1</v>
      </c>
      <c r="V62" s="28">
        <v>1801011</v>
      </c>
      <c r="W62" s="28">
        <v>1</v>
      </c>
      <c r="X62" s="28"/>
      <c r="Y62" s="28"/>
      <c r="Z62" s="28"/>
      <c r="AA62" s="24"/>
      <c r="AB62" s="28">
        <v>4</v>
      </c>
      <c r="AC62" s="28">
        <f t="shared" si="1"/>
        <v>4</v>
      </c>
      <c r="AD62" s="29" t="str">
        <f>VLOOKUP(AG62,[2]战场角色!$A:$V,22,0)</f>
        <v>head_mdjbt_1201011</v>
      </c>
      <c r="AE62" s="29">
        <f>VLOOKUP(AG62,检索目录!A:F,6,0)</f>
        <v>1</v>
      </c>
      <c r="AF62" s="28">
        <f>VLOOKUP(AG62,检索目录!A:F,3,0)</f>
        <v>2</v>
      </c>
      <c r="AG62" s="28">
        <v>1201011</v>
      </c>
      <c r="AH62" s="28"/>
    </row>
    <row r="63" s="29" customFormat="1" ht="16.5" spans="1:34">
      <c r="A63" s="35">
        <f>CONCATENATE(9,VLOOKUP(LEFT($D63,3),{"czg",1;"tfq",2;"zyd",3;"jzq",4;"gcz",5;"pcc",6},2,FALSE))*100000+VALUE(MID($D63,5,LEN($D63)-LEN(RIGHT($D63,11))-5+1))*1000+LEFT(RIGHT($D63,10),1)*100+IF(LEFT(RIGHT($D63,8),3)="jlr",1,2)*10+RIGHT($D63,1)</f>
        <v>9202113</v>
      </c>
      <c r="B63" s="24" t="s">
        <v>101</v>
      </c>
      <c r="C63" s="35" t="s">
        <v>132</v>
      </c>
      <c r="D63" s="28" t="s">
        <v>175</v>
      </c>
      <c r="E63" s="28">
        <v>2</v>
      </c>
      <c r="F63" s="28">
        <f t="shared" si="3"/>
        <v>1</v>
      </c>
      <c r="G63" s="28">
        <f>INDEX(难度数据!$A$1:$G$16,MATCH(VALUE(MID($D63,5,LEN($D63)-LEN(RIGHT($D63,11))-5+1)),难度数据!$A$1:$A$16,0),MATCH(LEFT($D63,3),难度数据!$A$1:$G$1,0))</f>
        <v>8</v>
      </c>
      <c r="H63" s="28">
        <f>VLOOKUP($G63,难度数据!$P:$AI,IF($F63=1,2+VLOOKUP($E63,难度数据!$A$24:$B$27,2,FALSE),12+VLOOKUP($E63,难度数据!$A$28:$B$31,2,FALSE)),FALSE)</f>
        <v>0.597240189736956</v>
      </c>
      <c r="I63" s="28">
        <f>VLOOKUP($G63,难度数据!$P:$AI,IF($F63=1,3+VLOOKUP($E63,难度数据!$A$24:$B$27,2,FALSE),13+VLOOKUP($E63,难度数据!$A$28:$B$31,2,FALSE)),FALSE)</f>
        <v>0</v>
      </c>
      <c r="J63" s="28">
        <f>VLOOKUP($G63,难度数据!$P:$AI,IF($F63=1,4+VLOOKUP($E63,难度数据!$A$24:$B$27,2,FALSE),14+VLOOKUP($E63,难度数据!$A$28:$B$31,2,FALSE)),FALSE)</f>
        <v>400</v>
      </c>
      <c r="K63" s="28">
        <v>0</v>
      </c>
      <c r="L63" s="28">
        <v>1.5</v>
      </c>
      <c r="M63" s="28">
        <v>0</v>
      </c>
      <c r="N63" s="28">
        <v>0</v>
      </c>
      <c r="O63" s="28">
        <f ca="1">LOOKUP($G63*4,难度数据!$I$3:$I$23,IF($F63=1,INDIRECT("难度数据"&amp;"!$J$3:$J$23"),INDIRECT("难度数据"&amp;"!$K$3:$K$23")))</f>
        <v>40</v>
      </c>
      <c r="P63" s="28">
        <v>0</v>
      </c>
      <c r="Q63" s="28">
        <v>0</v>
      </c>
      <c r="R63" s="28">
        <v>1802003</v>
      </c>
      <c r="S63" s="28">
        <v>1</v>
      </c>
      <c r="T63" s="28">
        <v>1803003</v>
      </c>
      <c r="U63" s="28">
        <v>1</v>
      </c>
      <c r="V63" s="28">
        <v>1801003</v>
      </c>
      <c r="W63" s="28">
        <v>1</v>
      </c>
      <c r="X63" s="28"/>
      <c r="Y63" s="28"/>
      <c r="Z63" s="28"/>
      <c r="AA63" s="24"/>
      <c r="AB63" s="28">
        <v>4</v>
      </c>
      <c r="AC63" s="28">
        <f t="shared" si="1"/>
        <v>4</v>
      </c>
      <c r="AD63" s="29" t="str">
        <f>VLOOKUP(AG63,[2]战场角色!$A:$V,22,0)</f>
        <v>head_jsgb3_1201003</v>
      </c>
      <c r="AE63" s="29">
        <f>VLOOKUP(AG63,检索目录!A:F,6,0)</f>
        <v>1</v>
      </c>
      <c r="AF63" s="28">
        <f>VLOOKUP(AG63,检索目录!A:F,3,0)</f>
        <v>3</v>
      </c>
      <c r="AG63" s="28">
        <v>1201003</v>
      </c>
      <c r="AH63" s="28"/>
    </row>
    <row r="64" s="29" customFormat="1" ht="16.5" spans="1:34">
      <c r="A64" s="35">
        <f>CONCATENATE(9,VLOOKUP(LEFT($D64,3),{"czg",1;"tfq",2;"zyd",3;"jzq",4;"gcz",5;"pcc",6},2,FALSE))*100000+VALUE(MID($D64,5,LEN($D64)-LEN(RIGHT($D64,11))-5+1))*1000+LEFT(RIGHT($D64,10),1)*100+IF(LEFT(RIGHT($D64,8),3)="jlr",1,2)*10+RIGHT($D64,1)</f>
        <v>9202211</v>
      </c>
      <c r="B64" s="24" t="s">
        <v>101</v>
      </c>
      <c r="C64" s="35" t="s">
        <v>146</v>
      </c>
      <c r="D64" s="28" t="s">
        <v>176</v>
      </c>
      <c r="E64" s="28">
        <v>2</v>
      </c>
      <c r="F64" s="28">
        <f t="shared" si="3"/>
        <v>1</v>
      </c>
      <c r="G64" s="28">
        <f>INDEX(难度数据!$A$1:$G$16,MATCH(VALUE(MID($D64,5,LEN($D64)-LEN(RIGHT($D64,11))-5+1)),难度数据!$A$1:$A$16,0),MATCH(LEFT($D64,3),难度数据!$A$1:$G$1,0))</f>
        <v>8</v>
      </c>
      <c r="H64" s="28">
        <f>VLOOKUP($G64,难度数据!$P:$AI,IF($F64=1,2+VLOOKUP($E64,难度数据!$A$24:$B$27,2,FALSE),12+VLOOKUP($E64,难度数据!$A$28:$B$31,2,FALSE)),FALSE)</f>
        <v>0.597240189736956</v>
      </c>
      <c r="I64" s="28">
        <f>VLOOKUP($G64,难度数据!$P:$AI,IF($F64=1,3+VLOOKUP($E64,难度数据!$A$24:$B$27,2,FALSE),13+VLOOKUP($E64,难度数据!$A$28:$B$31,2,FALSE)),FALSE)</f>
        <v>0</v>
      </c>
      <c r="J64" s="28">
        <f>VLOOKUP($G64,难度数据!$P:$AI,IF($F64=1,4+VLOOKUP($E64,难度数据!$A$24:$B$27,2,FALSE),14+VLOOKUP($E64,难度数据!$A$28:$B$31,2,FALSE)),FALSE)</f>
        <v>400</v>
      </c>
      <c r="K64" s="28">
        <v>0</v>
      </c>
      <c r="L64" s="28">
        <v>1.5</v>
      </c>
      <c r="M64" s="28">
        <v>0</v>
      </c>
      <c r="N64" s="28">
        <v>0</v>
      </c>
      <c r="O64" s="28">
        <f ca="1">LOOKUP($G64*4,难度数据!$I$3:$I$23,IF($F64=1,INDIRECT("难度数据"&amp;"!$J$3:$J$23"),INDIRECT("难度数据"&amp;"!$K$3:$K$23")))</f>
        <v>40</v>
      </c>
      <c r="P64" s="28">
        <v>0</v>
      </c>
      <c r="Q64" s="28">
        <v>0</v>
      </c>
      <c r="R64" s="28">
        <v>1802011</v>
      </c>
      <c r="S64" s="28">
        <v>1</v>
      </c>
      <c r="T64" s="28">
        <v>1803011</v>
      </c>
      <c r="U64" s="28">
        <v>1</v>
      </c>
      <c r="V64" s="28">
        <v>1801011</v>
      </c>
      <c r="W64" s="28">
        <v>1</v>
      </c>
      <c r="X64" s="28"/>
      <c r="Y64" s="28"/>
      <c r="Z64" s="28"/>
      <c r="AA64" s="24"/>
      <c r="AB64" s="28">
        <v>4</v>
      </c>
      <c r="AC64" s="28">
        <f t="shared" si="1"/>
        <v>4</v>
      </c>
      <c r="AD64" s="29" t="str">
        <f>VLOOKUP(AG64,[2]战场角色!$A:$V,22,0)</f>
        <v>head_mdjbt_1201011</v>
      </c>
      <c r="AE64" s="29">
        <f>VLOOKUP(AG64,检索目录!A:F,6,0)</f>
        <v>1</v>
      </c>
      <c r="AF64" s="28">
        <f>VLOOKUP(AG64,检索目录!A:F,3,0)</f>
        <v>2</v>
      </c>
      <c r="AG64" s="28">
        <v>1201011</v>
      </c>
      <c r="AH64" s="28"/>
    </row>
    <row r="65" s="29" customFormat="1" ht="16.5" spans="1:34">
      <c r="A65" s="35">
        <f>CONCATENATE(9,VLOOKUP(LEFT($D65,3),{"czg",1;"tfq",2;"zyd",3;"jzq",4;"gcz",5;"pcc",6},2,FALSE))*100000+VALUE(MID($D65,5,LEN($D65)-LEN(RIGHT($D65,11))-5+1))*1000+LEFT(RIGHT($D65,10),1)*100+IF(LEFT(RIGHT($D65,8),3)="jlr",1,2)*10+RIGHT($D65,1)</f>
        <v>9202212</v>
      </c>
      <c r="B65" s="24" t="s">
        <v>101</v>
      </c>
      <c r="C65" s="35" t="s">
        <v>146</v>
      </c>
      <c r="D65" s="28" t="s">
        <v>177</v>
      </c>
      <c r="E65" s="28">
        <v>2</v>
      </c>
      <c r="F65" s="28">
        <f t="shared" si="3"/>
        <v>1</v>
      </c>
      <c r="G65" s="28">
        <f>INDEX(难度数据!$A$1:$G$16,MATCH(VALUE(MID($D65,5,LEN($D65)-LEN(RIGHT($D65,11))-5+1)),难度数据!$A$1:$A$16,0),MATCH(LEFT($D65,3),难度数据!$A$1:$G$1,0))</f>
        <v>8</v>
      </c>
      <c r="H65" s="28">
        <f>VLOOKUP($G65,难度数据!$P:$AI,IF($F65=1,2+VLOOKUP($E65,难度数据!$A$24:$B$27,2,FALSE),12+VLOOKUP($E65,难度数据!$A$28:$B$31,2,FALSE)),FALSE)</f>
        <v>0.597240189736956</v>
      </c>
      <c r="I65" s="28">
        <f>VLOOKUP($G65,难度数据!$P:$AI,IF($F65=1,3+VLOOKUP($E65,难度数据!$A$24:$B$27,2,FALSE),13+VLOOKUP($E65,难度数据!$A$28:$B$31,2,FALSE)),FALSE)</f>
        <v>0</v>
      </c>
      <c r="J65" s="28">
        <f>VLOOKUP($G65,难度数据!$P:$AI,IF($F65=1,4+VLOOKUP($E65,难度数据!$A$24:$B$27,2,FALSE),14+VLOOKUP($E65,难度数据!$A$28:$B$31,2,FALSE)),FALSE)</f>
        <v>400</v>
      </c>
      <c r="K65" s="28">
        <v>0</v>
      </c>
      <c r="L65" s="28">
        <v>1.5</v>
      </c>
      <c r="M65" s="28">
        <v>0</v>
      </c>
      <c r="N65" s="28">
        <v>0</v>
      </c>
      <c r="O65" s="28">
        <f ca="1">LOOKUP($G65*4,难度数据!$I$3:$I$23,IF($F65=1,INDIRECT("难度数据"&amp;"!$J$3:$J$23"),INDIRECT("难度数据"&amp;"!$K$3:$K$23")))</f>
        <v>40</v>
      </c>
      <c r="P65" s="28">
        <v>0</v>
      </c>
      <c r="Q65" s="28">
        <v>0</v>
      </c>
      <c r="R65" s="28">
        <v>1802011</v>
      </c>
      <c r="S65" s="28">
        <v>1</v>
      </c>
      <c r="T65" s="28">
        <v>1803011</v>
      </c>
      <c r="U65" s="28">
        <v>1</v>
      </c>
      <c r="V65" s="28">
        <v>1801011</v>
      </c>
      <c r="W65" s="28">
        <v>1</v>
      </c>
      <c r="X65" s="28"/>
      <c r="Y65" s="28"/>
      <c r="Z65" s="28"/>
      <c r="AA65" s="24"/>
      <c r="AB65" s="28">
        <v>4</v>
      </c>
      <c r="AC65" s="28">
        <f t="shared" si="1"/>
        <v>4</v>
      </c>
      <c r="AD65" s="29" t="str">
        <f>VLOOKUP(AG65,[2]战场角色!$A:$V,22,0)</f>
        <v>head_mdjbt_1201011</v>
      </c>
      <c r="AE65" s="29">
        <f>VLOOKUP(AG65,检索目录!A:F,6,0)</f>
        <v>1</v>
      </c>
      <c r="AF65" s="28">
        <f>VLOOKUP(AG65,检索目录!A:F,3,0)</f>
        <v>2</v>
      </c>
      <c r="AG65" s="28">
        <v>1201011</v>
      </c>
      <c r="AH65" s="28"/>
    </row>
    <row r="66" s="29" customFormat="1" ht="16.5" spans="1:34">
      <c r="A66" s="35">
        <f>CONCATENATE(9,VLOOKUP(LEFT($D66,3),{"czg",1;"tfq",2;"zyd",3;"jzq",4;"gcz",5;"pcc",6},2,FALSE))*100000+VALUE(MID($D66,5,LEN($D66)-LEN(RIGHT($D66,11))-5+1))*1000+LEFT(RIGHT($D66,10),1)*100+IF(LEFT(RIGHT($D66,8),3)="jlr",1,2)*10+RIGHT($D66,1)</f>
        <v>9202213</v>
      </c>
      <c r="B66" s="24" t="s">
        <v>101</v>
      </c>
      <c r="C66" s="28" t="s">
        <v>146</v>
      </c>
      <c r="D66" s="28" t="s">
        <v>178</v>
      </c>
      <c r="E66" s="28">
        <v>2</v>
      </c>
      <c r="F66" s="28">
        <f t="shared" si="3"/>
        <v>1</v>
      </c>
      <c r="G66" s="28">
        <f>INDEX(难度数据!$A$1:$G$16,MATCH(VALUE(MID($D66,5,LEN($D66)-LEN(RIGHT($D66,11))-5+1)),难度数据!$A$1:$A$16,0),MATCH(LEFT($D66,3),难度数据!$A$1:$G$1,0))</f>
        <v>8</v>
      </c>
      <c r="H66" s="28">
        <f>VLOOKUP($G66,难度数据!$P:$AI,IF($F66=1,2+VLOOKUP($E66,难度数据!$A$24:$B$27,2,FALSE),12+VLOOKUP($E66,难度数据!$A$28:$B$31,2,FALSE)),FALSE)</f>
        <v>0.597240189736956</v>
      </c>
      <c r="I66" s="28">
        <f>VLOOKUP($G66,难度数据!$P:$AI,IF($F66=1,3+VLOOKUP($E66,难度数据!$A$24:$B$27,2,FALSE),13+VLOOKUP($E66,难度数据!$A$28:$B$31,2,FALSE)),FALSE)</f>
        <v>0</v>
      </c>
      <c r="J66" s="28">
        <f>VLOOKUP($G66,难度数据!$P:$AI,IF($F66=1,4+VLOOKUP($E66,难度数据!$A$24:$B$27,2,FALSE),14+VLOOKUP($E66,难度数据!$A$28:$B$31,2,FALSE)),FALSE)</f>
        <v>400</v>
      </c>
      <c r="K66" s="28">
        <v>0</v>
      </c>
      <c r="L66" s="28">
        <v>1.5</v>
      </c>
      <c r="M66" s="28">
        <v>0</v>
      </c>
      <c r="N66" s="28">
        <v>0</v>
      </c>
      <c r="O66" s="28">
        <f ca="1">LOOKUP($G66*4,难度数据!$I$3:$I$23,IF($F66=1,INDIRECT("难度数据"&amp;"!$J$3:$J$23"),INDIRECT("难度数据"&amp;"!$K$3:$K$23")))</f>
        <v>40</v>
      </c>
      <c r="P66" s="28">
        <v>0</v>
      </c>
      <c r="Q66" s="28">
        <v>0</v>
      </c>
      <c r="R66" s="28">
        <v>1802011</v>
      </c>
      <c r="S66" s="28">
        <v>1</v>
      </c>
      <c r="T66" s="28">
        <v>1803011</v>
      </c>
      <c r="U66" s="28">
        <v>1</v>
      </c>
      <c r="V66" s="28">
        <v>1801011</v>
      </c>
      <c r="W66" s="28">
        <v>1</v>
      </c>
      <c r="X66" s="28"/>
      <c r="Y66" s="28"/>
      <c r="Z66" s="28"/>
      <c r="AA66" s="24"/>
      <c r="AB66" s="28">
        <v>4</v>
      </c>
      <c r="AC66" s="28">
        <f t="shared" si="1"/>
        <v>4</v>
      </c>
      <c r="AD66" s="29" t="str">
        <f>VLOOKUP(AG66,[2]战场角色!$A:$V,22,0)</f>
        <v>head_mdjbt_1201011</v>
      </c>
      <c r="AE66" s="29">
        <f>VLOOKUP(AG66,检索目录!A:F,6,0)</f>
        <v>1</v>
      </c>
      <c r="AF66" s="28">
        <f>VLOOKUP(AG66,检索目录!A:F,3,0)</f>
        <v>2</v>
      </c>
      <c r="AG66" s="28">
        <v>1201011</v>
      </c>
      <c r="AH66" s="28"/>
    </row>
    <row r="67" s="29" customFormat="1" ht="16.5" spans="1:34">
      <c r="A67" s="35">
        <f>CONCATENATE(9,VLOOKUP(LEFT($D67,3),{"czg",1;"tfq",2;"zyd",3;"jzq",4;"gcz",5;"pcc",6},2,FALSE))*100000+VALUE(MID($D67,5,LEN($D67)-LEN(RIGHT($D67,11))-5+1))*1000+LEFT(RIGHT($D67,10),1)*100+IF(LEFT(RIGHT($D67,8),3)="jlr",1,2)*10+RIGHT($D67,1)</f>
        <v>9202311</v>
      </c>
      <c r="B67" s="24" t="s">
        <v>101</v>
      </c>
      <c r="C67" s="28" t="s">
        <v>165</v>
      </c>
      <c r="D67" s="28" t="s">
        <v>179</v>
      </c>
      <c r="E67" s="28">
        <v>2</v>
      </c>
      <c r="F67" s="28">
        <f t="shared" si="3"/>
        <v>1</v>
      </c>
      <c r="G67" s="28">
        <f>INDEX(难度数据!$A$1:$G$16,MATCH(VALUE(MID($D67,5,LEN($D67)-LEN(RIGHT($D67,11))-5+1)),难度数据!$A$1:$A$16,0),MATCH(LEFT($D67,3),难度数据!$A$1:$G$1,0))</f>
        <v>8</v>
      </c>
      <c r="H67" s="28">
        <f>VLOOKUP($G67,难度数据!$P:$AI,IF($F67=1,2+VLOOKUP($E67,难度数据!$A$24:$B$27,2,FALSE),12+VLOOKUP($E67,难度数据!$A$28:$B$31,2,FALSE)),FALSE)</f>
        <v>0.597240189736956</v>
      </c>
      <c r="I67" s="28">
        <f>VLOOKUP($G67,难度数据!$P:$AI,IF($F67=1,3+VLOOKUP($E67,难度数据!$A$24:$B$27,2,FALSE),13+VLOOKUP($E67,难度数据!$A$28:$B$31,2,FALSE)),FALSE)</f>
        <v>0</v>
      </c>
      <c r="J67" s="28">
        <f>VLOOKUP($G67,难度数据!$P:$AI,IF($F67=1,4+VLOOKUP($E67,难度数据!$A$24:$B$27,2,FALSE),14+VLOOKUP($E67,难度数据!$A$28:$B$31,2,FALSE)),FALSE)</f>
        <v>400</v>
      </c>
      <c r="K67" s="28">
        <v>0</v>
      </c>
      <c r="L67" s="28">
        <v>1.5</v>
      </c>
      <c r="M67" s="28">
        <v>0</v>
      </c>
      <c r="N67" s="28">
        <v>0</v>
      </c>
      <c r="O67" s="28">
        <f ca="1">LOOKUP($G67*4,难度数据!$I$3:$I$23,IF($F67=1,INDIRECT("难度数据"&amp;"!$J$3:$J$23"),INDIRECT("难度数据"&amp;"!$K$3:$K$23")))</f>
        <v>40</v>
      </c>
      <c r="P67" s="28">
        <v>0</v>
      </c>
      <c r="Q67" s="28">
        <v>0</v>
      </c>
      <c r="R67" s="28">
        <v>1802002</v>
      </c>
      <c r="S67" s="28">
        <v>1</v>
      </c>
      <c r="T67" s="28">
        <v>1803002</v>
      </c>
      <c r="U67" s="28">
        <v>1</v>
      </c>
      <c r="V67" s="28">
        <v>1801002</v>
      </c>
      <c r="W67" s="28">
        <v>1</v>
      </c>
      <c r="X67" s="28"/>
      <c r="Y67" s="28"/>
      <c r="Z67" s="28"/>
      <c r="AA67" s="24"/>
      <c r="AB67" s="28">
        <v>4</v>
      </c>
      <c r="AC67" s="28">
        <f t="shared" si="1"/>
        <v>4</v>
      </c>
      <c r="AD67" s="29" t="str">
        <f>VLOOKUP(AG67,[2]战场角色!$A:$V,22,0)</f>
        <v>head_jsgb2_1201002</v>
      </c>
      <c r="AE67" s="29">
        <f>VLOOKUP(AG67,检索目录!A:F,6,0)</f>
        <v>1</v>
      </c>
      <c r="AF67" s="28">
        <f>VLOOKUP(AG67,检索目录!A:F,3,0)</f>
        <v>2</v>
      </c>
      <c r="AG67" s="28">
        <v>1201002</v>
      </c>
      <c r="AH67" s="28"/>
    </row>
    <row r="68" s="29" customFormat="1" ht="16.5" spans="1:34">
      <c r="A68" s="35">
        <f>CONCATENATE(9,VLOOKUP(LEFT($D68,3),{"czg",1;"tfq",2;"zyd",3;"jzq",4;"gcz",5;"pcc",6},2,FALSE))*100000+VALUE(MID($D68,5,LEN($D68)-LEN(RIGHT($D68,11))-5+1))*1000+LEFT(RIGHT($D68,10),1)*100+IF(LEFT(RIGHT($D68,8),3)="jlr",1,2)*10+RIGHT($D68,1)</f>
        <v>9202312</v>
      </c>
      <c r="B68" s="24" t="s">
        <v>101</v>
      </c>
      <c r="C68" s="28" t="s">
        <v>165</v>
      </c>
      <c r="D68" s="28" t="s">
        <v>180</v>
      </c>
      <c r="E68" s="28">
        <v>2</v>
      </c>
      <c r="F68" s="28">
        <f t="shared" si="3"/>
        <v>1</v>
      </c>
      <c r="G68" s="28">
        <f>INDEX(难度数据!$A$1:$G$16,MATCH(VALUE(MID($D68,5,LEN($D68)-LEN(RIGHT($D68,11))-5+1)),难度数据!$A$1:$A$16,0),MATCH(LEFT($D68,3),难度数据!$A$1:$G$1,0))</f>
        <v>8</v>
      </c>
      <c r="H68" s="28">
        <f>VLOOKUP($G68,难度数据!$P:$AI,IF($F68=1,2+VLOOKUP($E68,难度数据!$A$24:$B$27,2,FALSE),12+VLOOKUP($E68,难度数据!$A$28:$B$31,2,FALSE)),FALSE)</f>
        <v>0.597240189736956</v>
      </c>
      <c r="I68" s="28">
        <f>VLOOKUP($G68,难度数据!$P:$AI,IF($F68=1,3+VLOOKUP($E68,难度数据!$A$24:$B$27,2,FALSE),13+VLOOKUP($E68,难度数据!$A$28:$B$31,2,FALSE)),FALSE)</f>
        <v>0</v>
      </c>
      <c r="J68" s="28">
        <f>VLOOKUP($G68,难度数据!$P:$AI,IF($F68=1,4+VLOOKUP($E68,难度数据!$A$24:$B$27,2,FALSE),14+VLOOKUP($E68,难度数据!$A$28:$B$31,2,FALSE)),FALSE)</f>
        <v>400</v>
      </c>
      <c r="K68" s="28">
        <v>0</v>
      </c>
      <c r="L68" s="28">
        <v>1.5</v>
      </c>
      <c r="M68" s="28">
        <v>0</v>
      </c>
      <c r="N68" s="28">
        <v>0</v>
      </c>
      <c r="O68" s="28">
        <f ca="1">LOOKUP($G68*4,难度数据!$I$3:$I$23,IF($F68=1,INDIRECT("难度数据"&amp;"!$J$3:$J$23"),INDIRECT("难度数据"&amp;"!$K$3:$K$23")))</f>
        <v>40</v>
      </c>
      <c r="P68" s="28">
        <v>0</v>
      </c>
      <c r="Q68" s="28">
        <v>0</v>
      </c>
      <c r="R68" s="28">
        <v>1802002</v>
      </c>
      <c r="S68" s="28">
        <v>1</v>
      </c>
      <c r="T68" s="28">
        <v>1803002</v>
      </c>
      <c r="U68" s="28">
        <v>1</v>
      </c>
      <c r="V68" s="28">
        <v>1801002</v>
      </c>
      <c r="W68" s="28">
        <v>1</v>
      </c>
      <c r="X68" s="28"/>
      <c r="Y68" s="28"/>
      <c r="Z68" s="28"/>
      <c r="AA68" s="24"/>
      <c r="AB68" s="28">
        <v>4</v>
      </c>
      <c r="AC68" s="28">
        <f t="shared" ref="AC68:AC131" si="4">IF(INT(AG68/100000)=12,4,5)</f>
        <v>4</v>
      </c>
      <c r="AD68" s="29" t="str">
        <f>VLOOKUP(AG68,[2]战场角色!$A:$V,22,0)</f>
        <v>head_jsgb2_1201002</v>
      </c>
      <c r="AE68" s="29">
        <f>VLOOKUP(AG68,检索目录!A:F,6,0)</f>
        <v>1</v>
      </c>
      <c r="AF68" s="28">
        <f>VLOOKUP(AG68,检索目录!A:F,3,0)</f>
        <v>2</v>
      </c>
      <c r="AG68" s="28">
        <v>1201002</v>
      </c>
      <c r="AH68" s="28"/>
    </row>
    <row r="69" s="29" customFormat="1" ht="16.5" spans="1:34">
      <c r="A69" s="35">
        <f>CONCATENATE(9,VLOOKUP(LEFT($D69,3),{"czg",1;"tfq",2;"zyd",3;"jzq",4;"gcz",5;"pcc",6},2,FALSE))*100000+VALUE(MID($D69,5,LEN($D69)-LEN(RIGHT($D69,11))-5+1))*1000+LEFT(RIGHT($D69,10),1)*100+IF(LEFT(RIGHT($D69,8),3)="jlr",1,2)*10+RIGHT($D69,1)</f>
        <v>9202313</v>
      </c>
      <c r="B69" s="24" t="s">
        <v>101</v>
      </c>
      <c r="C69" s="28" t="s">
        <v>165</v>
      </c>
      <c r="D69" s="28" t="s">
        <v>181</v>
      </c>
      <c r="E69" s="28">
        <v>2</v>
      </c>
      <c r="F69" s="28">
        <f t="shared" si="3"/>
        <v>1</v>
      </c>
      <c r="G69" s="28">
        <f>INDEX(难度数据!$A$1:$G$16,MATCH(VALUE(MID($D69,5,LEN($D69)-LEN(RIGHT($D69,11))-5+1)),难度数据!$A$1:$A$16,0),MATCH(LEFT($D69,3),难度数据!$A$1:$G$1,0))</f>
        <v>8</v>
      </c>
      <c r="H69" s="28">
        <f>VLOOKUP($G69,难度数据!$P:$AI,IF($F69=1,2+VLOOKUP($E69,难度数据!$A$24:$B$27,2,FALSE),12+VLOOKUP($E69,难度数据!$A$28:$B$31,2,FALSE)),FALSE)</f>
        <v>0.597240189736956</v>
      </c>
      <c r="I69" s="28">
        <f>VLOOKUP($G69,难度数据!$P:$AI,IF($F69=1,3+VLOOKUP($E69,难度数据!$A$24:$B$27,2,FALSE),13+VLOOKUP($E69,难度数据!$A$28:$B$31,2,FALSE)),FALSE)</f>
        <v>0</v>
      </c>
      <c r="J69" s="28">
        <f>VLOOKUP($G69,难度数据!$P:$AI,IF($F69=1,4+VLOOKUP($E69,难度数据!$A$24:$B$27,2,FALSE),14+VLOOKUP($E69,难度数据!$A$28:$B$31,2,FALSE)),FALSE)</f>
        <v>400</v>
      </c>
      <c r="K69" s="28">
        <v>0</v>
      </c>
      <c r="L69" s="28">
        <v>1.5</v>
      </c>
      <c r="M69" s="28">
        <v>0</v>
      </c>
      <c r="N69" s="28">
        <v>0</v>
      </c>
      <c r="O69" s="28">
        <f ca="1">LOOKUP($G69*4,难度数据!$I$3:$I$23,IF($F69=1,INDIRECT("难度数据"&amp;"!$J$3:$J$23"),INDIRECT("难度数据"&amp;"!$K$3:$K$23")))</f>
        <v>40</v>
      </c>
      <c r="P69" s="28">
        <v>0</v>
      </c>
      <c r="Q69" s="28">
        <v>0</v>
      </c>
      <c r="R69" s="28">
        <v>1802002</v>
      </c>
      <c r="S69" s="28">
        <v>1</v>
      </c>
      <c r="T69" s="28">
        <v>1803002</v>
      </c>
      <c r="U69" s="28">
        <v>1</v>
      </c>
      <c r="V69" s="28">
        <v>1801002</v>
      </c>
      <c r="W69" s="28">
        <v>1</v>
      </c>
      <c r="X69" s="28"/>
      <c r="Y69" s="28"/>
      <c r="Z69" s="28"/>
      <c r="AA69" s="24"/>
      <c r="AB69" s="28">
        <v>4</v>
      </c>
      <c r="AC69" s="28">
        <f t="shared" si="4"/>
        <v>4</v>
      </c>
      <c r="AD69" s="29" t="str">
        <f>VLOOKUP(AG69,[2]战场角色!$A:$V,22,0)</f>
        <v>head_jsgb2_1201002</v>
      </c>
      <c r="AE69" s="29">
        <f>VLOOKUP(AG69,检索目录!A:F,6,0)</f>
        <v>1</v>
      </c>
      <c r="AF69" s="28">
        <f>VLOOKUP(AG69,检索目录!A:F,3,0)</f>
        <v>2</v>
      </c>
      <c r="AG69" s="28">
        <v>1201002</v>
      </c>
      <c r="AH69" s="28"/>
    </row>
    <row r="70" s="29" customFormat="1" ht="16.5" spans="1:34">
      <c r="A70" s="35">
        <f>CONCATENATE(9,VLOOKUP(LEFT($D70,3),{"czg",1;"tfq",2;"zyd",3;"jzq",4;"gcz",5;"pcc",6},2,FALSE))*100000+VALUE(MID($D70,5,LEN($D70)-LEN(RIGHT($D70,11))-5+1))*1000+LEFT(RIGHT($D70,10),1)*100+IF(LEFT(RIGHT($D70,8),3)="jlr",1,2)*10+RIGHT($D70,1)</f>
        <v>9302111</v>
      </c>
      <c r="B70" s="28" t="s">
        <v>98</v>
      </c>
      <c r="C70" s="28" t="s">
        <v>146</v>
      </c>
      <c r="D70" s="28" t="s">
        <v>182</v>
      </c>
      <c r="E70" s="28">
        <v>2</v>
      </c>
      <c r="F70" s="28">
        <f t="shared" si="3"/>
        <v>1</v>
      </c>
      <c r="G70" s="28">
        <f>INDEX(难度数据!$A$1:$G$16,MATCH(VALUE(MID($D70,5,LEN($D70)-LEN(RIGHT($D70,11))-5+1)),难度数据!$A$1:$A$16,0),MATCH(LEFT($D70,3),难度数据!$A$1:$G$1,0))</f>
        <v>7</v>
      </c>
      <c r="H70" s="28">
        <f>VLOOKUP($G70,难度数据!$P:$AI,IF($F70=1,2+VLOOKUP($E70,难度数据!$A$24:$B$27,2,FALSE),12+VLOOKUP($E70,难度数据!$A$28:$B$31,2,FALSE)),FALSE)</f>
        <v>0.592176039119804</v>
      </c>
      <c r="I70" s="28">
        <f>VLOOKUP($G70,难度数据!$P:$AI,IF($F70=1,3+VLOOKUP($E70,难度数据!$A$24:$B$27,2,FALSE),13+VLOOKUP($E70,难度数据!$A$28:$B$31,2,FALSE)),FALSE)</f>
        <v>0</v>
      </c>
      <c r="J70" s="28">
        <f>VLOOKUP($G70,难度数据!$P:$AI,IF($F70=1,4+VLOOKUP($E70,难度数据!$A$24:$B$27,2,FALSE),14+VLOOKUP($E70,难度数据!$A$28:$B$31,2,FALSE)),FALSE)</f>
        <v>350</v>
      </c>
      <c r="K70" s="28">
        <v>0</v>
      </c>
      <c r="L70" s="28">
        <v>1.5</v>
      </c>
      <c r="M70" s="28">
        <v>0</v>
      </c>
      <c r="N70" s="28">
        <v>0</v>
      </c>
      <c r="O70" s="28">
        <f ca="1">LOOKUP($G70*4,难度数据!$I$3:$I$23,IF($F70=1,INDIRECT("难度数据"&amp;"!$J$3:$J$23"),INDIRECT("难度数据"&amp;"!$K$3:$K$23")))</f>
        <v>30</v>
      </c>
      <c r="P70" s="28">
        <v>0</v>
      </c>
      <c r="Q70" s="28">
        <v>0</v>
      </c>
      <c r="R70" s="28">
        <v>1802011</v>
      </c>
      <c r="S70" s="28">
        <v>1</v>
      </c>
      <c r="T70" s="28">
        <v>1803011</v>
      </c>
      <c r="U70" s="28">
        <v>1</v>
      </c>
      <c r="V70" s="28">
        <v>1801011</v>
      </c>
      <c r="W70" s="28">
        <v>1</v>
      </c>
      <c r="X70" s="28"/>
      <c r="Y70" s="28"/>
      <c r="Z70" s="28"/>
      <c r="AA70" s="24"/>
      <c r="AB70" s="28">
        <v>4</v>
      </c>
      <c r="AC70" s="28">
        <f t="shared" si="4"/>
        <v>4</v>
      </c>
      <c r="AD70" s="29" t="str">
        <f>VLOOKUP(AG70,[2]战场角色!$A:$V,22,0)</f>
        <v>head_mdjbt_1201011</v>
      </c>
      <c r="AE70" s="29">
        <f>VLOOKUP(AG70,检索目录!A:F,6,0)</f>
        <v>1</v>
      </c>
      <c r="AF70" s="28">
        <f>VLOOKUP(AG70,检索目录!A:F,3,0)</f>
        <v>2</v>
      </c>
      <c r="AG70" s="28">
        <v>1201011</v>
      </c>
      <c r="AH70" s="28"/>
    </row>
    <row r="71" s="29" customFormat="1" ht="16.5" spans="1:34">
      <c r="A71" s="35">
        <f>CONCATENATE(9,VLOOKUP(LEFT($D71,3),{"czg",1;"tfq",2;"zyd",3;"jzq",4;"gcz",5;"pcc",6},2,FALSE))*100000+VALUE(MID($D71,5,LEN($D71)-LEN(RIGHT($D71,11))-5+1))*1000+LEFT(RIGHT($D71,10),1)*100+IF(LEFT(RIGHT($D71,8),3)="jlr",1,2)*10+RIGHT($D71,1)</f>
        <v>9302112</v>
      </c>
      <c r="B71" s="28" t="s">
        <v>98</v>
      </c>
      <c r="C71" s="28" t="s">
        <v>183</v>
      </c>
      <c r="D71" s="28" t="s">
        <v>184</v>
      </c>
      <c r="E71" s="28">
        <v>2</v>
      </c>
      <c r="F71" s="28">
        <f t="shared" si="3"/>
        <v>1</v>
      </c>
      <c r="G71" s="28">
        <f>INDEX(难度数据!$A$1:$G$16,MATCH(VALUE(MID($D71,5,LEN($D71)-LEN(RIGHT($D71,11))-5+1)),难度数据!$A$1:$A$16,0),MATCH(LEFT($D71,3),难度数据!$A$1:$G$1,0))</f>
        <v>7</v>
      </c>
      <c r="H71" s="28">
        <f>VLOOKUP($G71,难度数据!$P:$AI,IF($F71=1,2+VLOOKUP($E71,难度数据!$A$24:$B$27,2,FALSE),12+VLOOKUP($E71,难度数据!$A$28:$B$31,2,FALSE)),FALSE)</f>
        <v>0.592176039119804</v>
      </c>
      <c r="I71" s="28">
        <f>VLOOKUP($G71,难度数据!$P:$AI,IF($F71=1,3+VLOOKUP($E71,难度数据!$A$24:$B$27,2,FALSE),13+VLOOKUP($E71,难度数据!$A$28:$B$31,2,FALSE)),FALSE)</f>
        <v>0</v>
      </c>
      <c r="J71" s="28">
        <f>VLOOKUP($G71,难度数据!$P:$AI,IF($F71=1,4+VLOOKUP($E71,难度数据!$A$24:$B$27,2,FALSE),14+VLOOKUP($E71,难度数据!$A$28:$B$31,2,FALSE)),FALSE)</f>
        <v>350</v>
      </c>
      <c r="K71" s="28">
        <v>0</v>
      </c>
      <c r="L71" s="28">
        <v>1.5</v>
      </c>
      <c r="M71" s="28">
        <v>0</v>
      </c>
      <c r="N71" s="28">
        <v>0</v>
      </c>
      <c r="O71" s="28">
        <f ca="1">LOOKUP($G71*4,难度数据!$I$3:$I$23,IF($F71=1,INDIRECT("难度数据"&amp;"!$J$3:$J$23"),INDIRECT("难度数据"&amp;"!$K$3:$K$23")))</f>
        <v>30</v>
      </c>
      <c r="P71" s="28">
        <v>0</v>
      </c>
      <c r="Q71" s="28">
        <v>0</v>
      </c>
      <c r="R71" s="28">
        <v>1301011</v>
      </c>
      <c r="S71" s="28">
        <v>1</v>
      </c>
      <c r="T71" s="28">
        <v>1302011</v>
      </c>
      <c r="U71" s="28">
        <v>1</v>
      </c>
      <c r="V71" s="28"/>
      <c r="W71" s="28"/>
      <c r="X71" s="28"/>
      <c r="Y71" s="28"/>
      <c r="Z71" s="28"/>
      <c r="AA71" s="24" t="str">
        <f>D72</f>
        <v>zyd-2-1-shl-loc2</v>
      </c>
      <c r="AB71" s="28">
        <v>4</v>
      </c>
      <c r="AC71" s="28">
        <f t="shared" si="4"/>
        <v>5</v>
      </c>
      <c r="AD71" s="29" t="str">
        <f>VLOOKUP(AG71,[2]战场角色!$A:$V,22,0)</f>
        <v>head_yfz_1101011</v>
      </c>
      <c r="AE71" s="29">
        <f>VLOOKUP(AG71,检索目录!A:F,6,0)</f>
        <v>3</v>
      </c>
      <c r="AF71" s="28">
        <f>VLOOKUP(AG71,检索目录!A:F,3,0)</f>
        <v>2</v>
      </c>
      <c r="AG71" s="28">
        <v>1101011</v>
      </c>
      <c r="AH71" s="28"/>
    </row>
    <row r="72" s="29" customFormat="1" ht="16.5" spans="1:34">
      <c r="A72" s="35">
        <f>CONCATENATE(9,VLOOKUP(LEFT($D72,3),{"czg",1;"tfq",2;"zyd",3;"jzq",4;"gcz",5;"pcc",6},2,FALSE))*100000+VALUE(MID($D72,5,LEN($D72)-LEN(RIGHT($D72,11))-5+1))*1000+LEFT(RIGHT($D72,10),1)*100+IF(LEFT(RIGHT($D72,8),3)="jlr",1,2)*10+RIGHT($D72,1)</f>
        <v>9302122</v>
      </c>
      <c r="B72" s="28" t="s">
        <v>101</v>
      </c>
      <c r="C72" s="28" t="s">
        <v>185</v>
      </c>
      <c r="D72" s="28" t="s">
        <v>186</v>
      </c>
      <c r="E72" s="28">
        <v>2</v>
      </c>
      <c r="F72" s="28">
        <f t="shared" si="3"/>
        <v>2</v>
      </c>
      <c r="G72" s="28">
        <f>INDEX(难度数据!$A$1:$G$16,MATCH(VALUE(MID($D72,5,LEN($D72)-LEN(RIGHT($D72,11))-5+1)),难度数据!$A$1:$A$16,0),MATCH(LEFT($D72,3),难度数据!$A$1:$G$1,0))</f>
        <v>7</v>
      </c>
      <c r="H72" s="28">
        <f>VLOOKUP($G72,难度数据!$P:$AI,IF($F72=1,2+VLOOKUP($E72,难度数据!$A$24:$B$27,2,FALSE),12+VLOOKUP($E72,难度数据!$A$28:$B$31,2,FALSE)),FALSE)</f>
        <v>0.694316874061174</v>
      </c>
      <c r="I72" s="28">
        <f>VLOOKUP($G72,难度数据!$P:$AI,IF($F72=1,3+VLOOKUP($E72,难度数据!$A$24:$B$27,2,FALSE),13+VLOOKUP($E72,难度数据!$A$28:$B$31,2,FALSE)),FALSE)</f>
        <v>0</v>
      </c>
      <c r="J72" s="28">
        <f>VLOOKUP($G72,难度数据!$P:$AI,IF($F72=1,4+VLOOKUP($E72,难度数据!$A$24:$B$27,2,FALSE),14+VLOOKUP($E72,难度数据!$A$28:$B$31,2,FALSE)),FALSE)</f>
        <v>350</v>
      </c>
      <c r="K72" s="28">
        <v>0</v>
      </c>
      <c r="L72" s="28">
        <v>1.5</v>
      </c>
      <c r="M72" s="28">
        <v>0</v>
      </c>
      <c r="N72" s="28">
        <v>0</v>
      </c>
      <c r="O72" s="28">
        <f ca="1">LOOKUP($G72*4,难度数据!$I$3:$I$23,IF($F72=1,INDIRECT("难度数据"&amp;"!$J$3:$J$23"),INDIRECT("难度数据"&amp;"!$K$3:$K$23")))</f>
        <v>400</v>
      </c>
      <c r="P72" s="28">
        <v>0</v>
      </c>
      <c r="Q72" s="28">
        <v>0</v>
      </c>
      <c r="R72" s="28">
        <v>1303017</v>
      </c>
      <c r="S72" s="28">
        <v>1</v>
      </c>
      <c r="T72" s="28">
        <v>1304027</v>
      </c>
      <c r="U72" s="28">
        <v>1</v>
      </c>
      <c r="V72" s="28">
        <v>1304031</v>
      </c>
      <c r="W72" s="28">
        <v>1</v>
      </c>
      <c r="X72" s="28"/>
      <c r="Y72" s="28"/>
      <c r="Z72" s="28"/>
      <c r="AA72" s="24"/>
      <c r="AB72" s="28">
        <v>0</v>
      </c>
      <c r="AC72" s="28">
        <f t="shared" si="4"/>
        <v>5</v>
      </c>
      <c r="AD72" s="29" t="str">
        <f>VLOOKUP(AG72,[2]战场角色!$A:$V,22,0)</f>
        <v>head_fl_1102017</v>
      </c>
      <c r="AE72" s="29">
        <f>VLOOKUP(AG72,检索目录!A:F,6,0)</f>
        <v>3</v>
      </c>
      <c r="AF72" s="28">
        <f>VLOOKUP(AG72,检索目录!A:F,3,0)</f>
        <v>2</v>
      </c>
      <c r="AG72" s="28">
        <v>1102017</v>
      </c>
      <c r="AH72" s="28"/>
    </row>
    <row r="73" s="29" customFormat="1" ht="16.5" spans="1:34">
      <c r="A73" s="35">
        <f>CONCATENATE(9,VLOOKUP(LEFT($D73,3),{"czg",1;"tfq",2;"zyd",3;"jzq",4;"gcz",5;"pcc",6},2,FALSE))*100000+VALUE(MID($D73,5,LEN($D73)-LEN(RIGHT($D73,11))-5+1))*1000+LEFT(RIGHT($D73,10),1)*100+IF(LEFT(RIGHT($D73,8),3)="jlr",1,2)*10+RIGHT($D73,1)</f>
        <v>9302113</v>
      </c>
      <c r="B73" s="28" t="s">
        <v>98</v>
      </c>
      <c r="C73" s="28" t="s">
        <v>146</v>
      </c>
      <c r="D73" s="28" t="s">
        <v>187</v>
      </c>
      <c r="E73" s="28">
        <v>2</v>
      </c>
      <c r="F73" s="28">
        <f t="shared" si="3"/>
        <v>1</v>
      </c>
      <c r="G73" s="28">
        <f>INDEX(难度数据!$A$1:$G$16,MATCH(VALUE(MID($D73,5,LEN($D73)-LEN(RIGHT($D73,11))-5+1)),难度数据!$A$1:$A$16,0),MATCH(LEFT($D73,3),难度数据!$A$1:$G$1,0))</f>
        <v>7</v>
      </c>
      <c r="H73" s="28">
        <f>VLOOKUP($G73,难度数据!$P:$AI,IF($F73=1,2+VLOOKUP($E73,难度数据!$A$24:$B$27,2,FALSE),12+VLOOKUP($E73,难度数据!$A$28:$B$31,2,FALSE)),FALSE)</f>
        <v>0.592176039119804</v>
      </c>
      <c r="I73" s="28">
        <f>VLOOKUP($G73,难度数据!$P:$AI,IF($F73=1,3+VLOOKUP($E73,难度数据!$A$24:$B$27,2,FALSE),13+VLOOKUP($E73,难度数据!$A$28:$B$31,2,FALSE)),FALSE)</f>
        <v>0</v>
      </c>
      <c r="J73" s="28">
        <f>VLOOKUP($G73,难度数据!$P:$AI,IF($F73=1,4+VLOOKUP($E73,难度数据!$A$24:$B$27,2,FALSE),14+VLOOKUP($E73,难度数据!$A$28:$B$31,2,FALSE)),FALSE)</f>
        <v>350</v>
      </c>
      <c r="K73" s="28">
        <v>0</v>
      </c>
      <c r="L73" s="28">
        <v>1.5</v>
      </c>
      <c r="M73" s="28">
        <v>0</v>
      </c>
      <c r="N73" s="28">
        <v>0</v>
      </c>
      <c r="O73" s="28">
        <f ca="1">LOOKUP($G73*4,难度数据!$I$3:$I$23,IF($F73=1,INDIRECT("难度数据"&amp;"!$J$3:$J$23"),INDIRECT("难度数据"&amp;"!$K$3:$K$23")))</f>
        <v>30</v>
      </c>
      <c r="P73" s="28">
        <v>0</v>
      </c>
      <c r="Q73" s="28">
        <v>0</v>
      </c>
      <c r="R73" s="28">
        <v>1802011</v>
      </c>
      <c r="S73" s="28">
        <v>1</v>
      </c>
      <c r="T73" s="28">
        <v>1803011</v>
      </c>
      <c r="U73" s="28">
        <v>1</v>
      </c>
      <c r="V73" s="28">
        <v>1801011</v>
      </c>
      <c r="W73" s="28">
        <v>1</v>
      </c>
      <c r="X73" s="28"/>
      <c r="Y73" s="28"/>
      <c r="Z73" s="28"/>
      <c r="AA73" s="24"/>
      <c r="AB73" s="28">
        <v>4</v>
      </c>
      <c r="AC73" s="28">
        <f t="shared" si="4"/>
        <v>4</v>
      </c>
      <c r="AD73" s="29" t="str">
        <f>VLOOKUP(AG73,[2]战场角色!$A:$V,22,0)</f>
        <v>head_mdjbt_1201011</v>
      </c>
      <c r="AE73" s="29">
        <f>VLOOKUP(AG73,检索目录!A:F,6,0)</f>
        <v>1</v>
      </c>
      <c r="AF73" s="28">
        <f>VLOOKUP(AG73,检索目录!A:F,3,0)</f>
        <v>2</v>
      </c>
      <c r="AG73" s="28">
        <v>1201011</v>
      </c>
      <c r="AH73" s="28"/>
    </row>
    <row r="74" s="29" customFormat="1" ht="16.5" spans="1:34">
      <c r="A74" s="35">
        <f>CONCATENATE(9,VLOOKUP(LEFT($D74,3),{"czg",1;"tfq",2;"zyd",3;"jzq",4;"gcz",5;"pcc",6},2,FALSE))*100000+VALUE(MID($D74,5,LEN($D74)-LEN(RIGHT($D74,11))-5+1))*1000+LEFT(RIGHT($D74,10),1)*100+IF(LEFT(RIGHT($D74,8),3)="jlr",1,2)*10+RIGHT($D74,1)</f>
        <v>9302211</v>
      </c>
      <c r="B74" s="28" t="s">
        <v>98</v>
      </c>
      <c r="C74" s="28" t="s">
        <v>146</v>
      </c>
      <c r="D74" s="28" t="s">
        <v>188</v>
      </c>
      <c r="E74" s="28">
        <v>2</v>
      </c>
      <c r="F74" s="28">
        <f t="shared" si="3"/>
        <v>1</v>
      </c>
      <c r="G74" s="28">
        <f>INDEX(难度数据!$A$1:$G$16,MATCH(VALUE(MID($D74,5,LEN($D74)-LEN(RIGHT($D74,11))-5+1)),难度数据!$A$1:$A$16,0),MATCH(LEFT($D74,3),难度数据!$A$1:$G$1,0))</f>
        <v>7</v>
      </c>
      <c r="H74" s="28">
        <f>VLOOKUP($G74,难度数据!$P:$AI,IF($F74=1,2+VLOOKUP($E74,难度数据!$A$24:$B$27,2,FALSE),12+VLOOKUP($E74,难度数据!$A$28:$B$31,2,FALSE)),FALSE)</f>
        <v>0.592176039119804</v>
      </c>
      <c r="I74" s="28">
        <f>VLOOKUP($G74,难度数据!$P:$AI,IF($F74=1,3+VLOOKUP($E74,难度数据!$A$24:$B$27,2,FALSE),13+VLOOKUP($E74,难度数据!$A$28:$B$31,2,FALSE)),FALSE)</f>
        <v>0</v>
      </c>
      <c r="J74" s="28">
        <f>VLOOKUP($G74,难度数据!$P:$AI,IF($F74=1,4+VLOOKUP($E74,难度数据!$A$24:$B$27,2,FALSE),14+VLOOKUP($E74,难度数据!$A$28:$B$31,2,FALSE)),FALSE)</f>
        <v>350</v>
      </c>
      <c r="K74" s="28">
        <v>0</v>
      </c>
      <c r="L74" s="28">
        <v>1.5</v>
      </c>
      <c r="M74" s="28">
        <v>0</v>
      </c>
      <c r="N74" s="28">
        <v>0</v>
      </c>
      <c r="O74" s="28">
        <f ca="1">LOOKUP($G74*4,难度数据!$I$3:$I$23,IF($F74=1,INDIRECT("难度数据"&amp;"!$J$3:$J$23"),INDIRECT("难度数据"&amp;"!$K$3:$K$23")))</f>
        <v>30</v>
      </c>
      <c r="P74" s="28">
        <v>0</v>
      </c>
      <c r="Q74" s="28">
        <v>0</v>
      </c>
      <c r="R74" s="28">
        <v>1802011</v>
      </c>
      <c r="S74" s="28">
        <v>1</v>
      </c>
      <c r="T74" s="28">
        <v>1803011</v>
      </c>
      <c r="U74" s="28">
        <v>1</v>
      </c>
      <c r="V74" s="28">
        <v>1801011</v>
      </c>
      <c r="W74" s="28">
        <v>1</v>
      </c>
      <c r="X74" s="28"/>
      <c r="Y74" s="28"/>
      <c r="Z74" s="28"/>
      <c r="AA74" s="24"/>
      <c r="AB74" s="28">
        <v>4</v>
      </c>
      <c r="AC74" s="28">
        <f t="shared" si="4"/>
        <v>4</v>
      </c>
      <c r="AD74" s="29" t="str">
        <f>VLOOKUP(AG74,[2]战场角色!$A:$V,22,0)</f>
        <v>head_mdjbt_1201011</v>
      </c>
      <c r="AE74" s="29">
        <f>VLOOKUP(AG74,检索目录!A:F,6,0)</f>
        <v>1</v>
      </c>
      <c r="AF74" s="28">
        <f>VLOOKUP(AG74,检索目录!A:F,3,0)</f>
        <v>2</v>
      </c>
      <c r="AG74" s="28">
        <v>1201011</v>
      </c>
      <c r="AH74" s="28"/>
    </row>
    <row r="75" s="29" customFormat="1" ht="16.5" spans="1:34">
      <c r="A75" s="35">
        <f>CONCATENATE(9,VLOOKUP(LEFT($D75,3),{"czg",1;"tfq",2;"zyd",3;"jzq",4;"gcz",5;"pcc",6},2,FALSE))*100000+VALUE(MID($D75,5,LEN($D75)-LEN(RIGHT($D75,11))-5+1))*1000+LEFT(RIGHT($D75,10),1)*100+IF(LEFT(RIGHT($D75,8),3)="jlr",1,2)*10+RIGHT($D75,1)</f>
        <v>9302212</v>
      </c>
      <c r="B75" s="28" t="s">
        <v>98</v>
      </c>
      <c r="C75" s="28" t="s">
        <v>162</v>
      </c>
      <c r="D75" s="28" t="s">
        <v>189</v>
      </c>
      <c r="E75" s="28">
        <v>2</v>
      </c>
      <c r="F75" s="28">
        <f t="shared" si="3"/>
        <v>1</v>
      </c>
      <c r="G75" s="28">
        <f>INDEX(难度数据!$A$1:$G$16,MATCH(VALUE(MID($D75,5,LEN($D75)-LEN(RIGHT($D75,11))-5+1)),难度数据!$A$1:$A$16,0),MATCH(LEFT($D75,3),难度数据!$A$1:$G$1,0))</f>
        <v>7</v>
      </c>
      <c r="H75" s="28">
        <f>VLOOKUP($G75,难度数据!$P:$AI,IF($F75=1,2+VLOOKUP($E75,难度数据!$A$24:$B$27,2,FALSE),12+VLOOKUP($E75,难度数据!$A$28:$B$31,2,FALSE)),FALSE)</f>
        <v>0.592176039119804</v>
      </c>
      <c r="I75" s="28">
        <f>VLOOKUP($G75,难度数据!$P:$AI,IF($F75=1,3+VLOOKUP($E75,难度数据!$A$24:$B$27,2,FALSE),13+VLOOKUP($E75,难度数据!$A$28:$B$31,2,FALSE)),FALSE)</f>
        <v>0</v>
      </c>
      <c r="J75" s="28">
        <f>VLOOKUP($G75,难度数据!$P:$AI,IF($F75=1,4+VLOOKUP($E75,难度数据!$A$24:$B$27,2,FALSE),14+VLOOKUP($E75,难度数据!$A$28:$B$31,2,FALSE)),FALSE)</f>
        <v>350</v>
      </c>
      <c r="K75" s="28">
        <v>0</v>
      </c>
      <c r="L75" s="28">
        <v>1.5</v>
      </c>
      <c r="M75" s="28">
        <v>0</v>
      </c>
      <c r="N75" s="28">
        <v>0</v>
      </c>
      <c r="O75" s="28">
        <f ca="1">LOOKUP($G75*4,难度数据!$I$3:$I$23,IF($F75=1,INDIRECT("难度数据"&amp;"!$J$3:$J$23"),INDIRECT("难度数据"&amp;"!$K$3:$K$23")))</f>
        <v>30</v>
      </c>
      <c r="P75" s="28">
        <v>0</v>
      </c>
      <c r="Q75" s="28">
        <v>0</v>
      </c>
      <c r="R75" s="28">
        <v>1801004</v>
      </c>
      <c r="S75" s="28">
        <v>1</v>
      </c>
      <c r="T75" s="28">
        <v>1802004</v>
      </c>
      <c r="U75" s="28">
        <v>1</v>
      </c>
      <c r="V75" s="28"/>
      <c r="W75" s="28"/>
      <c r="X75" s="28"/>
      <c r="Y75" s="28"/>
      <c r="Z75" s="28"/>
      <c r="AA75" s="24"/>
      <c r="AB75" s="28">
        <v>4</v>
      </c>
      <c r="AC75" s="28">
        <f t="shared" si="4"/>
        <v>4</v>
      </c>
      <c r="AD75" s="29" t="str">
        <f>VLOOKUP(AG75,[2]战场角色!$A:$V,22,0)</f>
        <v>head_gjj_1201004</v>
      </c>
      <c r="AE75" s="29">
        <f>VLOOKUP(AG75,检索目录!A:F,6,0)</f>
        <v>1</v>
      </c>
      <c r="AF75" s="28">
        <f>VLOOKUP(AG75,检索目录!A:F,3,0)</f>
        <v>1</v>
      </c>
      <c r="AG75" s="28">
        <v>1201004</v>
      </c>
      <c r="AH75" s="28"/>
    </row>
    <row r="76" s="29" customFormat="1" ht="16.5" spans="1:34">
      <c r="A76" s="35">
        <f>CONCATENATE(9,VLOOKUP(LEFT($D76,3),{"czg",1;"tfq",2;"zyd",3;"jzq",4;"gcz",5;"pcc",6},2,FALSE))*100000+VALUE(MID($D76,5,LEN($D76)-LEN(RIGHT($D76,11))-5+1))*1000+LEFT(RIGHT($D76,10),1)*100+IF(LEFT(RIGHT($D76,8),3)="jlr",1,2)*10+RIGHT($D76,1)</f>
        <v>9302213</v>
      </c>
      <c r="B76" s="28" t="s">
        <v>98</v>
      </c>
      <c r="C76" s="28" t="s">
        <v>146</v>
      </c>
      <c r="D76" s="28" t="s">
        <v>190</v>
      </c>
      <c r="E76" s="28">
        <v>2</v>
      </c>
      <c r="F76" s="28">
        <f t="shared" si="3"/>
        <v>1</v>
      </c>
      <c r="G76" s="28">
        <f>INDEX(难度数据!$A$1:$G$16,MATCH(VALUE(MID($D76,5,LEN($D76)-LEN(RIGHT($D76,11))-5+1)),难度数据!$A$1:$A$16,0),MATCH(LEFT($D76,3),难度数据!$A$1:$G$1,0))</f>
        <v>7</v>
      </c>
      <c r="H76" s="28">
        <f>VLOOKUP($G76,难度数据!$P:$AI,IF($F76=1,2+VLOOKUP($E76,难度数据!$A$24:$B$27,2,FALSE),12+VLOOKUP($E76,难度数据!$A$28:$B$31,2,FALSE)),FALSE)</f>
        <v>0.592176039119804</v>
      </c>
      <c r="I76" s="28">
        <f>VLOOKUP($G76,难度数据!$P:$AI,IF($F76=1,3+VLOOKUP($E76,难度数据!$A$24:$B$27,2,FALSE),13+VLOOKUP($E76,难度数据!$A$28:$B$31,2,FALSE)),FALSE)</f>
        <v>0</v>
      </c>
      <c r="J76" s="28">
        <f>VLOOKUP($G76,难度数据!$P:$AI,IF($F76=1,4+VLOOKUP($E76,难度数据!$A$24:$B$27,2,FALSE),14+VLOOKUP($E76,难度数据!$A$28:$B$31,2,FALSE)),FALSE)</f>
        <v>350</v>
      </c>
      <c r="K76" s="28">
        <v>0</v>
      </c>
      <c r="L76" s="28">
        <v>1.5</v>
      </c>
      <c r="M76" s="28">
        <v>0</v>
      </c>
      <c r="N76" s="28">
        <v>0</v>
      </c>
      <c r="O76" s="28">
        <f ca="1">LOOKUP($G76*4,难度数据!$I$3:$I$23,IF($F76=1,INDIRECT("难度数据"&amp;"!$J$3:$J$23"),INDIRECT("难度数据"&amp;"!$K$3:$K$23")))</f>
        <v>30</v>
      </c>
      <c r="P76" s="28">
        <v>0</v>
      </c>
      <c r="Q76" s="28">
        <v>0</v>
      </c>
      <c r="R76" s="28">
        <v>1802011</v>
      </c>
      <c r="S76" s="28">
        <v>1</v>
      </c>
      <c r="T76" s="28">
        <v>1803011</v>
      </c>
      <c r="U76" s="28">
        <v>1</v>
      </c>
      <c r="V76" s="28">
        <v>1801011</v>
      </c>
      <c r="W76" s="28">
        <v>1</v>
      </c>
      <c r="X76" s="28"/>
      <c r="Y76" s="28"/>
      <c r="Z76" s="28"/>
      <c r="AA76" s="24"/>
      <c r="AB76" s="28">
        <v>4</v>
      </c>
      <c r="AC76" s="28">
        <f t="shared" si="4"/>
        <v>4</v>
      </c>
      <c r="AD76" s="29" t="str">
        <f>VLOOKUP(AG76,[2]战场角色!$A:$V,22,0)</f>
        <v>head_mdjbt_1201011</v>
      </c>
      <c r="AE76" s="29">
        <f>VLOOKUP(AG76,检索目录!A:F,6,0)</f>
        <v>1</v>
      </c>
      <c r="AF76" s="28">
        <f>VLOOKUP(AG76,检索目录!A:F,3,0)</f>
        <v>2</v>
      </c>
      <c r="AG76" s="28">
        <v>1201011</v>
      </c>
      <c r="AH76" s="28"/>
    </row>
    <row r="77" s="29" customFormat="1" ht="16.5" spans="1:34">
      <c r="A77" s="35">
        <f>CONCATENATE(9,VLOOKUP(LEFT($D77,3),{"czg",1;"tfq",2;"zyd",3;"jzq",4;"gcz",5;"pcc",6},2,FALSE))*100000+VALUE(MID($D77,5,LEN($D77)-LEN(RIGHT($D77,11))-5+1))*1000+LEFT(RIGHT($D77,10),1)*100+IF(LEFT(RIGHT($D77,8),3)="jlr",1,2)*10+RIGHT($D77,1)</f>
        <v>9302311</v>
      </c>
      <c r="B77" s="28" t="s">
        <v>98</v>
      </c>
      <c r="C77" s="28" t="s">
        <v>146</v>
      </c>
      <c r="D77" s="28" t="s">
        <v>191</v>
      </c>
      <c r="E77" s="28">
        <v>2</v>
      </c>
      <c r="F77" s="28">
        <f t="shared" si="3"/>
        <v>1</v>
      </c>
      <c r="G77" s="28">
        <f>INDEX(难度数据!$A$1:$G$16,MATCH(VALUE(MID($D77,5,LEN($D77)-LEN(RIGHT($D77,11))-5+1)),难度数据!$A$1:$A$16,0),MATCH(LEFT($D77,3),难度数据!$A$1:$G$1,0))</f>
        <v>7</v>
      </c>
      <c r="H77" s="28">
        <f>VLOOKUP($G77,难度数据!$P:$AI,IF($F77=1,2+VLOOKUP($E77,难度数据!$A$24:$B$27,2,FALSE),12+VLOOKUP($E77,难度数据!$A$28:$B$31,2,FALSE)),FALSE)</f>
        <v>0.592176039119804</v>
      </c>
      <c r="I77" s="28">
        <f>VLOOKUP($G77,难度数据!$P:$AI,IF($F77=1,3+VLOOKUP($E77,难度数据!$A$24:$B$27,2,FALSE),13+VLOOKUP($E77,难度数据!$A$28:$B$31,2,FALSE)),FALSE)</f>
        <v>0</v>
      </c>
      <c r="J77" s="28">
        <f>VLOOKUP($G77,难度数据!$P:$AI,IF($F77=1,4+VLOOKUP($E77,难度数据!$A$24:$B$27,2,FALSE),14+VLOOKUP($E77,难度数据!$A$28:$B$31,2,FALSE)),FALSE)</f>
        <v>350</v>
      </c>
      <c r="K77" s="28">
        <v>0</v>
      </c>
      <c r="L77" s="28">
        <v>1.5</v>
      </c>
      <c r="M77" s="28">
        <v>0</v>
      </c>
      <c r="N77" s="28">
        <v>0</v>
      </c>
      <c r="O77" s="28">
        <f ca="1">LOOKUP($G77*4,难度数据!$I$3:$I$23,IF($F77=1,INDIRECT("难度数据"&amp;"!$J$3:$J$23"),INDIRECT("难度数据"&amp;"!$K$3:$K$23")))</f>
        <v>30</v>
      </c>
      <c r="P77" s="28">
        <v>0</v>
      </c>
      <c r="Q77" s="28">
        <v>0</v>
      </c>
      <c r="R77" s="28">
        <v>1802011</v>
      </c>
      <c r="S77" s="28">
        <v>1</v>
      </c>
      <c r="T77" s="28">
        <v>1803011</v>
      </c>
      <c r="U77" s="28">
        <v>1</v>
      </c>
      <c r="V77" s="28">
        <v>1801011</v>
      </c>
      <c r="W77" s="28">
        <v>1</v>
      </c>
      <c r="X77" s="28"/>
      <c r="Y77" s="28"/>
      <c r="Z77" s="28"/>
      <c r="AA77" s="24"/>
      <c r="AB77" s="28">
        <v>4</v>
      </c>
      <c r="AC77" s="28">
        <f t="shared" si="4"/>
        <v>4</v>
      </c>
      <c r="AD77" s="29" t="str">
        <f>VLOOKUP(AG77,[2]战场角色!$A:$V,22,0)</f>
        <v>head_mdjbt_1201011</v>
      </c>
      <c r="AE77" s="29">
        <f>VLOOKUP(AG77,检索目录!A:F,6,0)</f>
        <v>1</v>
      </c>
      <c r="AF77" s="28">
        <f>VLOOKUP(AG77,检索目录!A:F,3,0)</f>
        <v>2</v>
      </c>
      <c r="AG77" s="28">
        <v>1201011</v>
      </c>
      <c r="AH77" s="28"/>
    </row>
    <row r="78" s="29" customFormat="1" ht="16.5" spans="1:34">
      <c r="A78" s="35">
        <f>CONCATENATE(9,VLOOKUP(LEFT($D78,3),{"czg",1;"tfq",2;"zyd",3;"jzq",4;"gcz",5;"pcc",6},2,FALSE))*100000+VALUE(MID($D78,5,LEN($D78)-LEN(RIGHT($D78,11))-5+1))*1000+LEFT(RIGHT($D78,10),1)*100+IF(LEFT(RIGHT($D78,8),3)="jlr",1,2)*10+RIGHT($D78,1)</f>
        <v>9302312</v>
      </c>
      <c r="B78" s="28" t="s">
        <v>98</v>
      </c>
      <c r="C78" s="28" t="s">
        <v>162</v>
      </c>
      <c r="D78" s="28" t="s">
        <v>192</v>
      </c>
      <c r="E78" s="28">
        <v>2</v>
      </c>
      <c r="F78" s="28">
        <f t="shared" si="3"/>
        <v>1</v>
      </c>
      <c r="G78" s="28">
        <f>INDEX(难度数据!$A$1:$G$16,MATCH(VALUE(MID($D78,5,LEN($D78)-LEN(RIGHT($D78,11))-5+1)),难度数据!$A$1:$A$16,0),MATCH(LEFT($D78,3),难度数据!$A$1:$G$1,0))</f>
        <v>7</v>
      </c>
      <c r="H78" s="28">
        <f>VLOOKUP($G78,难度数据!$P:$AI,IF($F78=1,2+VLOOKUP($E78,难度数据!$A$24:$B$27,2,FALSE),12+VLOOKUP($E78,难度数据!$A$28:$B$31,2,FALSE)),FALSE)</f>
        <v>0.592176039119804</v>
      </c>
      <c r="I78" s="28">
        <f>VLOOKUP($G78,难度数据!$P:$AI,IF($F78=1,3+VLOOKUP($E78,难度数据!$A$24:$B$27,2,FALSE),13+VLOOKUP($E78,难度数据!$A$28:$B$31,2,FALSE)),FALSE)</f>
        <v>0</v>
      </c>
      <c r="J78" s="28">
        <f>VLOOKUP($G78,难度数据!$P:$AI,IF($F78=1,4+VLOOKUP($E78,难度数据!$A$24:$B$27,2,FALSE),14+VLOOKUP($E78,难度数据!$A$28:$B$31,2,FALSE)),FALSE)</f>
        <v>350</v>
      </c>
      <c r="K78" s="28">
        <v>0</v>
      </c>
      <c r="L78" s="28">
        <v>1.5</v>
      </c>
      <c r="M78" s="28">
        <v>0</v>
      </c>
      <c r="N78" s="28">
        <v>0</v>
      </c>
      <c r="O78" s="28">
        <f ca="1">LOOKUP($G78*4,难度数据!$I$3:$I$23,IF($F78=1,INDIRECT("难度数据"&amp;"!$J$3:$J$23"),INDIRECT("难度数据"&amp;"!$K$3:$K$23")))</f>
        <v>30</v>
      </c>
      <c r="P78" s="28">
        <v>0</v>
      </c>
      <c r="Q78" s="28">
        <v>0</v>
      </c>
      <c r="R78" s="28">
        <v>1801004</v>
      </c>
      <c r="S78" s="28">
        <v>1</v>
      </c>
      <c r="T78" s="28">
        <v>1802004</v>
      </c>
      <c r="U78" s="28">
        <v>1</v>
      </c>
      <c r="V78" s="28"/>
      <c r="W78" s="28"/>
      <c r="X78" s="28"/>
      <c r="Y78" s="28"/>
      <c r="Z78" s="28"/>
      <c r="AA78" s="24"/>
      <c r="AB78" s="28">
        <v>4</v>
      </c>
      <c r="AC78" s="28">
        <f t="shared" si="4"/>
        <v>4</v>
      </c>
      <c r="AD78" s="29" t="str">
        <f>VLOOKUP(AG78,[2]战场角色!$A:$V,22,0)</f>
        <v>head_gjj_1201004</v>
      </c>
      <c r="AE78" s="29">
        <f>VLOOKUP(AG78,检索目录!A:F,6,0)</f>
        <v>1</v>
      </c>
      <c r="AF78" s="28">
        <f>VLOOKUP(AG78,检索目录!A:F,3,0)</f>
        <v>1</v>
      </c>
      <c r="AG78" s="28">
        <v>1201004</v>
      </c>
      <c r="AH78" s="28"/>
    </row>
    <row r="79" s="29" customFormat="1" ht="16.5" spans="1:34">
      <c r="A79" s="35">
        <f>CONCATENATE(9,VLOOKUP(LEFT($D79,3),{"czg",1;"tfq",2;"zyd",3;"jzq",4;"gcz",5;"pcc",6},2,FALSE))*100000+VALUE(MID($D79,5,LEN($D79)-LEN(RIGHT($D79,11))-5+1))*1000+LEFT(RIGHT($D79,10),1)*100+IF(LEFT(RIGHT($D79,8),3)="jlr",1,2)*10+RIGHT($D79,1)</f>
        <v>9302313</v>
      </c>
      <c r="B79" s="28" t="s">
        <v>98</v>
      </c>
      <c r="C79" s="28" t="s">
        <v>146</v>
      </c>
      <c r="D79" s="28" t="s">
        <v>193</v>
      </c>
      <c r="E79" s="28">
        <v>2</v>
      </c>
      <c r="F79" s="28">
        <f t="shared" si="3"/>
        <v>1</v>
      </c>
      <c r="G79" s="28">
        <f>INDEX(难度数据!$A$1:$G$16,MATCH(VALUE(MID($D79,5,LEN($D79)-LEN(RIGHT($D79,11))-5+1)),难度数据!$A$1:$A$16,0),MATCH(LEFT($D79,3),难度数据!$A$1:$G$1,0))</f>
        <v>7</v>
      </c>
      <c r="H79" s="28">
        <f>VLOOKUP($G79,难度数据!$P:$AI,IF($F79=1,2+VLOOKUP($E79,难度数据!$A$24:$B$27,2,FALSE),12+VLOOKUP($E79,难度数据!$A$28:$B$31,2,FALSE)),FALSE)</f>
        <v>0.592176039119804</v>
      </c>
      <c r="I79" s="28">
        <f>VLOOKUP($G79,难度数据!$P:$AI,IF($F79=1,3+VLOOKUP($E79,难度数据!$A$24:$B$27,2,FALSE),13+VLOOKUP($E79,难度数据!$A$28:$B$31,2,FALSE)),FALSE)</f>
        <v>0</v>
      </c>
      <c r="J79" s="28">
        <f>VLOOKUP($G79,难度数据!$P:$AI,IF($F79=1,4+VLOOKUP($E79,难度数据!$A$24:$B$27,2,FALSE),14+VLOOKUP($E79,难度数据!$A$28:$B$31,2,FALSE)),FALSE)</f>
        <v>350</v>
      </c>
      <c r="K79" s="28">
        <v>0</v>
      </c>
      <c r="L79" s="28">
        <v>1.5</v>
      </c>
      <c r="M79" s="28">
        <v>0</v>
      </c>
      <c r="N79" s="28">
        <v>0</v>
      </c>
      <c r="O79" s="28">
        <f ca="1">LOOKUP($G79*4,难度数据!$I$3:$I$23,IF($F79=1,INDIRECT("难度数据"&amp;"!$J$3:$J$23"),INDIRECT("难度数据"&amp;"!$K$3:$K$23")))</f>
        <v>30</v>
      </c>
      <c r="P79" s="28">
        <v>0</v>
      </c>
      <c r="Q79" s="28">
        <v>0</v>
      </c>
      <c r="R79" s="28">
        <v>1802011</v>
      </c>
      <c r="S79" s="28">
        <v>1</v>
      </c>
      <c r="T79" s="28">
        <v>1803011</v>
      </c>
      <c r="U79" s="28">
        <v>1</v>
      </c>
      <c r="V79" s="28">
        <v>1801011</v>
      </c>
      <c r="W79" s="28">
        <v>1</v>
      </c>
      <c r="X79" s="28"/>
      <c r="Y79" s="28"/>
      <c r="Z79" s="28"/>
      <c r="AA79" s="24"/>
      <c r="AB79" s="28">
        <v>4</v>
      </c>
      <c r="AC79" s="28">
        <f t="shared" si="4"/>
        <v>4</v>
      </c>
      <c r="AD79" s="29" t="str">
        <f>VLOOKUP(AG79,[2]战场角色!$A:$V,22,0)</f>
        <v>head_mdjbt_1201011</v>
      </c>
      <c r="AE79" s="29">
        <f>VLOOKUP(AG79,检索目录!A:F,6,0)</f>
        <v>1</v>
      </c>
      <c r="AF79" s="28">
        <f>VLOOKUP(AG79,检索目录!A:F,3,0)</f>
        <v>2</v>
      </c>
      <c r="AG79" s="28">
        <v>1201011</v>
      </c>
      <c r="AH79" s="28"/>
    </row>
    <row r="80" s="29" customFormat="1" ht="16.5" spans="1:34">
      <c r="A80" s="35">
        <f>CONCATENATE(9,VLOOKUP(LEFT($D80,3),{"czg",1;"tfq",2;"zyd",3;"jzq",4;"gcz",5;"pcc",6},2,FALSE))*100000+VALUE(MID($D80,5,LEN($D80)-LEN(RIGHT($D80,11))-5+1))*1000+LEFT(RIGHT($D80,10),1)*100+IF(LEFT(RIGHT($D80,8),3)="jlr",1,2)*10+RIGHT($D80,1)</f>
        <v>9402111</v>
      </c>
      <c r="B80" s="24" t="s">
        <v>101</v>
      </c>
      <c r="C80" s="28" t="s">
        <v>130</v>
      </c>
      <c r="D80" s="28" t="s">
        <v>194</v>
      </c>
      <c r="E80" s="28">
        <v>2</v>
      </c>
      <c r="F80" s="28">
        <f t="shared" si="3"/>
        <v>1</v>
      </c>
      <c r="G80" s="28">
        <f>INDEX(难度数据!$A$1:$G$16,MATCH(VALUE(MID($D80,5,LEN($D80)-LEN(RIGHT($D80,11))-5+1)),难度数据!$A$1:$A$16,0),MATCH(LEFT($D80,3),难度数据!$A$1:$G$1,0))</f>
        <v>7</v>
      </c>
      <c r="H80" s="28">
        <f>VLOOKUP($G80,难度数据!$P:$AI,IF($F80=1,2+VLOOKUP($E80,难度数据!$A$24:$B$27,2,FALSE),12+VLOOKUP($E80,难度数据!$A$28:$B$31,2,FALSE)),FALSE)</f>
        <v>0.592176039119804</v>
      </c>
      <c r="I80" s="28">
        <f>VLOOKUP($G80,难度数据!$P:$AI,IF($F80=1,3+VLOOKUP($E80,难度数据!$A$24:$B$27,2,FALSE),13+VLOOKUP($E80,难度数据!$A$28:$B$31,2,FALSE)),FALSE)</f>
        <v>0</v>
      </c>
      <c r="J80" s="28">
        <f>VLOOKUP($G80,难度数据!$P:$AI,IF($F80=1,4+VLOOKUP($E80,难度数据!$A$24:$B$27,2,FALSE),14+VLOOKUP($E80,难度数据!$A$28:$B$31,2,FALSE)),FALSE)</f>
        <v>350</v>
      </c>
      <c r="K80" s="28">
        <v>0</v>
      </c>
      <c r="L80" s="28">
        <v>1.5</v>
      </c>
      <c r="M80" s="28">
        <v>0</v>
      </c>
      <c r="N80" s="28">
        <v>0</v>
      </c>
      <c r="O80" s="28">
        <f ca="1">LOOKUP($G80*4,难度数据!$I$3:$I$23,IF($F80=1,INDIRECT("难度数据"&amp;"!$J$3:$J$23"),INDIRECT("难度数据"&amp;"!$K$3:$K$23")))</f>
        <v>30</v>
      </c>
      <c r="P80" s="28">
        <v>0</v>
      </c>
      <c r="Q80" s="28">
        <v>0</v>
      </c>
      <c r="R80" s="28">
        <v>1802001</v>
      </c>
      <c r="S80" s="28">
        <v>1</v>
      </c>
      <c r="T80" s="28">
        <v>1803001</v>
      </c>
      <c r="U80" s="28">
        <v>1</v>
      </c>
      <c r="V80" s="28">
        <v>1801001</v>
      </c>
      <c r="W80" s="28">
        <v>1</v>
      </c>
      <c r="X80" s="28"/>
      <c r="Y80" s="28"/>
      <c r="Z80" s="28"/>
      <c r="AA80" s="24"/>
      <c r="AB80" s="28">
        <v>4</v>
      </c>
      <c r="AC80" s="28">
        <f t="shared" si="4"/>
        <v>4</v>
      </c>
      <c r="AD80" s="29" t="str">
        <f>VLOOKUP(AG80,[2]战场角色!$A:$V,22,0)</f>
        <v>head_jsgb1_1201001</v>
      </c>
      <c r="AE80" s="29">
        <f>VLOOKUP(AG80,检索目录!A:F,6,0)</f>
        <v>1</v>
      </c>
      <c r="AF80" s="28">
        <f>VLOOKUP(AG80,检索目录!A:F,3,0)</f>
        <v>1</v>
      </c>
      <c r="AG80" s="28">
        <v>1201001</v>
      </c>
      <c r="AH80" s="28"/>
    </row>
    <row r="81" s="29" customFormat="1" ht="16.5" spans="1:34">
      <c r="A81" s="35">
        <f>CONCATENATE(9,VLOOKUP(LEFT($D81,3),{"czg",1;"tfq",2;"zyd",3;"jzq",4;"gcz",5;"pcc",6},2,FALSE))*100000+VALUE(MID($D81,5,LEN($D81)-LEN(RIGHT($D81,11))-5+1))*1000+LEFT(RIGHT($D81,10),1)*100+IF(LEFT(RIGHT($D81,8),3)="jlr",1,2)*10+RIGHT($D81,1)</f>
        <v>9402112</v>
      </c>
      <c r="B81" s="24" t="s">
        <v>101</v>
      </c>
      <c r="C81" s="28" t="s">
        <v>146</v>
      </c>
      <c r="D81" s="28" t="s">
        <v>195</v>
      </c>
      <c r="E81" s="28">
        <v>2</v>
      </c>
      <c r="F81" s="28">
        <f t="shared" si="3"/>
        <v>1</v>
      </c>
      <c r="G81" s="28">
        <f>INDEX(难度数据!$A$1:$G$16,MATCH(VALUE(MID($D81,5,LEN($D81)-LEN(RIGHT($D81,11))-5+1)),难度数据!$A$1:$A$16,0),MATCH(LEFT($D81,3),难度数据!$A$1:$G$1,0))</f>
        <v>7</v>
      </c>
      <c r="H81" s="28">
        <f>VLOOKUP($G81,难度数据!$P:$AI,IF($F81=1,2+VLOOKUP($E81,难度数据!$A$24:$B$27,2,FALSE),12+VLOOKUP($E81,难度数据!$A$28:$B$31,2,FALSE)),FALSE)</f>
        <v>0.592176039119804</v>
      </c>
      <c r="I81" s="28">
        <f>VLOOKUP($G81,难度数据!$P:$AI,IF($F81=1,3+VLOOKUP($E81,难度数据!$A$24:$B$27,2,FALSE),13+VLOOKUP($E81,难度数据!$A$28:$B$31,2,FALSE)),FALSE)</f>
        <v>0</v>
      </c>
      <c r="J81" s="28">
        <f>VLOOKUP($G81,难度数据!$P:$AI,IF($F81=1,4+VLOOKUP($E81,难度数据!$A$24:$B$27,2,FALSE),14+VLOOKUP($E81,难度数据!$A$28:$B$31,2,FALSE)),FALSE)</f>
        <v>350</v>
      </c>
      <c r="K81" s="28">
        <v>0</v>
      </c>
      <c r="L81" s="28">
        <v>1.5</v>
      </c>
      <c r="M81" s="28">
        <v>0</v>
      </c>
      <c r="N81" s="28">
        <v>0</v>
      </c>
      <c r="O81" s="28">
        <f ca="1">LOOKUP($G81*4,难度数据!$I$3:$I$23,IF($F81=1,INDIRECT("难度数据"&amp;"!$J$3:$J$23"),INDIRECT("难度数据"&amp;"!$K$3:$K$23")))</f>
        <v>30</v>
      </c>
      <c r="P81" s="28">
        <v>0</v>
      </c>
      <c r="Q81" s="28">
        <v>0</v>
      </c>
      <c r="R81" s="28">
        <v>1802011</v>
      </c>
      <c r="S81" s="28">
        <v>1</v>
      </c>
      <c r="T81" s="28">
        <v>1803011</v>
      </c>
      <c r="U81" s="28">
        <v>1</v>
      </c>
      <c r="V81" s="28">
        <v>1801011</v>
      </c>
      <c r="W81" s="28">
        <v>1</v>
      </c>
      <c r="X81" s="28"/>
      <c r="Y81" s="28"/>
      <c r="Z81" s="28"/>
      <c r="AA81" s="24"/>
      <c r="AB81" s="28">
        <v>4</v>
      </c>
      <c r="AC81" s="28">
        <f t="shared" si="4"/>
        <v>4</v>
      </c>
      <c r="AD81" s="29" t="str">
        <f>VLOOKUP(AG81,[2]战场角色!$A:$V,22,0)</f>
        <v>head_mdjbt_1201011</v>
      </c>
      <c r="AE81" s="29">
        <f>VLOOKUP(AG81,检索目录!A:F,6,0)</f>
        <v>1</v>
      </c>
      <c r="AF81" s="28">
        <f>VLOOKUP(AG81,检索目录!A:F,3,0)</f>
        <v>2</v>
      </c>
      <c r="AG81" s="28">
        <v>1201011</v>
      </c>
      <c r="AH81" s="28"/>
    </row>
    <row r="82" s="29" customFormat="1" ht="16.5" spans="1:34">
      <c r="A82" s="35">
        <f>CONCATENATE(9,VLOOKUP(LEFT($D82,3),{"czg",1;"tfq",2;"zyd",3;"jzq",4;"gcz",5;"pcc",6},2,FALSE))*100000+VALUE(MID($D82,5,LEN($D82)-LEN(RIGHT($D82,11))-5+1))*1000+LEFT(RIGHT($D82,10),1)*100+IF(LEFT(RIGHT($D82,8),3)="jlr",1,2)*10+RIGHT($D82,1)</f>
        <v>9402113</v>
      </c>
      <c r="B82" s="24" t="s">
        <v>101</v>
      </c>
      <c r="C82" s="28" t="s">
        <v>132</v>
      </c>
      <c r="D82" s="28" t="s">
        <v>196</v>
      </c>
      <c r="E82" s="28">
        <v>2</v>
      </c>
      <c r="F82" s="28">
        <f t="shared" si="3"/>
        <v>1</v>
      </c>
      <c r="G82" s="28">
        <f>INDEX(难度数据!$A$1:$G$16,MATCH(VALUE(MID($D82,5,LEN($D82)-LEN(RIGHT($D82,11))-5+1)),难度数据!$A$1:$A$16,0),MATCH(LEFT($D82,3),难度数据!$A$1:$G$1,0))</f>
        <v>7</v>
      </c>
      <c r="H82" s="28">
        <f>VLOOKUP($G82,难度数据!$P:$AI,IF($F82=1,2+VLOOKUP($E82,难度数据!$A$24:$B$27,2,FALSE),12+VLOOKUP($E82,难度数据!$A$28:$B$31,2,FALSE)),FALSE)</f>
        <v>0.592176039119804</v>
      </c>
      <c r="I82" s="28">
        <f>VLOOKUP($G82,难度数据!$P:$AI,IF($F82=1,3+VLOOKUP($E82,难度数据!$A$24:$B$27,2,FALSE),13+VLOOKUP($E82,难度数据!$A$28:$B$31,2,FALSE)),FALSE)</f>
        <v>0</v>
      </c>
      <c r="J82" s="28">
        <f>VLOOKUP($G82,难度数据!$P:$AI,IF($F82=1,4+VLOOKUP($E82,难度数据!$A$24:$B$27,2,FALSE),14+VLOOKUP($E82,难度数据!$A$28:$B$31,2,FALSE)),FALSE)</f>
        <v>350</v>
      </c>
      <c r="K82" s="28">
        <v>0</v>
      </c>
      <c r="L82" s="28">
        <v>1.5</v>
      </c>
      <c r="M82" s="28">
        <v>0</v>
      </c>
      <c r="N82" s="28">
        <v>0</v>
      </c>
      <c r="O82" s="28">
        <f ca="1">LOOKUP($G82*4,难度数据!$I$3:$I$23,IF($F82=1,INDIRECT("难度数据"&amp;"!$J$3:$J$23"),INDIRECT("难度数据"&amp;"!$K$3:$K$23")))</f>
        <v>30</v>
      </c>
      <c r="P82" s="28">
        <v>0</v>
      </c>
      <c r="Q82" s="28">
        <v>0</v>
      </c>
      <c r="R82" s="28">
        <v>1802003</v>
      </c>
      <c r="S82" s="28">
        <v>1</v>
      </c>
      <c r="T82" s="28">
        <v>1803003</v>
      </c>
      <c r="U82" s="28">
        <v>1</v>
      </c>
      <c r="V82" s="28">
        <v>1801003</v>
      </c>
      <c r="W82" s="28">
        <v>1</v>
      </c>
      <c r="X82" s="28"/>
      <c r="Y82" s="28"/>
      <c r="Z82" s="28"/>
      <c r="AA82" s="24"/>
      <c r="AB82" s="28">
        <v>4</v>
      </c>
      <c r="AC82" s="28">
        <f t="shared" si="4"/>
        <v>4</v>
      </c>
      <c r="AD82" s="29" t="str">
        <f>VLOOKUP(AG82,[2]战场角色!$A:$V,22,0)</f>
        <v>head_jsgb3_1201003</v>
      </c>
      <c r="AE82" s="29">
        <f>VLOOKUP(AG82,检索目录!A:F,6,0)</f>
        <v>1</v>
      </c>
      <c r="AF82" s="28">
        <f>VLOOKUP(AG82,检索目录!A:F,3,0)</f>
        <v>3</v>
      </c>
      <c r="AG82" s="28">
        <v>1201003</v>
      </c>
      <c r="AH82" s="28"/>
    </row>
    <row r="83" s="29" customFormat="1" ht="16.5" spans="1:34">
      <c r="A83" s="35">
        <f>CONCATENATE(9,VLOOKUP(LEFT($D83,3),{"czg",1;"tfq",2;"zyd",3;"jzq",4;"gcz",5;"pcc",6},2,FALSE))*100000+VALUE(MID($D83,5,LEN($D83)-LEN(RIGHT($D83,11))-5+1))*1000+LEFT(RIGHT($D83,10),1)*100+IF(LEFT(RIGHT($D83,8),3)="jlr",1,2)*10+RIGHT($D83,1)</f>
        <v>9402211</v>
      </c>
      <c r="B83" s="28" t="s">
        <v>98</v>
      </c>
      <c r="C83" s="28" t="s">
        <v>132</v>
      </c>
      <c r="D83" s="28" t="s">
        <v>197</v>
      </c>
      <c r="E83" s="28">
        <v>2</v>
      </c>
      <c r="F83" s="28">
        <f t="shared" si="3"/>
        <v>1</v>
      </c>
      <c r="G83" s="28">
        <f>INDEX(难度数据!$A$1:$G$16,MATCH(VALUE(MID($D83,5,LEN($D83)-LEN(RIGHT($D83,11))-5+1)),难度数据!$A$1:$A$16,0),MATCH(LEFT($D83,3),难度数据!$A$1:$G$1,0))</f>
        <v>7</v>
      </c>
      <c r="H83" s="28">
        <f>VLOOKUP($G83,难度数据!$P:$AI,IF($F83=1,2+VLOOKUP($E83,难度数据!$A$24:$B$27,2,FALSE),12+VLOOKUP($E83,难度数据!$A$28:$B$31,2,FALSE)),FALSE)</f>
        <v>0.592176039119804</v>
      </c>
      <c r="I83" s="28">
        <f>VLOOKUP($G83,难度数据!$P:$AI,IF($F83=1,3+VLOOKUP($E83,难度数据!$A$24:$B$27,2,FALSE),13+VLOOKUP($E83,难度数据!$A$28:$B$31,2,FALSE)),FALSE)</f>
        <v>0</v>
      </c>
      <c r="J83" s="28">
        <f>VLOOKUP($G83,难度数据!$P:$AI,IF($F83=1,4+VLOOKUP($E83,难度数据!$A$24:$B$27,2,FALSE),14+VLOOKUP($E83,难度数据!$A$28:$B$31,2,FALSE)),FALSE)</f>
        <v>350</v>
      </c>
      <c r="K83" s="28">
        <v>0</v>
      </c>
      <c r="L83" s="28">
        <v>1.5</v>
      </c>
      <c r="M83" s="28">
        <v>0</v>
      </c>
      <c r="N83" s="28">
        <v>0</v>
      </c>
      <c r="O83" s="28">
        <f ca="1">LOOKUP($G83*4,难度数据!$I$3:$I$23,IF($F83=1,INDIRECT("难度数据"&amp;"!$J$3:$J$23"),INDIRECT("难度数据"&amp;"!$K$3:$K$23")))</f>
        <v>30</v>
      </c>
      <c r="P83" s="28">
        <v>0</v>
      </c>
      <c r="Q83" s="28">
        <v>0</v>
      </c>
      <c r="R83" s="28">
        <v>1802003</v>
      </c>
      <c r="S83" s="28">
        <v>1</v>
      </c>
      <c r="T83" s="28">
        <v>1803003</v>
      </c>
      <c r="U83" s="28">
        <v>1</v>
      </c>
      <c r="V83" s="28">
        <v>1801003</v>
      </c>
      <c r="W83" s="28">
        <v>1</v>
      </c>
      <c r="X83" s="28"/>
      <c r="Y83" s="28"/>
      <c r="Z83" s="28"/>
      <c r="AA83" s="24"/>
      <c r="AB83" s="28">
        <v>4</v>
      </c>
      <c r="AC83" s="28">
        <f t="shared" si="4"/>
        <v>4</v>
      </c>
      <c r="AD83" s="29" t="str">
        <f>VLOOKUP(AG83,[2]战场角色!$A:$V,22,0)</f>
        <v>head_jsgb3_1201003</v>
      </c>
      <c r="AE83" s="29">
        <f>VLOOKUP(AG83,检索目录!A:F,6,0)</f>
        <v>1</v>
      </c>
      <c r="AF83" s="28">
        <f>VLOOKUP(AG83,检索目录!A:F,3,0)</f>
        <v>3</v>
      </c>
      <c r="AG83" s="28">
        <v>1201003</v>
      </c>
      <c r="AH83" s="28"/>
    </row>
    <row r="84" s="29" customFormat="1" ht="16.5" spans="1:34">
      <c r="A84" s="35">
        <f>CONCATENATE(9,VLOOKUP(LEFT($D84,3),{"czg",1;"tfq",2;"zyd",3;"jzq",4;"gcz",5;"pcc",6},2,FALSE))*100000+VALUE(MID($D84,5,LEN($D84)-LEN(RIGHT($D84,11))-5+1))*1000+LEFT(RIGHT($D84,10),1)*100+IF(LEFT(RIGHT($D84,8),3)="jlr",1,2)*10+RIGHT($D84,1)</f>
        <v>9402212</v>
      </c>
      <c r="B84" s="28" t="s">
        <v>98</v>
      </c>
      <c r="C84" s="28" t="s">
        <v>162</v>
      </c>
      <c r="D84" s="28" t="s">
        <v>198</v>
      </c>
      <c r="E84" s="28">
        <v>2</v>
      </c>
      <c r="F84" s="28">
        <f t="shared" si="3"/>
        <v>1</v>
      </c>
      <c r="G84" s="28">
        <f>INDEX(难度数据!$A$1:$G$16,MATCH(VALUE(MID($D84,5,LEN($D84)-LEN(RIGHT($D84,11))-5+1)),难度数据!$A$1:$A$16,0),MATCH(LEFT($D84,3),难度数据!$A$1:$G$1,0))</f>
        <v>7</v>
      </c>
      <c r="H84" s="28">
        <f>VLOOKUP($G84,难度数据!$P:$AI,IF($F84=1,2+VLOOKUP($E84,难度数据!$A$24:$B$27,2,FALSE),12+VLOOKUP($E84,难度数据!$A$28:$B$31,2,FALSE)),FALSE)</f>
        <v>0.592176039119804</v>
      </c>
      <c r="I84" s="28">
        <f>VLOOKUP($G84,难度数据!$P:$AI,IF($F84=1,3+VLOOKUP($E84,难度数据!$A$24:$B$27,2,FALSE),13+VLOOKUP($E84,难度数据!$A$28:$B$31,2,FALSE)),FALSE)</f>
        <v>0</v>
      </c>
      <c r="J84" s="28">
        <f>VLOOKUP($G84,难度数据!$P:$AI,IF($F84=1,4+VLOOKUP($E84,难度数据!$A$24:$B$27,2,FALSE),14+VLOOKUP($E84,难度数据!$A$28:$B$31,2,FALSE)),FALSE)</f>
        <v>350</v>
      </c>
      <c r="K84" s="28">
        <v>0</v>
      </c>
      <c r="L84" s="28">
        <v>1.5</v>
      </c>
      <c r="M84" s="28">
        <v>0</v>
      </c>
      <c r="N84" s="28">
        <v>0</v>
      </c>
      <c r="O84" s="28">
        <f ca="1">LOOKUP($G84*4,难度数据!$I$3:$I$23,IF($F84=1,INDIRECT("难度数据"&amp;"!$J$3:$J$23"),INDIRECT("难度数据"&amp;"!$K$3:$K$23")))</f>
        <v>30</v>
      </c>
      <c r="P84" s="28">
        <v>0</v>
      </c>
      <c r="Q84" s="28">
        <v>0</v>
      </c>
      <c r="R84" s="28">
        <v>1801004</v>
      </c>
      <c r="S84" s="28">
        <v>1</v>
      </c>
      <c r="T84" s="28">
        <v>1802004</v>
      </c>
      <c r="U84" s="28">
        <v>1</v>
      </c>
      <c r="V84" s="28"/>
      <c r="W84" s="28"/>
      <c r="X84" s="28"/>
      <c r="Y84" s="28"/>
      <c r="Z84" s="28"/>
      <c r="AA84" s="24"/>
      <c r="AB84" s="28">
        <v>4</v>
      </c>
      <c r="AC84" s="28">
        <f t="shared" si="4"/>
        <v>4</v>
      </c>
      <c r="AD84" s="29" t="str">
        <f>VLOOKUP(AG84,[2]战场角色!$A:$V,22,0)</f>
        <v>head_gjj_1201004</v>
      </c>
      <c r="AE84" s="29">
        <f>VLOOKUP(AG84,检索目录!A:F,6,0)</f>
        <v>1</v>
      </c>
      <c r="AF84" s="28">
        <f>VLOOKUP(AG84,检索目录!A:F,3,0)</f>
        <v>1</v>
      </c>
      <c r="AG84" s="28">
        <v>1201004</v>
      </c>
      <c r="AH84" s="28"/>
    </row>
    <row r="85" s="29" customFormat="1" ht="16.5" spans="1:34">
      <c r="A85" s="35">
        <f>CONCATENATE(9,VLOOKUP(LEFT($D85,3),{"czg",1;"tfq",2;"zyd",3;"jzq",4;"gcz",5;"pcc",6},2,FALSE))*100000+VALUE(MID($D85,5,LEN($D85)-LEN(RIGHT($D85,11))-5+1))*1000+LEFT(RIGHT($D85,10),1)*100+IF(LEFT(RIGHT($D85,8),3)="jlr",1,2)*10+RIGHT($D85,1)</f>
        <v>9402213</v>
      </c>
      <c r="B85" s="28" t="s">
        <v>98</v>
      </c>
      <c r="C85" s="28" t="s">
        <v>132</v>
      </c>
      <c r="D85" s="28" t="s">
        <v>199</v>
      </c>
      <c r="E85" s="28">
        <v>2</v>
      </c>
      <c r="F85" s="28">
        <f t="shared" si="3"/>
        <v>1</v>
      </c>
      <c r="G85" s="28">
        <f>INDEX(难度数据!$A$1:$G$16,MATCH(VALUE(MID($D85,5,LEN($D85)-LEN(RIGHT($D85,11))-5+1)),难度数据!$A$1:$A$16,0),MATCH(LEFT($D85,3),难度数据!$A$1:$G$1,0))</f>
        <v>7</v>
      </c>
      <c r="H85" s="28">
        <f>VLOOKUP($G85,难度数据!$P:$AI,IF($F85=1,2+VLOOKUP($E85,难度数据!$A$24:$B$27,2,FALSE),12+VLOOKUP($E85,难度数据!$A$28:$B$31,2,FALSE)),FALSE)</f>
        <v>0.592176039119804</v>
      </c>
      <c r="I85" s="28">
        <f>VLOOKUP($G85,难度数据!$P:$AI,IF($F85=1,3+VLOOKUP($E85,难度数据!$A$24:$B$27,2,FALSE),13+VLOOKUP($E85,难度数据!$A$28:$B$31,2,FALSE)),FALSE)</f>
        <v>0</v>
      </c>
      <c r="J85" s="28">
        <f>VLOOKUP($G85,难度数据!$P:$AI,IF($F85=1,4+VLOOKUP($E85,难度数据!$A$24:$B$27,2,FALSE),14+VLOOKUP($E85,难度数据!$A$28:$B$31,2,FALSE)),FALSE)</f>
        <v>350</v>
      </c>
      <c r="K85" s="28">
        <v>0</v>
      </c>
      <c r="L85" s="28">
        <v>1.5</v>
      </c>
      <c r="M85" s="28">
        <v>0</v>
      </c>
      <c r="N85" s="28">
        <v>0</v>
      </c>
      <c r="O85" s="28">
        <f ca="1">LOOKUP($G85*4,难度数据!$I$3:$I$23,IF($F85=1,INDIRECT("难度数据"&amp;"!$J$3:$J$23"),INDIRECT("难度数据"&amp;"!$K$3:$K$23")))</f>
        <v>30</v>
      </c>
      <c r="P85" s="28">
        <v>0</v>
      </c>
      <c r="Q85" s="28">
        <v>0</v>
      </c>
      <c r="R85" s="28">
        <v>1802003</v>
      </c>
      <c r="S85" s="28">
        <v>1</v>
      </c>
      <c r="T85" s="28">
        <v>1803003</v>
      </c>
      <c r="U85" s="28">
        <v>1</v>
      </c>
      <c r="V85" s="28">
        <v>1801003</v>
      </c>
      <c r="W85" s="28">
        <v>1</v>
      </c>
      <c r="X85" s="28"/>
      <c r="Y85" s="28"/>
      <c r="Z85" s="28"/>
      <c r="AA85" s="24"/>
      <c r="AB85" s="28">
        <v>4</v>
      </c>
      <c r="AC85" s="28">
        <f t="shared" si="4"/>
        <v>4</v>
      </c>
      <c r="AD85" s="29" t="str">
        <f>VLOOKUP(AG85,[2]战场角色!$A:$V,22,0)</f>
        <v>head_jsgb3_1201003</v>
      </c>
      <c r="AE85" s="29">
        <f>VLOOKUP(AG85,检索目录!A:F,6,0)</f>
        <v>1</v>
      </c>
      <c r="AF85" s="28">
        <f>VLOOKUP(AG85,检索目录!A:F,3,0)</f>
        <v>3</v>
      </c>
      <c r="AG85" s="28">
        <v>1201003</v>
      </c>
      <c r="AH85" s="28"/>
    </row>
    <row r="86" s="29" customFormat="1" ht="16.5" spans="1:34">
      <c r="A86" s="35">
        <f>CONCATENATE(9,VLOOKUP(LEFT($D86,3),{"czg",1;"tfq",2;"zyd",3;"jzq",4;"gcz",5;"pcc",6},2,FALSE))*100000+VALUE(MID($D86,5,LEN($D86)-LEN(RIGHT($D86,11))-5+1))*1000+LEFT(RIGHT($D86,10),1)*100+IF(LEFT(RIGHT($D86,8),3)="jlr",1,2)*10+RIGHT($D86,1)</f>
        <v>9402311</v>
      </c>
      <c r="B86" s="28" t="s">
        <v>98</v>
      </c>
      <c r="C86" s="28" t="s">
        <v>146</v>
      </c>
      <c r="D86" s="28" t="s">
        <v>200</v>
      </c>
      <c r="E86" s="28">
        <v>2</v>
      </c>
      <c r="F86" s="28">
        <f t="shared" si="3"/>
        <v>1</v>
      </c>
      <c r="G86" s="28">
        <f>INDEX(难度数据!$A$1:$G$16,MATCH(VALUE(MID($D86,5,LEN($D86)-LEN(RIGHT($D86,11))-5+1)),难度数据!$A$1:$A$16,0),MATCH(LEFT($D86,3),难度数据!$A$1:$G$1,0))</f>
        <v>7</v>
      </c>
      <c r="H86" s="28">
        <f>VLOOKUP($G86,难度数据!$P:$AI,IF($F86=1,2+VLOOKUP($E86,难度数据!$A$24:$B$27,2,FALSE),12+VLOOKUP($E86,难度数据!$A$28:$B$31,2,FALSE)),FALSE)</f>
        <v>0.592176039119804</v>
      </c>
      <c r="I86" s="28">
        <f>VLOOKUP($G86,难度数据!$P:$AI,IF($F86=1,3+VLOOKUP($E86,难度数据!$A$24:$B$27,2,FALSE),13+VLOOKUP($E86,难度数据!$A$28:$B$31,2,FALSE)),FALSE)</f>
        <v>0</v>
      </c>
      <c r="J86" s="28">
        <f>VLOOKUP($G86,难度数据!$P:$AI,IF($F86=1,4+VLOOKUP($E86,难度数据!$A$24:$B$27,2,FALSE),14+VLOOKUP($E86,难度数据!$A$28:$B$31,2,FALSE)),FALSE)</f>
        <v>350</v>
      </c>
      <c r="K86" s="28">
        <v>0</v>
      </c>
      <c r="L86" s="28">
        <v>1.5</v>
      </c>
      <c r="M86" s="28">
        <v>0</v>
      </c>
      <c r="N86" s="28">
        <v>0</v>
      </c>
      <c r="O86" s="28">
        <f ca="1">LOOKUP($G86*4,难度数据!$I$3:$I$23,IF($F86=1,INDIRECT("难度数据"&amp;"!$J$3:$J$23"),INDIRECT("难度数据"&amp;"!$K$3:$K$23")))</f>
        <v>30</v>
      </c>
      <c r="P86" s="28">
        <v>0</v>
      </c>
      <c r="Q86" s="28">
        <v>0</v>
      </c>
      <c r="R86" s="28">
        <v>1802011</v>
      </c>
      <c r="S86" s="28">
        <v>1</v>
      </c>
      <c r="T86" s="28">
        <v>1803011</v>
      </c>
      <c r="U86" s="28">
        <v>1</v>
      </c>
      <c r="V86" s="28">
        <v>1801011</v>
      </c>
      <c r="W86" s="28">
        <v>1</v>
      </c>
      <c r="X86" s="28"/>
      <c r="Y86" s="28"/>
      <c r="Z86" s="28"/>
      <c r="AA86" s="24"/>
      <c r="AB86" s="28">
        <v>4</v>
      </c>
      <c r="AC86" s="28">
        <f t="shared" si="4"/>
        <v>4</v>
      </c>
      <c r="AD86" s="29" t="str">
        <f>VLOOKUP(AG86,[2]战场角色!$A:$V,22,0)</f>
        <v>head_mdjbt_1201011</v>
      </c>
      <c r="AE86" s="29">
        <f>VLOOKUP(AG86,检索目录!A:F,6,0)</f>
        <v>1</v>
      </c>
      <c r="AF86" s="28">
        <f>VLOOKUP(AG86,检索目录!A:F,3,0)</f>
        <v>2</v>
      </c>
      <c r="AG86" s="28">
        <v>1201011</v>
      </c>
      <c r="AH86" s="28"/>
    </row>
    <row r="87" s="29" customFormat="1" ht="16.5" spans="1:34">
      <c r="A87" s="35">
        <f>CONCATENATE(9,VLOOKUP(LEFT($D87,3),{"czg",1;"tfq",2;"zyd",3;"jzq",4;"gcz",5;"pcc",6},2,FALSE))*100000+VALUE(MID($D87,5,LEN($D87)-LEN(RIGHT($D87,11))-5+1))*1000+LEFT(RIGHT($D87,10),1)*100+IF(LEFT(RIGHT($D87,8),3)="jlr",1,2)*10+RIGHT($D87,1)</f>
        <v>9402312</v>
      </c>
      <c r="B87" s="28" t="s">
        <v>98</v>
      </c>
      <c r="C87" s="28" t="s">
        <v>201</v>
      </c>
      <c r="D87" s="28" t="s">
        <v>202</v>
      </c>
      <c r="E87" s="28">
        <v>2</v>
      </c>
      <c r="F87" s="28">
        <f t="shared" si="3"/>
        <v>1</v>
      </c>
      <c r="G87" s="28">
        <f>INDEX(难度数据!$A$1:$G$16,MATCH(VALUE(MID($D87,5,LEN($D87)-LEN(RIGHT($D87,11))-5+1)),难度数据!$A$1:$A$16,0),MATCH(LEFT($D87,3),难度数据!$A$1:$G$1,0))</f>
        <v>7</v>
      </c>
      <c r="H87" s="28">
        <f>VLOOKUP($G87,难度数据!$P:$AI,IF($F87=1,2+VLOOKUP($E87,难度数据!$A$24:$B$27,2,FALSE),12+VLOOKUP($E87,难度数据!$A$28:$B$31,2,FALSE)),FALSE)</f>
        <v>0.592176039119804</v>
      </c>
      <c r="I87" s="28">
        <f>VLOOKUP($G87,难度数据!$P:$AI,IF($F87=1,3+VLOOKUP($E87,难度数据!$A$24:$B$27,2,FALSE),13+VLOOKUP($E87,难度数据!$A$28:$B$31,2,FALSE)),FALSE)</f>
        <v>0</v>
      </c>
      <c r="J87" s="28">
        <f>VLOOKUP($G87,难度数据!$P:$AI,IF($F87=1,4+VLOOKUP($E87,难度数据!$A$24:$B$27,2,FALSE),14+VLOOKUP($E87,难度数据!$A$28:$B$31,2,FALSE)),FALSE)</f>
        <v>350</v>
      </c>
      <c r="K87" s="28">
        <v>0</v>
      </c>
      <c r="L87" s="28">
        <v>1.5</v>
      </c>
      <c r="M87" s="28">
        <v>0</v>
      </c>
      <c r="N87" s="28">
        <v>0</v>
      </c>
      <c r="O87" s="28">
        <f ca="1">LOOKUP($G87*4,难度数据!$I$3:$I$23,IF($F87=1,INDIRECT("难度数据"&amp;"!$J$3:$J$23"),INDIRECT("难度数据"&amp;"!$K$3:$K$23")))</f>
        <v>30</v>
      </c>
      <c r="P87" s="28">
        <v>0</v>
      </c>
      <c r="Q87" s="28">
        <v>0</v>
      </c>
      <c r="R87" s="28">
        <v>1803012</v>
      </c>
      <c r="S87" s="28">
        <v>1</v>
      </c>
      <c r="T87" s="28">
        <v>1801012</v>
      </c>
      <c r="U87" s="28">
        <v>1</v>
      </c>
      <c r="V87" s="28">
        <v>1802012</v>
      </c>
      <c r="W87" s="28">
        <v>1</v>
      </c>
      <c r="X87" s="28"/>
      <c r="Y87" s="28"/>
      <c r="Z87" s="28"/>
      <c r="AA87" s="24"/>
      <c r="AB87" s="28">
        <v>4</v>
      </c>
      <c r="AC87" s="28">
        <f t="shared" si="4"/>
        <v>4</v>
      </c>
      <c r="AD87" s="29" t="str">
        <f>VLOOKUP(AG87,[2]战场角色!$A:$V,22,0)</f>
        <v>head_szz_1201012</v>
      </c>
      <c r="AE87" s="29">
        <f>VLOOKUP(AG87,检索目录!A:F,6,0)</f>
        <v>1</v>
      </c>
      <c r="AF87" s="28">
        <f>VLOOKUP(AG87,检索目录!A:F,3,0)</f>
        <v>3</v>
      </c>
      <c r="AG87" s="28">
        <v>1201012</v>
      </c>
      <c r="AH87" s="28"/>
    </row>
    <row r="88" s="29" customFormat="1" ht="16.5" spans="1:34">
      <c r="A88" s="35">
        <f>CONCATENATE(9,VLOOKUP(LEFT($D88,3),{"czg",1;"tfq",2;"zyd",3;"jzq",4;"gcz",5;"pcc",6},2,FALSE))*100000+VALUE(MID($D88,5,LEN($D88)-LEN(RIGHT($D88,11))-5+1))*1000+LEFT(RIGHT($D88,10),1)*100+IF(LEFT(RIGHT($D88,8),3)="jlr",1,2)*10+RIGHT($D88,1)</f>
        <v>9402313</v>
      </c>
      <c r="B88" s="28" t="s">
        <v>98</v>
      </c>
      <c r="C88" s="28" t="s">
        <v>146</v>
      </c>
      <c r="D88" s="28" t="s">
        <v>203</v>
      </c>
      <c r="E88" s="28">
        <v>2</v>
      </c>
      <c r="F88" s="28">
        <f t="shared" si="3"/>
        <v>1</v>
      </c>
      <c r="G88" s="28">
        <f>INDEX(难度数据!$A$1:$G$16,MATCH(VALUE(MID($D88,5,LEN($D88)-LEN(RIGHT($D88,11))-5+1)),难度数据!$A$1:$A$16,0),MATCH(LEFT($D88,3),难度数据!$A$1:$G$1,0))</f>
        <v>7</v>
      </c>
      <c r="H88" s="28">
        <f>VLOOKUP($G88,难度数据!$P:$AI,IF($F88=1,2+VLOOKUP($E88,难度数据!$A$24:$B$27,2,FALSE),12+VLOOKUP($E88,难度数据!$A$28:$B$31,2,FALSE)),FALSE)</f>
        <v>0.592176039119804</v>
      </c>
      <c r="I88" s="28">
        <f>VLOOKUP($G88,难度数据!$P:$AI,IF($F88=1,3+VLOOKUP($E88,难度数据!$A$24:$B$27,2,FALSE),13+VLOOKUP($E88,难度数据!$A$28:$B$31,2,FALSE)),FALSE)</f>
        <v>0</v>
      </c>
      <c r="J88" s="28">
        <f>VLOOKUP($G88,难度数据!$P:$AI,IF($F88=1,4+VLOOKUP($E88,难度数据!$A$24:$B$27,2,FALSE),14+VLOOKUP($E88,难度数据!$A$28:$B$31,2,FALSE)),FALSE)</f>
        <v>350</v>
      </c>
      <c r="K88" s="28">
        <v>0</v>
      </c>
      <c r="L88" s="28">
        <v>1.5</v>
      </c>
      <c r="M88" s="28">
        <v>0</v>
      </c>
      <c r="N88" s="28">
        <v>0</v>
      </c>
      <c r="O88" s="28">
        <f ca="1">LOOKUP($G88*4,难度数据!$I$3:$I$23,IF($F88=1,INDIRECT("难度数据"&amp;"!$J$3:$J$23"),INDIRECT("难度数据"&amp;"!$K$3:$K$23")))</f>
        <v>30</v>
      </c>
      <c r="P88" s="28">
        <v>0</v>
      </c>
      <c r="Q88" s="28">
        <v>0</v>
      </c>
      <c r="R88" s="28">
        <v>1802011</v>
      </c>
      <c r="S88" s="28">
        <v>1</v>
      </c>
      <c r="T88" s="28">
        <v>1803011</v>
      </c>
      <c r="U88" s="28">
        <v>1</v>
      </c>
      <c r="V88" s="28">
        <v>1801011</v>
      </c>
      <c r="W88" s="28">
        <v>1</v>
      </c>
      <c r="X88" s="28"/>
      <c r="Y88" s="28"/>
      <c r="Z88" s="28"/>
      <c r="AA88" s="24"/>
      <c r="AB88" s="28">
        <v>4</v>
      </c>
      <c r="AC88" s="28">
        <f t="shared" si="4"/>
        <v>4</v>
      </c>
      <c r="AD88" s="29" t="str">
        <f>VLOOKUP(AG88,[2]战场角色!$A:$V,22,0)</f>
        <v>head_mdjbt_1201011</v>
      </c>
      <c r="AE88" s="29">
        <f>VLOOKUP(AG88,检索目录!A:F,6,0)</f>
        <v>1</v>
      </c>
      <c r="AF88" s="28">
        <f>VLOOKUP(AG88,检索目录!A:F,3,0)</f>
        <v>2</v>
      </c>
      <c r="AG88" s="28">
        <v>1201011</v>
      </c>
      <c r="AH88" s="28"/>
    </row>
    <row r="89" s="29" customFormat="1" ht="16.5" spans="1:34">
      <c r="A89" s="35">
        <f>CONCATENATE(9,VLOOKUP(LEFT($D89,3),{"czg",1;"tfq",2;"zyd",3;"jzq",4;"gcz",5;"pcc",6},2,FALSE))*100000+VALUE(MID($D89,5,LEN($D89)-LEN(RIGHT($D89,11))-5+1))*1000+LEFT(RIGHT($D89,10),1)*100+IF(LEFT(RIGHT($D89,8),3)="jlr",1,2)*10+RIGHT($D89,1)</f>
        <v>9103111</v>
      </c>
      <c r="B89" s="28" t="s">
        <v>98</v>
      </c>
      <c r="C89" s="28" t="s">
        <v>104</v>
      </c>
      <c r="D89" s="28" t="s">
        <v>204</v>
      </c>
      <c r="E89" s="28">
        <v>3</v>
      </c>
      <c r="F89" s="28">
        <f t="shared" si="3"/>
        <v>1</v>
      </c>
      <c r="G89" s="28">
        <f>INDEX(难度数据!$A$1:$G$16,MATCH(VALUE(MID($D89,5,LEN($D89)-LEN(RIGHT($D89,11))-5+1)),难度数据!$A$1:$A$16,0),MATCH(LEFT($D89,3),难度数据!$A$1:$G$1,0))</f>
        <v>9</v>
      </c>
      <c r="H89" s="28">
        <f>VLOOKUP($G89,难度数据!$P:$AI,IF($F89=1,2+VLOOKUP($E89,难度数据!$A$24:$B$27,2,FALSE),12+VLOOKUP($E89,难度数据!$A$28:$B$31,2,FALSE)),FALSE)</f>
        <v>0.683800943677726</v>
      </c>
      <c r="I89" s="28">
        <f>VLOOKUP($G89,难度数据!$P:$AI,IF($F89=1,3+VLOOKUP($E89,难度数据!$A$24:$B$27,2,FALSE),13+VLOOKUP($E89,难度数据!$A$28:$B$31,2,FALSE)),FALSE)</f>
        <v>0</v>
      </c>
      <c r="J89" s="28">
        <f>VLOOKUP($G89,难度数据!$P:$AI,IF($F89=1,4+VLOOKUP($E89,难度数据!$A$24:$B$27,2,FALSE),14+VLOOKUP($E89,难度数据!$A$28:$B$31,2,FALSE)),FALSE)</f>
        <v>450</v>
      </c>
      <c r="K89" s="28">
        <v>0</v>
      </c>
      <c r="L89" s="28">
        <v>1.5</v>
      </c>
      <c r="M89" s="28">
        <v>0</v>
      </c>
      <c r="N89" s="28">
        <v>0</v>
      </c>
      <c r="O89" s="28">
        <f ca="1">LOOKUP($G89*4,难度数据!$I$3:$I$23,IF($F89=1,INDIRECT("难度数据"&amp;"!$J$3:$J$23"),INDIRECT("难度数据"&amp;"!$K$3:$K$23")))</f>
        <v>40</v>
      </c>
      <c r="P89" s="28">
        <v>0</v>
      </c>
      <c r="Q89" s="28">
        <v>0</v>
      </c>
      <c r="R89" s="28">
        <v>1301008</v>
      </c>
      <c r="S89" s="28">
        <v>1</v>
      </c>
      <c r="T89" s="28">
        <v>1302008</v>
      </c>
      <c r="U89" s="28">
        <v>1</v>
      </c>
      <c r="V89" s="28"/>
      <c r="W89" s="28"/>
      <c r="X89" s="28"/>
      <c r="Y89" s="28"/>
      <c r="Z89" s="28"/>
      <c r="AA89" s="24"/>
      <c r="AB89" s="28">
        <v>4</v>
      </c>
      <c r="AC89" s="28">
        <f t="shared" si="4"/>
        <v>5</v>
      </c>
      <c r="AD89" s="29" t="str">
        <f>VLOOKUP(AG89,[2]战场角色!$A:$V,22,0)</f>
        <v>head_hekp_1101008</v>
      </c>
      <c r="AE89" s="29">
        <f>VLOOKUP(AG89,检索目录!A:F,6,0)</f>
        <v>2</v>
      </c>
      <c r="AF89" s="28">
        <f>VLOOKUP(AG89,检索目录!A:F,3,0)</f>
        <v>3</v>
      </c>
      <c r="AG89" s="28">
        <v>1101008</v>
      </c>
      <c r="AH89" s="28"/>
    </row>
    <row r="90" s="29" customFormat="1" ht="16.5" spans="1:34">
      <c r="A90" s="35">
        <f>CONCATENATE(9,VLOOKUP(LEFT($D90,3),{"czg",1;"tfq",2;"zyd",3;"jzq",4;"gcz",5;"pcc",6},2,FALSE))*100000+VALUE(MID($D90,5,LEN($D90)-LEN(RIGHT($D90,11))-5+1))*1000+LEFT(RIGHT($D90,10),1)*100+IF(LEFT(RIGHT($D90,8),3)="jlr",1,2)*10+RIGHT($D90,1)</f>
        <v>9103112</v>
      </c>
      <c r="B90" s="28" t="s">
        <v>98</v>
      </c>
      <c r="C90" s="28" t="s">
        <v>99</v>
      </c>
      <c r="D90" s="28" t="s">
        <v>205</v>
      </c>
      <c r="E90" s="28">
        <v>3</v>
      </c>
      <c r="F90" s="28">
        <f t="shared" si="3"/>
        <v>1</v>
      </c>
      <c r="G90" s="28">
        <f>INDEX(难度数据!$A$1:$G$16,MATCH(VALUE(MID($D90,5,LEN($D90)-LEN(RIGHT($D90,11))-5+1)),难度数据!$A$1:$A$16,0),MATCH(LEFT($D90,3),难度数据!$A$1:$G$1,0))</f>
        <v>9</v>
      </c>
      <c r="H90" s="28">
        <f>VLOOKUP($G90,难度数据!$P:$AI,IF($F90=1,2+VLOOKUP($E90,难度数据!$A$24:$B$27,2,FALSE),12+VLOOKUP($E90,难度数据!$A$28:$B$31,2,FALSE)),FALSE)</f>
        <v>0.683800943677726</v>
      </c>
      <c r="I90" s="28">
        <f>VLOOKUP($G90,难度数据!$P:$AI,IF($F90=1,3+VLOOKUP($E90,难度数据!$A$24:$B$27,2,FALSE),13+VLOOKUP($E90,难度数据!$A$28:$B$31,2,FALSE)),FALSE)</f>
        <v>0</v>
      </c>
      <c r="J90" s="28">
        <f>VLOOKUP($G90,难度数据!$P:$AI,IF($F90=1,4+VLOOKUP($E90,难度数据!$A$24:$B$27,2,FALSE),14+VLOOKUP($E90,难度数据!$A$28:$B$31,2,FALSE)),FALSE)</f>
        <v>450</v>
      </c>
      <c r="K90" s="28">
        <v>0</v>
      </c>
      <c r="L90" s="28">
        <v>1.5</v>
      </c>
      <c r="M90" s="28">
        <v>0</v>
      </c>
      <c r="N90" s="28">
        <v>0</v>
      </c>
      <c r="O90" s="28">
        <f ca="1">LOOKUP($G90*4,难度数据!$I$3:$I$23,IF($F90=1,INDIRECT("难度数据"&amp;"!$J$3:$J$23"),INDIRECT("难度数据"&amp;"!$K$3:$K$23")))</f>
        <v>40</v>
      </c>
      <c r="P90" s="28">
        <v>0</v>
      </c>
      <c r="Q90" s="28">
        <v>0</v>
      </c>
      <c r="R90" s="28">
        <v>1301012</v>
      </c>
      <c r="S90" s="28">
        <v>1</v>
      </c>
      <c r="T90" s="28">
        <v>1302012</v>
      </c>
      <c r="U90" s="28">
        <v>1</v>
      </c>
      <c r="V90" s="28"/>
      <c r="W90" s="28"/>
      <c r="X90" s="28"/>
      <c r="Y90" s="28"/>
      <c r="Z90" s="28"/>
      <c r="AA90" s="24" t="str">
        <f>D91</f>
        <v>czg-3-1-shl-loc2</v>
      </c>
      <c r="AB90" s="28">
        <v>0</v>
      </c>
      <c r="AC90" s="28">
        <f t="shared" si="4"/>
        <v>5</v>
      </c>
      <c r="AD90" s="29" t="str">
        <f>VLOOKUP(AG90,[2]战场角色!$A:$V,22,0)</f>
        <v>head_nyf_1101012</v>
      </c>
      <c r="AE90" s="29">
        <f>VLOOKUP(AG90,检索目录!A:F,6,0)</f>
        <v>2</v>
      </c>
      <c r="AF90" s="28">
        <f>VLOOKUP(AG90,检索目录!A:F,3,0)</f>
        <v>2</v>
      </c>
      <c r="AG90" s="28">
        <v>1101012</v>
      </c>
      <c r="AH90" s="28"/>
    </row>
    <row r="91" s="29" customFormat="1" ht="16.5" spans="1:34">
      <c r="A91" s="35">
        <f>CONCATENATE(9,VLOOKUP(LEFT($D91,3),{"czg",1;"tfq",2;"zyd",3;"jzq",4;"gcz",5;"pcc",6},2,FALSE))*100000+VALUE(MID($D91,5,LEN($D91)-LEN(RIGHT($D91,11))-5+1))*1000+LEFT(RIGHT($D91,10),1)*100+IF(LEFT(RIGHT($D91,8),3)="jlr",1,2)*10+RIGHT($D91,1)</f>
        <v>9103122</v>
      </c>
      <c r="B91" s="28" t="s">
        <v>101</v>
      </c>
      <c r="C91" s="28" t="s">
        <v>102</v>
      </c>
      <c r="D91" s="28" t="s">
        <v>206</v>
      </c>
      <c r="E91" s="28">
        <v>3</v>
      </c>
      <c r="F91" s="28">
        <f t="shared" si="3"/>
        <v>2</v>
      </c>
      <c r="G91" s="28">
        <f>INDEX(难度数据!$A$1:$G$16,MATCH(VALUE(MID($D91,5,LEN($D91)-LEN(RIGHT($D91,11))-5+1)),难度数据!$A$1:$A$16,0),MATCH(LEFT($D91,3),难度数据!$A$1:$G$1,0))</f>
        <v>9</v>
      </c>
      <c r="H91" s="28">
        <f>VLOOKUP($G91,难度数据!$P:$AI,IF($F91=1,2+VLOOKUP($E91,难度数据!$A$24:$B$27,2,FALSE),12+VLOOKUP($E91,难度数据!$A$28:$B$31,2,FALSE)),FALSE)</f>
        <v>0.772261211742492</v>
      </c>
      <c r="I91" s="28">
        <f>VLOOKUP($G91,难度数据!$P:$AI,IF($F91=1,3+VLOOKUP($E91,难度数据!$A$24:$B$27,2,FALSE),13+VLOOKUP($E91,难度数据!$A$28:$B$31,2,FALSE)),FALSE)</f>
        <v>0</v>
      </c>
      <c r="J91" s="28">
        <f>VLOOKUP($G91,难度数据!$P:$AI,IF($F91=1,4+VLOOKUP($E91,难度数据!$A$24:$B$27,2,FALSE),14+VLOOKUP($E91,难度数据!$A$28:$B$31,2,FALSE)),FALSE)</f>
        <v>450</v>
      </c>
      <c r="K91" s="28">
        <v>0</v>
      </c>
      <c r="L91" s="28">
        <v>1.5</v>
      </c>
      <c r="M91" s="28">
        <v>0</v>
      </c>
      <c r="N91" s="28">
        <v>0</v>
      </c>
      <c r="O91" s="28">
        <f ca="1">LOOKUP($G91*4,难度数据!$I$3:$I$23,IF($F91=1,INDIRECT("难度数据"&amp;"!$J$3:$J$23"),INDIRECT("难度数据"&amp;"!$K$3:$K$23")))</f>
        <v>700</v>
      </c>
      <c r="P91" s="28">
        <v>0</v>
      </c>
      <c r="Q91" s="28">
        <v>0</v>
      </c>
      <c r="R91" s="28">
        <v>1303018</v>
      </c>
      <c r="S91" s="28">
        <v>1</v>
      </c>
      <c r="T91" s="28">
        <v>1304026</v>
      </c>
      <c r="U91" s="28">
        <v>1</v>
      </c>
      <c r="V91" s="28">
        <v>1304032</v>
      </c>
      <c r="W91" s="28">
        <v>1</v>
      </c>
      <c r="X91" s="28"/>
      <c r="Y91" s="28"/>
      <c r="Z91" s="28"/>
      <c r="AA91" s="24"/>
      <c r="AB91" s="28">
        <v>0</v>
      </c>
      <c r="AC91" s="28">
        <f t="shared" si="4"/>
        <v>5</v>
      </c>
      <c r="AD91" s="29" t="str">
        <f>VLOOKUP(AG91,[2]战场角色!$A:$V,22,0)</f>
        <v>head_sr_1102018</v>
      </c>
      <c r="AE91" s="29">
        <f>VLOOKUP(AG91,检索目录!A:F,6,0)</f>
        <v>2</v>
      </c>
      <c r="AF91" s="28">
        <f>VLOOKUP(AG91,检索目录!A:F,3,0)</f>
        <v>2</v>
      </c>
      <c r="AG91" s="28">
        <v>1102018</v>
      </c>
      <c r="AH91" s="28"/>
    </row>
    <row r="92" s="29" customFormat="1" ht="16.5" spans="1:34">
      <c r="A92" s="35">
        <f>CONCATENATE(9,VLOOKUP(LEFT($D92,3),{"czg",1;"tfq",2;"zyd",3;"jzq",4;"gcz",5;"pcc",6},2,FALSE))*100000+VALUE(MID($D92,5,LEN($D92)-LEN(RIGHT($D92,11))-5+1))*1000+LEFT(RIGHT($D92,10),1)*100+IF(LEFT(RIGHT($D92,8),3)="jlr",1,2)*10+RIGHT($D92,1)</f>
        <v>9103113</v>
      </c>
      <c r="B92" s="28" t="s">
        <v>98</v>
      </c>
      <c r="C92" s="28" t="s">
        <v>207</v>
      </c>
      <c r="D92" s="28" t="s">
        <v>208</v>
      </c>
      <c r="E92" s="28">
        <v>3</v>
      </c>
      <c r="F92" s="28">
        <f t="shared" si="3"/>
        <v>1</v>
      </c>
      <c r="G92" s="28">
        <f>INDEX(难度数据!$A$1:$G$16,MATCH(VALUE(MID($D92,5,LEN($D92)-LEN(RIGHT($D92,11))-5+1)),难度数据!$A$1:$A$16,0),MATCH(LEFT($D92,3),难度数据!$A$1:$G$1,0))</f>
        <v>9</v>
      </c>
      <c r="H92" s="28">
        <f>VLOOKUP($G92,难度数据!$P:$AI,IF($F92=1,2+VLOOKUP($E92,难度数据!$A$24:$B$27,2,FALSE),12+VLOOKUP($E92,难度数据!$A$28:$B$31,2,FALSE)),FALSE)</f>
        <v>0.683800943677726</v>
      </c>
      <c r="I92" s="28">
        <f>VLOOKUP($G92,难度数据!$P:$AI,IF($F92=1,3+VLOOKUP($E92,难度数据!$A$24:$B$27,2,FALSE),13+VLOOKUP($E92,难度数据!$A$28:$B$31,2,FALSE)),FALSE)</f>
        <v>0</v>
      </c>
      <c r="J92" s="28">
        <f>VLOOKUP($G92,难度数据!$P:$AI,IF($F92=1,4+VLOOKUP($E92,难度数据!$A$24:$B$27,2,FALSE),14+VLOOKUP($E92,难度数据!$A$28:$B$31,2,FALSE)),FALSE)</f>
        <v>450</v>
      </c>
      <c r="K92" s="28">
        <v>0</v>
      </c>
      <c r="L92" s="28">
        <v>1.5</v>
      </c>
      <c r="M92" s="28">
        <v>0</v>
      </c>
      <c r="N92" s="28">
        <v>0</v>
      </c>
      <c r="O92" s="28">
        <f ca="1">LOOKUP($G92*4,难度数据!$I$3:$I$23,IF($F92=1,INDIRECT("难度数据"&amp;"!$J$3:$J$23"),INDIRECT("难度数据"&amp;"!$K$3:$K$23")))</f>
        <v>40</v>
      </c>
      <c r="P92" s="28">
        <v>0</v>
      </c>
      <c r="Q92" s="28">
        <v>0</v>
      </c>
      <c r="R92" s="28">
        <v>1301009</v>
      </c>
      <c r="S92" s="28">
        <v>1</v>
      </c>
      <c r="T92" s="28">
        <v>1302009</v>
      </c>
      <c r="U92" s="28">
        <v>1</v>
      </c>
      <c r="V92" s="28"/>
      <c r="W92" s="28"/>
      <c r="X92" s="28"/>
      <c r="Y92" s="28"/>
      <c r="Z92" s="28"/>
      <c r="AA92" s="24"/>
      <c r="AB92" s="28">
        <v>4</v>
      </c>
      <c r="AC92" s="28">
        <f t="shared" si="4"/>
        <v>5</v>
      </c>
      <c r="AD92" s="29" t="str">
        <f>VLOOKUP(AG92,[2]战场角色!$A:$V,22,0)</f>
        <v>head_blsm_1101009</v>
      </c>
      <c r="AE92" s="29">
        <f>VLOOKUP(AG92,检索目录!A:F,6,0)</f>
        <v>3</v>
      </c>
      <c r="AF92" s="28">
        <f>VLOOKUP(AG92,检索目录!A:F,3,0)</f>
        <v>3</v>
      </c>
      <c r="AG92" s="28">
        <v>1101009</v>
      </c>
      <c r="AH92" s="28"/>
    </row>
    <row r="93" s="29" customFormat="1" ht="16.5" spans="1:34">
      <c r="A93" s="35">
        <f>CONCATENATE(9,VLOOKUP(LEFT($D93,3),{"czg",1;"tfq",2;"zyd",3;"jzq",4;"gcz",5;"pcc",6},2,FALSE))*100000+VALUE(MID($D93,5,LEN($D93)-LEN(RIGHT($D93,11))-5+1))*1000+LEFT(RIGHT($D93,10),1)*100+IF(LEFT(RIGHT($D93,8),3)="jlr",1,2)*10+RIGHT($D93,1)</f>
        <v>9103211</v>
      </c>
      <c r="B93" s="28" t="s">
        <v>98</v>
      </c>
      <c r="C93" s="28" t="s">
        <v>209</v>
      </c>
      <c r="D93" s="28" t="s">
        <v>210</v>
      </c>
      <c r="E93" s="28">
        <v>3</v>
      </c>
      <c r="F93" s="28">
        <f t="shared" ref="F93:F156" si="5">IF(LEFT(RIGHT($D93,8),3)="jlr",1,2)</f>
        <v>1</v>
      </c>
      <c r="G93" s="28">
        <f>INDEX(难度数据!$A$1:$G$16,MATCH(VALUE(MID($D93,5,LEN($D93)-LEN(RIGHT($D93,11))-5+1)),难度数据!$A$1:$A$16,0),MATCH(LEFT($D93,3),难度数据!$A$1:$G$1,0))</f>
        <v>9</v>
      </c>
      <c r="H93" s="28">
        <f>VLOOKUP($G93,难度数据!$P:$AI,IF($F93=1,2+VLOOKUP($E93,难度数据!$A$24:$B$27,2,FALSE),12+VLOOKUP($E93,难度数据!$A$28:$B$31,2,FALSE)),FALSE)</f>
        <v>0.683800943677726</v>
      </c>
      <c r="I93" s="28">
        <f>VLOOKUP($G93,难度数据!$P:$AI,IF($F93=1,3+VLOOKUP($E93,难度数据!$A$24:$B$27,2,FALSE),13+VLOOKUP($E93,难度数据!$A$28:$B$31,2,FALSE)),FALSE)</f>
        <v>0</v>
      </c>
      <c r="J93" s="28">
        <f>VLOOKUP($G93,难度数据!$P:$AI,IF($F93=1,4+VLOOKUP($E93,难度数据!$A$24:$B$27,2,FALSE),14+VLOOKUP($E93,难度数据!$A$28:$B$31,2,FALSE)),FALSE)</f>
        <v>450</v>
      </c>
      <c r="K93" s="28">
        <v>0</v>
      </c>
      <c r="L93" s="28">
        <v>1.5</v>
      </c>
      <c r="M93" s="28">
        <v>0</v>
      </c>
      <c r="N93" s="28">
        <v>0</v>
      </c>
      <c r="O93" s="28">
        <f ca="1">LOOKUP($G93*4,难度数据!$I$3:$I$23,IF($F93=1,INDIRECT("难度数据"&amp;"!$J$3:$J$23"),INDIRECT("难度数据"&amp;"!$K$3:$K$23")))</f>
        <v>40</v>
      </c>
      <c r="P93" s="28">
        <v>0</v>
      </c>
      <c r="Q93" s="28">
        <v>0</v>
      </c>
      <c r="R93" s="28">
        <v>1301001</v>
      </c>
      <c r="S93" s="28">
        <v>1</v>
      </c>
      <c r="T93" s="28">
        <v>1302001</v>
      </c>
      <c r="U93" s="28">
        <v>1</v>
      </c>
      <c r="V93" s="28"/>
      <c r="W93" s="28"/>
      <c r="X93" s="28"/>
      <c r="Y93" s="28"/>
      <c r="Z93" s="28"/>
      <c r="AA93" s="24"/>
      <c r="AB93" s="28">
        <v>0</v>
      </c>
      <c r="AC93" s="28">
        <f t="shared" si="4"/>
        <v>5</v>
      </c>
      <c r="AD93" s="29" t="str">
        <f>VLOOKUP(AG93,[2]战场角色!$A:$V,22,0)</f>
        <v>head_cfcyb_1101001</v>
      </c>
      <c r="AE93" s="29">
        <f>VLOOKUP(AG93,检索目录!A:F,6,0)</f>
        <v>3</v>
      </c>
      <c r="AF93" s="28">
        <f>VLOOKUP(AG93,检索目录!A:F,3,0)</f>
        <v>1</v>
      </c>
      <c r="AG93" s="28">
        <v>1101001</v>
      </c>
      <c r="AH93" s="28"/>
    </row>
    <row r="94" s="29" customFormat="1" ht="16.5" spans="1:34">
      <c r="A94" s="35">
        <f>CONCATENATE(9,VLOOKUP(LEFT($D94,3),{"czg",1;"tfq",2;"zyd",3;"jzq",4;"gcz",5;"pcc",6},2,FALSE))*100000+VALUE(MID($D94,5,LEN($D94)-LEN(RIGHT($D94,11))-5+1))*1000+LEFT(RIGHT($D94,10),1)*100+IF(LEFT(RIGHT($D94,8),3)="jlr",1,2)*10+RIGHT($D94,1)</f>
        <v>9103212</v>
      </c>
      <c r="B94" s="28" t="s">
        <v>98</v>
      </c>
      <c r="C94" s="28" t="s">
        <v>211</v>
      </c>
      <c r="D94" s="28" t="s">
        <v>212</v>
      </c>
      <c r="E94" s="28">
        <v>3</v>
      </c>
      <c r="F94" s="28">
        <f t="shared" si="5"/>
        <v>1</v>
      </c>
      <c r="G94" s="28">
        <f>INDEX(难度数据!$A$1:$G$16,MATCH(VALUE(MID($D94,5,LEN($D94)-LEN(RIGHT($D94,11))-5+1)),难度数据!$A$1:$A$16,0),MATCH(LEFT($D94,3),难度数据!$A$1:$G$1,0))</f>
        <v>9</v>
      </c>
      <c r="H94" s="28">
        <f>VLOOKUP($G94,难度数据!$P:$AI,IF($F94=1,2+VLOOKUP($E94,难度数据!$A$24:$B$27,2,FALSE),12+VLOOKUP($E94,难度数据!$A$28:$B$31,2,FALSE)),FALSE)</f>
        <v>0.683800943677726</v>
      </c>
      <c r="I94" s="28">
        <f>VLOOKUP($G94,难度数据!$P:$AI,IF($F94=1,3+VLOOKUP($E94,难度数据!$A$24:$B$27,2,FALSE),13+VLOOKUP($E94,难度数据!$A$28:$B$31,2,FALSE)),FALSE)</f>
        <v>0</v>
      </c>
      <c r="J94" s="28">
        <f>VLOOKUP($G94,难度数据!$P:$AI,IF($F94=1,4+VLOOKUP($E94,难度数据!$A$24:$B$27,2,FALSE),14+VLOOKUP($E94,难度数据!$A$28:$B$31,2,FALSE)),FALSE)</f>
        <v>450</v>
      </c>
      <c r="K94" s="28">
        <v>0</v>
      </c>
      <c r="L94" s="28">
        <v>1.5</v>
      </c>
      <c r="M94" s="28">
        <v>0</v>
      </c>
      <c r="N94" s="28">
        <v>0</v>
      </c>
      <c r="O94" s="28">
        <f ca="1">LOOKUP($G94*4,难度数据!$I$3:$I$23,IF($F94=1,INDIRECT("难度数据"&amp;"!$J$3:$J$23"),INDIRECT("难度数据"&amp;"!$K$3:$K$23")))</f>
        <v>40</v>
      </c>
      <c r="P94" s="28">
        <v>0</v>
      </c>
      <c r="Q94" s="28">
        <v>0</v>
      </c>
      <c r="R94" s="28">
        <v>1301015</v>
      </c>
      <c r="S94" s="28">
        <v>1</v>
      </c>
      <c r="T94" s="28">
        <v>1302015</v>
      </c>
      <c r="U94" s="28">
        <v>1</v>
      </c>
      <c r="V94" s="28"/>
      <c r="W94" s="28"/>
      <c r="X94" s="28"/>
      <c r="Y94" s="28"/>
      <c r="Z94" s="28"/>
      <c r="AA94" s="24" t="str">
        <f>D95</f>
        <v>czg-3-2-shl-loc2</v>
      </c>
      <c r="AB94" s="28">
        <v>0</v>
      </c>
      <c r="AC94" s="28">
        <f t="shared" si="4"/>
        <v>5</v>
      </c>
      <c r="AD94" s="29" t="str">
        <f>VLOOKUP(AG94,[2]战场角色!$A:$V,22,0)</f>
        <v>head_yqq_1101015</v>
      </c>
      <c r="AE94" s="29">
        <f>VLOOKUP(AG94,检索目录!A:F,6,0)</f>
        <v>2</v>
      </c>
      <c r="AF94" s="28">
        <f>VLOOKUP(AG94,检索目录!A:F,3,0)</f>
        <v>1</v>
      </c>
      <c r="AG94" s="28">
        <v>1101015</v>
      </c>
      <c r="AH94" s="28"/>
    </row>
    <row r="95" s="29" customFormat="1" ht="16.5" spans="1:34">
      <c r="A95" s="35">
        <f>CONCATENATE(9,VLOOKUP(LEFT($D95,3),{"czg",1;"tfq",2;"zyd",3;"jzq",4;"gcz",5;"pcc",6},2,FALSE))*100000+VALUE(MID($D95,5,LEN($D95)-LEN(RIGHT($D95,11))-5+1))*1000+LEFT(RIGHT($D95,10),1)*100+IF(LEFT(RIGHT($D95,8),3)="jlr",1,2)*10+RIGHT($D95,1)</f>
        <v>9103222</v>
      </c>
      <c r="B95" s="28" t="s">
        <v>101</v>
      </c>
      <c r="C95" s="28" t="s">
        <v>213</v>
      </c>
      <c r="D95" s="28" t="s">
        <v>214</v>
      </c>
      <c r="E95" s="28">
        <v>3</v>
      </c>
      <c r="F95" s="28">
        <f t="shared" si="5"/>
        <v>2</v>
      </c>
      <c r="G95" s="28">
        <f>INDEX(难度数据!$A$1:$G$16,MATCH(VALUE(MID($D95,5,LEN($D95)-LEN(RIGHT($D95,11))-5+1)),难度数据!$A$1:$A$16,0),MATCH(LEFT($D95,3),难度数据!$A$1:$G$1,0))</f>
        <v>9</v>
      </c>
      <c r="H95" s="28">
        <f>VLOOKUP($G95,难度数据!$P:$AI,IF($F95=1,2+VLOOKUP($E95,难度数据!$A$24:$B$27,2,FALSE),12+VLOOKUP($E95,难度数据!$A$28:$B$31,2,FALSE)),FALSE)</f>
        <v>0.772261211742492</v>
      </c>
      <c r="I95" s="28">
        <f>VLOOKUP($G95,难度数据!$P:$AI,IF($F95=1,3+VLOOKUP($E95,难度数据!$A$24:$B$27,2,FALSE),13+VLOOKUP($E95,难度数据!$A$28:$B$31,2,FALSE)),FALSE)</f>
        <v>0</v>
      </c>
      <c r="J95" s="28">
        <f>VLOOKUP($G95,难度数据!$P:$AI,IF($F95=1,4+VLOOKUP($E95,难度数据!$A$24:$B$27,2,FALSE),14+VLOOKUP($E95,难度数据!$A$28:$B$31,2,FALSE)),FALSE)</f>
        <v>450</v>
      </c>
      <c r="K95" s="28">
        <v>0</v>
      </c>
      <c r="L95" s="28">
        <v>1.5</v>
      </c>
      <c r="M95" s="28">
        <v>0</v>
      </c>
      <c r="N95" s="28">
        <v>0</v>
      </c>
      <c r="O95" s="28">
        <f ca="1">LOOKUP($G95*4,难度数据!$I$3:$I$23,IF($F95=1,INDIRECT("难度数据"&amp;"!$J$3:$J$23"),INDIRECT("难度数据"&amp;"!$K$3:$K$23")))</f>
        <v>700</v>
      </c>
      <c r="P95" s="28">
        <v>0</v>
      </c>
      <c r="Q95" s="28">
        <v>0</v>
      </c>
      <c r="R95" s="28">
        <v>1303021</v>
      </c>
      <c r="S95" s="28">
        <v>1</v>
      </c>
      <c r="T95" s="28">
        <v>1304025</v>
      </c>
      <c r="U95" s="28">
        <v>1</v>
      </c>
      <c r="V95" s="28">
        <v>1304032</v>
      </c>
      <c r="W95" s="28">
        <v>1</v>
      </c>
      <c r="X95" s="28"/>
      <c r="Y95" s="28"/>
      <c r="Z95" s="28"/>
      <c r="AA95" s="24"/>
      <c r="AB95" s="28">
        <v>0</v>
      </c>
      <c r="AC95" s="28">
        <f t="shared" si="4"/>
        <v>5</v>
      </c>
      <c r="AD95" s="29" t="str">
        <f>VLOOKUP(AG95,[2]战场角色!$A:$V,22,0)</f>
        <v>head_lftl_1102021</v>
      </c>
      <c r="AE95" s="29">
        <f>VLOOKUP(AG95,检索目录!A:F,6,0)</f>
        <v>3</v>
      </c>
      <c r="AF95" s="28">
        <f>VLOOKUP(AG95,检索目录!A:F,3,0)</f>
        <v>2</v>
      </c>
      <c r="AG95" s="28">
        <v>1102021</v>
      </c>
      <c r="AH95" s="28"/>
    </row>
    <row r="96" s="29" customFormat="1" ht="16.5" spans="1:34">
      <c r="A96" s="35">
        <f>CONCATENATE(9,VLOOKUP(LEFT($D96,3),{"czg",1;"tfq",2;"zyd",3;"jzq",4;"gcz",5;"pcc",6},2,FALSE))*100000+VALUE(MID($D96,5,LEN($D96)-LEN(RIGHT($D96,11))-5+1))*1000+LEFT(RIGHT($D96,10),1)*100+IF(LEFT(RIGHT($D96,8),3)="jlr",1,2)*10+RIGHT($D96,1)</f>
        <v>9103213</v>
      </c>
      <c r="B96" s="28" t="s">
        <v>98</v>
      </c>
      <c r="C96" s="28" t="s">
        <v>215</v>
      </c>
      <c r="D96" s="28" t="s">
        <v>216</v>
      </c>
      <c r="E96" s="28">
        <v>3</v>
      </c>
      <c r="F96" s="28">
        <f t="shared" si="5"/>
        <v>1</v>
      </c>
      <c r="G96" s="28">
        <f>INDEX(难度数据!$A$1:$G$16,MATCH(VALUE(MID($D96,5,LEN($D96)-LEN(RIGHT($D96,11))-5+1)),难度数据!$A$1:$A$16,0),MATCH(LEFT($D96,3),难度数据!$A$1:$G$1,0))</f>
        <v>9</v>
      </c>
      <c r="H96" s="28">
        <f>VLOOKUP($G96,难度数据!$P:$AI,IF($F96=1,2+VLOOKUP($E96,难度数据!$A$24:$B$27,2,FALSE),12+VLOOKUP($E96,难度数据!$A$28:$B$31,2,FALSE)),FALSE)</f>
        <v>0.683800943677726</v>
      </c>
      <c r="I96" s="28">
        <f>VLOOKUP($G96,难度数据!$P:$AI,IF($F96=1,3+VLOOKUP($E96,难度数据!$A$24:$B$27,2,FALSE),13+VLOOKUP($E96,难度数据!$A$28:$B$31,2,FALSE)),FALSE)</f>
        <v>0</v>
      </c>
      <c r="J96" s="28">
        <f>VLOOKUP($G96,难度数据!$P:$AI,IF($F96=1,4+VLOOKUP($E96,难度数据!$A$24:$B$27,2,FALSE),14+VLOOKUP($E96,难度数据!$A$28:$B$31,2,FALSE)),FALSE)</f>
        <v>450</v>
      </c>
      <c r="K96" s="28">
        <v>0</v>
      </c>
      <c r="L96" s="28">
        <v>1.5</v>
      </c>
      <c r="M96" s="28">
        <v>0</v>
      </c>
      <c r="N96" s="28">
        <v>0</v>
      </c>
      <c r="O96" s="28">
        <f ca="1">LOOKUP($G96*4,难度数据!$I$3:$I$23,IF($F96=1,INDIRECT("难度数据"&amp;"!$J$3:$J$23"),INDIRECT("难度数据"&amp;"!$K$3:$K$23")))</f>
        <v>40</v>
      </c>
      <c r="P96" s="28">
        <v>0</v>
      </c>
      <c r="Q96" s="28">
        <v>0</v>
      </c>
      <c r="R96" s="28">
        <v>1301014</v>
      </c>
      <c r="S96" s="28">
        <v>1</v>
      </c>
      <c r="T96" s="28">
        <v>1302014</v>
      </c>
      <c r="U96" s="28">
        <v>1</v>
      </c>
      <c r="V96" s="28"/>
      <c r="W96" s="28"/>
      <c r="X96" s="28"/>
      <c r="Y96" s="28"/>
      <c r="Z96" s="28"/>
      <c r="AA96" s="24"/>
      <c r="AB96" s="28">
        <v>4</v>
      </c>
      <c r="AC96" s="28">
        <f t="shared" si="4"/>
        <v>5</v>
      </c>
      <c r="AD96" s="29" t="str">
        <f>VLOOKUP(AG96,[2]战场角色!$A:$V,22,0)</f>
        <v>head_lxg_1101014</v>
      </c>
      <c r="AE96" s="29">
        <f>VLOOKUP(AG96,检索目录!A:F,6,0)</f>
        <v>3</v>
      </c>
      <c r="AF96" s="28">
        <f>VLOOKUP(AG96,检索目录!A:F,3,0)</f>
        <v>2</v>
      </c>
      <c r="AG96" s="28">
        <v>1101014</v>
      </c>
      <c r="AH96" s="28"/>
    </row>
    <row r="97" s="29" customFormat="1" ht="16.5" spans="1:34">
      <c r="A97" s="35">
        <f>CONCATENATE(9,VLOOKUP(LEFT($D97,3),{"czg",1;"tfq",2;"zyd",3;"jzq",4;"gcz",5;"pcc",6},2,FALSE))*100000+VALUE(MID($D97,5,LEN($D97)-LEN(RIGHT($D97,11))-5+1))*1000+LEFT(RIGHT($D97,10),1)*100+IF(LEFT(RIGHT($D97,8),3)="jlr",1,2)*10+RIGHT($D97,1)</f>
        <v>9103311</v>
      </c>
      <c r="B97" s="28" t="s">
        <v>98</v>
      </c>
      <c r="C97" s="28" t="s">
        <v>104</v>
      </c>
      <c r="D97" s="28" t="s">
        <v>217</v>
      </c>
      <c r="E97" s="28">
        <v>3</v>
      </c>
      <c r="F97" s="28">
        <f t="shared" si="5"/>
        <v>1</v>
      </c>
      <c r="G97" s="28">
        <f>INDEX(难度数据!$A$1:$G$16,MATCH(VALUE(MID($D97,5,LEN($D97)-LEN(RIGHT($D97,11))-5+1)),难度数据!$A$1:$A$16,0),MATCH(LEFT($D97,3),难度数据!$A$1:$G$1,0))</f>
        <v>9</v>
      </c>
      <c r="H97" s="28">
        <f>VLOOKUP($G97,难度数据!$P:$AI,IF($F97=1,2+VLOOKUP($E97,难度数据!$A$24:$B$27,2,FALSE),12+VLOOKUP($E97,难度数据!$A$28:$B$31,2,FALSE)),FALSE)</f>
        <v>0.683800943677726</v>
      </c>
      <c r="I97" s="28">
        <f>VLOOKUP($G97,难度数据!$P:$AI,IF($F97=1,3+VLOOKUP($E97,难度数据!$A$24:$B$27,2,FALSE),13+VLOOKUP($E97,难度数据!$A$28:$B$31,2,FALSE)),FALSE)</f>
        <v>0</v>
      </c>
      <c r="J97" s="28">
        <f>VLOOKUP($G97,难度数据!$P:$AI,IF($F97=1,4+VLOOKUP($E97,难度数据!$A$24:$B$27,2,FALSE),14+VLOOKUP($E97,难度数据!$A$28:$B$31,2,FALSE)),FALSE)</f>
        <v>450</v>
      </c>
      <c r="K97" s="28">
        <v>0</v>
      </c>
      <c r="L97" s="28">
        <v>1.5</v>
      </c>
      <c r="M97" s="28">
        <v>0</v>
      </c>
      <c r="N97" s="28">
        <v>0</v>
      </c>
      <c r="O97" s="28">
        <f ca="1">LOOKUP($G97*4,难度数据!$I$3:$I$23,IF($F97=1,INDIRECT("难度数据"&amp;"!$J$3:$J$23"),INDIRECT("难度数据"&amp;"!$K$3:$K$23")))</f>
        <v>40</v>
      </c>
      <c r="P97" s="28">
        <v>0</v>
      </c>
      <c r="Q97" s="28">
        <v>0</v>
      </c>
      <c r="R97" s="28">
        <v>1301008</v>
      </c>
      <c r="S97" s="28">
        <v>1</v>
      </c>
      <c r="T97" s="28">
        <v>1302008</v>
      </c>
      <c r="U97" s="28">
        <v>1</v>
      </c>
      <c r="V97" s="28"/>
      <c r="W97" s="28"/>
      <c r="X97" s="28"/>
      <c r="Y97" s="28"/>
      <c r="Z97" s="28"/>
      <c r="AA97" s="24"/>
      <c r="AB97" s="28">
        <v>0</v>
      </c>
      <c r="AC97" s="28">
        <f t="shared" si="4"/>
        <v>5</v>
      </c>
      <c r="AD97" s="29" t="str">
        <f>VLOOKUP(AG97,[2]战场角色!$A:$V,22,0)</f>
        <v>head_hekp_1101008</v>
      </c>
      <c r="AE97" s="29">
        <f>VLOOKUP(AG97,检索目录!A:F,6,0)</f>
        <v>2</v>
      </c>
      <c r="AF97" s="28">
        <f>VLOOKUP(AG97,检索目录!A:F,3,0)</f>
        <v>3</v>
      </c>
      <c r="AG97" s="28">
        <v>1101008</v>
      </c>
      <c r="AH97" s="28"/>
    </row>
    <row r="98" s="29" customFormat="1" ht="16.5" spans="1:34">
      <c r="A98" s="35">
        <f>CONCATENATE(9,VLOOKUP(LEFT($D98,3),{"czg",1;"tfq",2;"zyd",3;"jzq",4;"gcz",5;"pcc",6},2,FALSE))*100000+VALUE(MID($D98,5,LEN($D98)-LEN(RIGHT($D98,11))-5+1))*1000+LEFT(RIGHT($D98,10),1)*100+IF(LEFT(RIGHT($D98,8),3)="jlr",1,2)*10+RIGHT($D98,1)</f>
        <v>9103312</v>
      </c>
      <c r="B98" s="28" t="s">
        <v>98</v>
      </c>
      <c r="C98" s="28" t="s">
        <v>99</v>
      </c>
      <c r="D98" s="28" t="s">
        <v>218</v>
      </c>
      <c r="E98" s="28">
        <v>3</v>
      </c>
      <c r="F98" s="28">
        <f t="shared" si="5"/>
        <v>1</v>
      </c>
      <c r="G98" s="28">
        <f>INDEX(难度数据!$A$1:$G$16,MATCH(VALUE(MID($D98,5,LEN($D98)-LEN(RIGHT($D98,11))-5+1)),难度数据!$A$1:$A$16,0),MATCH(LEFT($D98,3),难度数据!$A$1:$G$1,0))</f>
        <v>9</v>
      </c>
      <c r="H98" s="28">
        <f>VLOOKUP($G98,难度数据!$P:$AI,IF($F98=1,2+VLOOKUP($E98,难度数据!$A$24:$B$27,2,FALSE),12+VLOOKUP($E98,难度数据!$A$28:$B$31,2,FALSE)),FALSE)</f>
        <v>0.683800943677726</v>
      </c>
      <c r="I98" s="28">
        <f>VLOOKUP($G98,难度数据!$P:$AI,IF($F98=1,3+VLOOKUP($E98,难度数据!$A$24:$B$27,2,FALSE),13+VLOOKUP($E98,难度数据!$A$28:$B$31,2,FALSE)),FALSE)</f>
        <v>0</v>
      </c>
      <c r="J98" s="28">
        <f>VLOOKUP($G98,难度数据!$P:$AI,IF($F98=1,4+VLOOKUP($E98,难度数据!$A$24:$B$27,2,FALSE),14+VLOOKUP($E98,难度数据!$A$28:$B$31,2,FALSE)),FALSE)</f>
        <v>450</v>
      </c>
      <c r="K98" s="28">
        <v>0</v>
      </c>
      <c r="L98" s="28">
        <v>1.5</v>
      </c>
      <c r="M98" s="28">
        <v>0</v>
      </c>
      <c r="N98" s="28">
        <v>0</v>
      </c>
      <c r="O98" s="28">
        <f ca="1">LOOKUP($G98*4,难度数据!$I$3:$I$23,IF($F98=1,INDIRECT("难度数据"&amp;"!$J$3:$J$23"),INDIRECT("难度数据"&amp;"!$K$3:$K$23")))</f>
        <v>40</v>
      </c>
      <c r="P98" s="28">
        <v>0</v>
      </c>
      <c r="Q98" s="28">
        <v>0</v>
      </c>
      <c r="R98" s="28">
        <v>1301012</v>
      </c>
      <c r="S98" s="28">
        <v>1</v>
      </c>
      <c r="T98" s="28">
        <v>1302012</v>
      </c>
      <c r="U98" s="28">
        <v>1</v>
      </c>
      <c r="V98" s="28"/>
      <c r="W98" s="28"/>
      <c r="X98" s="28"/>
      <c r="Y98" s="28"/>
      <c r="Z98" s="28"/>
      <c r="AA98" s="24" t="str">
        <f>D99</f>
        <v>czg-3-3-shl-loc2</v>
      </c>
      <c r="AB98" s="28">
        <v>0</v>
      </c>
      <c r="AC98" s="28">
        <f t="shared" si="4"/>
        <v>5</v>
      </c>
      <c r="AD98" s="29" t="str">
        <f>VLOOKUP(AG98,[2]战场角色!$A:$V,22,0)</f>
        <v>head_nyf_1101012</v>
      </c>
      <c r="AE98" s="29">
        <f>VLOOKUP(AG98,检索目录!A:F,6,0)</f>
        <v>2</v>
      </c>
      <c r="AF98" s="28">
        <f>VLOOKUP(AG98,检索目录!A:F,3,0)</f>
        <v>2</v>
      </c>
      <c r="AG98" s="28">
        <v>1101012</v>
      </c>
      <c r="AH98" s="28"/>
    </row>
    <row r="99" s="29" customFormat="1" ht="16.5" spans="1:34">
      <c r="A99" s="35">
        <f>CONCATENATE(9,VLOOKUP(LEFT($D99,3),{"czg",1;"tfq",2;"zyd",3;"jzq",4;"gcz",5;"pcc",6},2,FALSE))*100000+VALUE(MID($D99,5,LEN($D99)-LEN(RIGHT($D99,11))-5+1))*1000+LEFT(RIGHT($D99,10),1)*100+IF(LEFT(RIGHT($D99,8),3)="jlr",1,2)*10+RIGHT($D99,1)</f>
        <v>9103322</v>
      </c>
      <c r="B99" s="28" t="s">
        <v>101</v>
      </c>
      <c r="C99" s="28" t="s">
        <v>102</v>
      </c>
      <c r="D99" s="28" t="s">
        <v>219</v>
      </c>
      <c r="E99" s="28">
        <v>3</v>
      </c>
      <c r="F99" s="28">
        <f t="shared" si="5"/>
        <v>2</v>
      </c>
      <c r="G99" s="28">
        <f>INDEX(难度数据!$A$1:$G$16,MATCH(VALUE(MID($D99,5,LEN($D99)-LEN(RIGHT($D99,11))-5+1)),难度数据!$A$1:$A$16,0),MATCH(LEFT($D99,3),难度数据!$A$1:$G$1,0))</f>
        <v>9</v>
      </c>
      <c r="H99" s="28">
        <f>VLOOKUP($G99,难度数据!$P:$AI,IF($F99=1,2+VLOOKUP($E99,难度数据!$A$24:$B$27,2,FALSE),12+VLOOKUP($E99,难度数据!$A$28:$B$31,2,FALSE)),FALSE)</f>
        <v>0.772261211742492</v>
      </c>
      <c r="I99" s="28">
        <f>VLOOKUP($G99,难度数据!$P:$AI,IF($F99=1,3+VLOOKUP($E99,难度数据!$A$24:$B$27,2,FALSE),13+VLOOKUP($E99,难度数据!$A$28:$B$31,2,FALSE)),FALSE)</f>
        <v>0</v>
      </c>
      <c r="J99" s="28">
        <f>VLOOKUP($G99,难度数据!$P:$AI,IF($F99=1,4+VLOOKUP($E99,难度数据!$A$24:$B$27,2,FALSE),14+VLOOKUP($E99,难度数据!$A$28:$B$31,2,FALSE)),FALSE)</f>
        <v>450</v>
      </c>
      <c r="K99" s="28">
        <v>0</v>
      </c>
      <c r="L99" s="28">
        <v>1.5</v>
      </c>
      <c r="M99" s="28">
        <v>0</v>
      </c>
      <c r="N99" s="28">
        <v>0</v>
      </c>
      <c r="O99" s="28">
        <f ca="1">LOOKUP($G99*4,难度数据!$I$3:$I$23,IF($F99=1,INDIRECT("难度数据"&amp;"!$J$3:$J$23"),INDIRECT("难度数据"&amp;"!$K$3:$K$23")))</f>
        <v>700</v>
      </c>
      <c r="P99" s="28">
        <v>0</v>
      </c>
      <c r="Q99" s="28">
        <v>0</v>
      </c>
      <c r="R99" s="28">
        <v>1303018</v>
      </c>
      <c r="S99" s="28">
        <v>1</v>
      </c>
      <c r="T99" s="28">
        <v>1304026</v>
      </c>
      <c r="U99" s="28">
        <v>1</v>
      </c>
      <c r="V99" s="28">
        <v>1304032</v>
      </c>
      <c r="W99" s="28">
        <v>1</v>
      </c>
      <c r="X99" s="28"/>
      <c r="Y99" s="28"/>
      <c r="Z99" s="28"/>
      <c r="AA99" s="24"/>
      <c r="AB99" s="28">
        <v>0</v>
      </c>
      <c r="AC99" s="28">
        <f t="shared" si="4"/>
        <v>5</v>
      </c>
      <c r="AD99" s="29" t="str">
        <f>VLOOKUP(AG99,[2]战场角色!$A:$V,22,0)</f>
        <v>head_sr_1102018</v>
      </c>
      <c r="AE99" s="29">
        <f>VLOOKUP(AG99,检索目录!A:F,6,0)</f>
        <v>2</v>
      </c>
      <c r="AF99" s="28">
        <f>VLOOKUP(AG99,检索目录!A:F,3,0)</f>
        <v>2</v>
      </c>
      <c r="AG99" s="28">
        <v>1102018</v>
      </c>
      <c r="AH99" s="28"/>
    </row>
    <row r="100" s="29" customFormat="1" ht="16.5" spans="1:34">
      <c r="A100" s="35">
        <f>CONCATENATE(9,VLOOKUP(LEFT($D100,3),{"czg",1;"tfq",2;"zyd",3;"jzq",4;"gcz",5;"pcc",6},2,FALSE))*100000+VALUE(MID($D100,5,LEN($D100)-LEN(RIGHT($D100,11))-5+1))*1000+LEFT(RIGHT($D100,10),1)*100+IF(LEFT(RIGHT($D100,8),3)="jlr",1,2)*10+RIGHT($D100,1)</f>
        <v>9103313</v>
      </c>
      <c r="B100" s="28" t="s">
        <v>98</v>
      </c>
      <c r="C100" s="28" t="s">
        <v>207</v>
      </c>
      <c r="D100" s="28" t="s">
        <v>220</v>
      </c>
      <c r="E100" s="28">
        <v>3</v>
      </c>
      <c r="F100" s="28">
        <f t="shared" si="5"/>
        <v>1</v>
      </c>
      <c r="G100" s="28">
        <f>INDEX(难度数据!$A$1:$G$16,MATCH(VALUE(MID($D100,5,LEN($D100)-LEN(RIGHT($D100,11))-5+1)),难度数据!$A$1:$A$16,0),MATCH(LEFT($D100,3),难度数据!$A$1:$G$1,0))</f>
        <v>9</v>
      </c>
      <c r="H100" s="28">
        <f>VLOOKUP($G100,难度数据!$P:$AI,IF($F100=1,2+VLOOKUP($E100,难度数据!$A$24:$B$27,2,FALSE),12+VLOOKUP($E100,难度数据!$A$28:$B$31,2,FALSE)),FALSE)</f>
        <v>0.683800943677726</v>
      </c>
      <c r="I100" s="28">
        <f>VLOOKUP($G100,难度数据!$P:$AI,IF($F100=1,3+VLOOKUP($E100,难度数据!$A$24:$B$27,2,FALSE),13+VLOOKUP($E100,难度数据!$A$28:$B$31,2,FALSE)),FALSE)</f>
        <v>0</v>
      </c>
      <c r="J100" s="28">
        <f>VLOOKUP($G100,难度数据!$P:$AI,IF($F100=1,4+VLOOKUP($E100,难度数据!$A$24:$B$27,2,FALSE),14+VLOOKUP($E100,难度数据!$A$28:$B$31,2,FALSE)),FALSE)</f>
        <v>450</v>
      </c>
      <c r="K100" s="28">
        <v>0</v>
      </c>
      <c r="L100" s="28">
        <v>1.5</v>
      </c>
      <c r="M100" s="28">
        <v>0</v>
      </c>
      <c r="N100" s="28">
        <v>0</v>
      </c>
      <c r="O100" s="28">
        <f ca="1">LOOKUP($G100*4,难度数据!$I$3:$I$23,IF($F100=1,INDIRECT("难度数据"&amp;"!$J$3:$J$23"),INDIRECT("难度数据"&amp;"!$K$3:$K$23")))</f>
        <v>40</v>
      </c>
      <c r="P100" s="28">
        <v>0</v>
      </c>
      <c r="Q100" s="28">
        <v>0</v>
      </c>
      <c r="R100" s="28">
        <v>1301009</v>
      </c>
      <c r="S100" s="28">
        <v>1</v>
      </c>
      <c r="T100" s="28">
        <v>1302009</v>
      </c>
      <c r="U100" s="28">
        <v>1</v>
      </c>
      <c r="V100" s="28"/>
      <c r="W100" s="28"/>
      <c r="X100" s="28"/>
      <c r="Y100" s="28"/>
      <c r="Z100" s="28"/>
      <c r="AA100" s="24"/>
      <c r="AB100" s="28">
        <v>4</v>
      </c>
      <c r="AC100" s="28">
        <f t="shared" si="4"/>
        <v>5</v>
      </c>
      <c r="AD100" s="29" t="str">
        <f>VLOOKUP(AG100,[2]战场角色!$A:$V,22,0)</f>
        <v>head_blsm_1101009</v>
      </c>
      <c r="AE100" s="29">
        <f>VLOOKUP(AG100,检索目录!A:F,6,0)</f>
        <v>3</v>
      </c>
      <c r="AF100" s="28">
        <f>VLOOKUP(AG100,检索目录!A:F,3,0)</f>
        <v>3</v>
      </c>
      <c r="AG100" s="28">
        <v>1101009</v>
      </c>
      <c r="AH100" s="28"/>
    </row>
    <row r="101" s="29" customFormat="1" ht="16.5" spans="1:34">
      <c r="A101" s="35">
        <f>CONCATENATE(9,VLOOKUP(LEFT($D101,3),{"czg",1;"tfq",2;"zyd",3;"jzq",4;"gcz",5;"pcc",6},2,FALSE))*100000+VALUE(MID($D101,5,LEN($D101)-LEN(RIGHT($D101,11))-5+1))*1000+LEFT(RIGHT($D101,10),1)*100+IF(LEFT(RIGHT($D101,8),3)="jlr",1,2)*10+RIGHT($D101,1)</f>
        <v>9203111</v>
      </c>
      <c r="B101" s="28" t="s">
        <v>98</v>
      </c>
      <c r="C101" s="28" t="s">
        <v>211</v>
      </c>
      <c r="D101" s="28" t="s">
        <v>221</v>
      </c>
      <c r="E101" s="28">
        <v>3</v>
      </c>
      <c r="F101" s="28">
        <f t="shared" si="5"/>
        <v>1</v>
      </c>
      <c r="G101" s="28">
        <f>INDEX(难度数据!$A$1:$G$16,MATCH(VALUE(MID($D101,5,LEN($D101)-LEN(RIGHT($D101,11))-5+1)),难度数据!$A$1:$A$16,0),MATCH(LEFT($D101,3),难度数据!$A$1:$G$1,0))</f>
        <v>13</v>
      </c>
      <c r="H101" s="28">
        <f>VLOOKUP($G101,难度数据!$P:$AI,IF($F101=1,2+VLOOKUP($E101,难度数据!$A$24:$B$27,2,FALSE),12+VLOOKUP($E101,难度数据!$A$28:$B$31,2,FALSE)),FALSE)</f>
        <v>0.727228915662651</v>
      </c>
      <c r="I101" s="28">
        <f>VLOOKUP($G101,难度数据!$P:$AI,IF($F101=1,3+VLOOKUP($E101,难度数据!$A$24:$B$27,2,FALSE),13+VLOOKUP($E101,难度数据!$A$28:$B$31,2,FALSE)),FALSE)</f>
        <v>0</v>
      </c>
      <c r="J101" s="28">
        <f>VLOOKUP($G101,难度数据!$P:$AI,IF($F101=1,4+VLOOKUP($E101,难度数据!$A$24:$B$27,2,FALSE),14+VLOOKUP($E101,难度数据!$A$28:$B$31,2,FALSE)),FALSE)</f>
        <v>650</v>
      </c>
      <c r="K101" s="28">
        <v>0</v>
      </c>
      <c r="L101" s="28">
        <v>1.5</v>
      </c>
      <c r="M101" s="28">
        <v>0</v>
      </c>
      <c r="N101" s="28">
        <v>0</v>
      </c>
      <c r="O101" s="28">
        <f ca="1">LOOKUP($G101*4,难度数据!$I$3:$I$23,IF($F101=1,INDIRECT("难度数据"&amp;"!$J$3:$J$23"),INDIRECT("难度数据"&amp;"!$K$3:$K$23")))</f>
        <v>60</v>
      </c>
      <c r="P101" s="28">
        <v>0</v>
      </c>
      <c r="Q101" s="28">
        <v>0</v>
      </c>
      <c r="R101" s="28">
        <v>1301015</v>
      </c>
      <c r="S101" s="28">
        <v>1</v>
      </c>
      <c r="T101" s="28">
        <v>1302015</v>
      </c>
      <c r="U101" s="28">
        <v>1</v>
      </c>
      <c r="V101" s="28"/>
      <c r="W101" s="28"/>
      <c r="X101" s="28"/>
      <c r="Y101" s="28"/>
      <c r="Z101" s="28"/>
      <c r="AA101" s="24"/>
      <c r="AB101" s="28">
        <v>0</v>
      </c>
      <c r="AC101" s="28">
        <f t="shared" si="4"/>
        <v>5</v>
      </c>
      <c r="AD101" s="29" t="str">
        <f>VLOOKUP(AG101,[2]战场角色!$A:$V,22,0)</f>
        <v>head_yqq_1101015</v>
      </c>
      <c r="AE101" s="29">
        <f>VLOOKUP(AG101,检索目录!A:F,6,0)</f>
        <v>2</v>
      </c>
      <c r="AF101" s="28">
        <f>VLOOKUP(AG101,检索目录!A:F,3,0)</f>
        <v>1</v>
      </c>
      <c r="AG101" s="28">
        <v>1101015</v>
      </c>
      <c r="AH101" s="28"/>
    </row>
    <row r="102" s="29" customFormat="1" ht="16.5" spans="1:34">
      <c r="A102" s="35">
        <f>CONCATENATE(9,VLOOKUP(LEFT($D102,3),{"czg",1;"tfq",2;"zyd",3;"jzq",4;"gcz",5;"pcc",6},2,FALSE))*100000+VALUE(MID($D102,5,LEN($D102)-LEN(RIGHT($D102,11))-5+1))*1000+LEFT(RIGHT($D102,10),1)*100+IF(LEFT(RIGHT($D102,8),3)="jlr",1,2)*10+RIGHT($D102,1)</f>
        <v>9203112</v>
      </c>
      <c r="B102" s="28" t="s">
        <v>98</v>
      </c>
      <c r="C102" s="28" t="s">
        <v>209</v>
      </c>
      <c r="D102" s="28" t="s">
        <v>222</v>
      </c>
      <c r="E102" s="28">
        <v>3</v>
      </c>
      <c r="F102" s="28">
        <f t="shared" si="5"/>
        <v>1</v>
      </c>
      <c r="G102" s="28">
        <f>INDEX(难度数据!$A$1:$G$16,MATCH(VALUE(MID($D102,5,LEN($D102)-LEN(RIGHT($D102,11))-5+1)),难度数据!$A$1:$A$16,0),MATCH(LEFT($D102,3),难度数据!$A$1:$G$1,0))</f>
        <v>13</v>
      </c>
      <c r="H102" s="28">
        <f>VLOOKUP($G102,难度数据!$P:$AI,IF($F102=1,2+VLOOKUP($E102,难度数据!$A$24:$B$27,2,FALSE),12+VLOOKUP($E102,难度数据!$A$28:$B$31,2,FALSE)),FALSE)</f>
        <v>0.727228915662651</v>
      </c>
      <c r="I102" s="28">
        <f>VLOOKUP($G102,难度数据!$P:$AI,IF($F102=1,3+VLOOKUP($E102,难度数据!$A$24:$B$27,2,FALSE),13+VLOOKUP($E102,难度数据!$A$28:$B$31,2,FALSE)),FALSE)</f>
        <v>0</v>
      </c>
      <c r="J102" s="28">
        <f>VLOOKUP($G102,难度数据!$P:$AI,IF($F102=1,4+VLOOKUP($E102,难度数据!$A$24:$B$27,2,FALSE),14+VLOOKUP($E102,难度数据!$A$28:$B$31,2,FALSE)),FALSE)</f>
        <v>650</v>
      </c>
      <c r="K102" s="28">
        <v>0</v>
      </c>
      <c r="L102" s="28">
        <v>1.5</v>
      </c>
      <c r="M102" s="28">
        <v>0</v>
      </c>
      <c r="N102" s="28">
        <v>0</v>
      </c>
      <c r="O102" s="28">
        <f ca="1">LOOKUP($G102*4,难度数据!$I$3:$I$23,IF($F102=1,INDIRECT("难度数据"&amp;"!$J$3:$J$23"),INDIRECT("难度数据"&amp;"!$K$3:$K$23")))</f>
        <v>60</v>
      </c>
      <c r="P102" s="28">
        <v>0</v>
      </c>
      <c r="Q102" s="28">
        <v>0</v>
      </c>
      <c r="R102" s="28">
        <v>1301001</v>
      </c>
      <c r="S102" s="28">
        <v>1</v>
      </c>
      <c r="T102" s="28">
        <v>1302001</v>
      </c>
      <c r="U102" s="28">
        <v>1</v>
      </c>
      <c r="V102" s="28"/>
      <c r="W102" s="28"/>
      <c r="X102" s="28"/>
      <c r="Y102" s="28"/>
      <c r="Z102" s="28"/>
      <c r="AA102" s="24" t="str">
        <f>D103</f>
        <v>tfq-3-1-shl-loc2</v>
      </c>
      <c r="AB102" s="28">
        <v>0</v>
      </c>
      <c r="AC102" s="28">
        <f t="shared" si="4"/>
        <v>5</v>
      </c>
      <c r="AD102" s="29" t="str">
        <f>VLOOKUP(AG102,[2]战场角色!$A:$V,22,0)</f>
        <v>head_cfcyb_1101001</v>
      </c>
      <c r="AE102" s="29">
        <f>VLOOKUP(AG102,检索目录!A:F,6,0)</f>
        <v>3</v>
      </c>
      <c r="AF102" s="28">
        <f>VLOOKUP(AG102,检索目录!A:F,3,0)</f>
        <v>1</v>
      </c>
      <c r="AG102" s="28">
        <v>1101001</v>
      </c>
      <c r="AH102" s="28"/>
    </row>
    <row r="103" s="29" customFormat="1" ht="16.5" spans="1:34">
      <c r="A103" s="35">
        <f>CONCATENATE(9,VLOOKUP(LEFT($D103,3),{"czg",1;"tfq",2;"zyd",3;"jzq",4;"gcz",5;"pcc",6},2,FALSE))*100000+VALUE(MID($D103,5,LEN($D103)-LEN(RIGHT($D103,11))-5+1))*1000+LEFT(RIGHT($D103,10),1)*100+IF(LEFT(RIGHT($D103,8),3)="jlr",1,2)*10+RIGHT($D103,1)</f>
        <v>9203122</v>
      </c>
      <c r="B103" s="28" t="s">
        <v>101</v>
      </c>
      <c r="C103" s="28" t="s">
        <v>223</v>
      </c>
      <c r="D103" s="28" t="s">
        <v>224</v>
      </c>
      <c r="E103" s="28">
        <v>3</v>
      </c>
      <c r="F103" s="28">
        <f t="shared" si="5"/>
        <v>2</v>
      </c>
      <c r="G103" s="28">
        <f>INDEX(难度数据!$A$1:$G$16,MATCH(VALUE(MID($D103,5,LEN($D103)-LEN(RIGHT($D103,11))-5+1)),难度数据!$A$1:$A$16,0),MATCH(LEFT($D103,3),难度数据!$A$1:$G$1,0))</f>
        <v>13</v>
      </c>
      <c r="H103" s="28">
        <f>VLOOKUP($G103,难度数据!$P:$AI,IF($F103=1,2+VLOOKUP($E103,难度数据!$A$24:$B$27,2,FALSE),12+VLOOKUP($E103,难度数据!$A$28:$B$31,2,FALSE)),FALSE)</f>
        <v>0.775795601988373</v>
      </c>
      <c r="I103" s="28">
        <f>VLOOKUP($G103,难度数据!$P:$AI,IF($F103=1,3+VLOOKUP($E103,难度数据!$A$24:$B$27,2,FALSE),13+VLOOKUP($E103,难度数据!$A$28:$B$31,2,FALSE)),FALSE)</f>
        <v>0</v>
      </c>
      <c r="J103" s="28">
        <f>VLOOKUP($G103,难度数据!$P:$AI,IF($F103=1,4+VLOOKUP($E103,难度数据!$A$24:$B$27,2,FALSE),14+VLOOKUP($E103,难度数据!$A$28:$B$31,2,FALSE)),FALSE)</f>
        <v>650</v>
      </c>
      <c r="K103" s="28">
        <v>0</v>
      </c>
      <c r="L103" s="28">
        <v>1.5</v>
      </c>
      <c r="M103" s="28">
        <v>0</v>
      </c>
      <c r="N103" s="28">
        <v>0</v>
      </c>
      <c r="O103" s="28">
        <f ca="1">LOOKUP($G103*4,难度数据!$I$3:$I$23,IF($F103=1,INDIRECT("难度数据"&amp;"!$J$3:$J$23"),INDIRECT("难度数据"&amp;"!$K$3:$K$23")))</f>
        <v>1550</v>
      </c>
      <c r="P103" s="28">
        <v>0</v>
      </c>
      <c r="Q103" s="28">
        <v>0</v>
      </c>
      <c r="R103" s="28">
        <v>1303010</v>
      </c>
      <c r="S103" s="28">
        <v>1</v>
      </c>
      <c r="T103" s="28">
        <v>1304027</v>
      </c>
      <c r="U103" s="28">
        <v>1</v>
      </c>
      <c r="V103" s="28">
        <v>1304034</v>
      </c>
      <c r="W103" s="28">
        <v>1</v>
      </c>
      <c r="X103" s="28"/>
      <c r="Y103" s="28"/>
      <c r="Z103" s="28"/>
      <c r="AA103" s="24"/>
      <c r="AB103" s="28">
        <v>0</v>
      </c>
      <c r="AC103" s="28">
        <f t="shared" si="4"/>
        <v>5</v>
      </c>
      <c r="AD103" s="29" t="str">
        <f>VLOOKUP(AG103,[2]战场角色!$A:$V,22,0)</f>
        <v>head_zh_1102010</v>
      </c>
      <c r="AE103" s="29">
        <f>VLOOKUP(AG103,检索目录!A:F,6,0)</f>
        <v>4</v>
      </c>
      <c r="AF103" s="28">
        <f>VLOOKUP(AG103,检索目录!A:F,3,0)</f>
        <v>1</v>
      </c>
      <c r="AG103" s="28">
        <v>1102010</v>
      </c>
      <c r="AH103" s="28"/>
    </row>
    <row r="104" s="29" customFormat="1" ht="16.5" spans="1:34">
      <c r="A104" s="35">
        <f>CONCATENATE(9,VLOOKUP(LEFT($D104,3),{"czg",1;"tfq",2;"zyd",3;"jzq",4;"gcz",5;"pcc",6},2,FALSE))*100000+VALUE(MID($D104,5,LEN($D104)-LEN(RIGHT($D104,11))-5+1))*1000+LEFT(RIGHT($D104,10),1)*100+IF(LEFT(RIGHT($D104,8),3)="jlr",1,2)*10+RIGHT($D104,1)</f>
        <v>9203113</v>
      </c>
      <c r="B104" s="28" t="s">
        <v>98</v>
      </c>
      <c r="C104" s="28" t="s">
        <v>183</v>
      </c>
      <c r="D104" s="28" t="s">
        <v>225</v>
      </c>
      <c r="E104" s="28">
        <v>3</v>
      </c>
      <c r="F104" s="28">
        <f t="shared" si="5"/>
        <v>1</v>
      </c>
      <c r="G104" s="28">
        <f>INDEX(难度数据!$A$1:$G$16,MATCH(VALUE(MID($D104,5,LEN($D104)-LEN(RIGHT($D104,11))-5+1)),难度数据!$A$1:$A$16,0),MATCH(LEFT($D104,3),难度数据!$A$1:$G$1,0))</f>
        <v>13</v>
      </c>
      <c r="H104" s="28">
        <f>VLOOKUP($G104,难度数据!$P:$AI,IF($F104=1,2+VLOOKUP($E104,难度数据!$A$24:$B$27,2,FALSE),12+VLOOKUP($E104,难度数据!$A$28:$B$31,2,FALSE)),FALSE)</f>
        <v>0.727228915662651</v>
      </c>
      <c r="I104" s="28">
        <f>VLOOKUP($G104,难度数据!$P:$AI,IF($F104=1,3+VLOOKUP($E104,难度数据!$A$24:$B$27,2,FALSE),13+VLOOKUP($E104,难度数据!$A$28:$B$31,2,FALSE)),FALSE)</f>
        <v>0</v>
      </c>
      <c r="J104" s="28">
        <f>VLOOKUP($G104,难度数据!$P:$AI,IF($F104=1,4+VLOOKUP($E104,难度数据!$A$24:$B$27,2,FALSE),14+VLOOKUP($E104,难度数据!$A$28:$B$31,2,FALSE)),FALSE)</f>
        <v>650</v>
      </c>
      <c r="K104" s="28">
        <v>0</v>
      </c>
      <c r="L104" s="28">
        <v>1.5</v>
      </c>
      <c r="M104" s="28">
        <v>0</v>
      </c>
      <c r="N104" s="28">
        <v>0</v>
      </c>
      <c r="O104" s="28">
        <f ca="1">LOOKUP($G104*4,难度数据!$I$3:$I$23,IF($F104=1,INDIRECT("难度数据"&amp;"!$J$3:$J$23"),INDIRECT("难度数据"&amp;"!$K$3:$K$23")))</f>
        <v>60</v>
      </c>
      <c r="P104" s="28">
        <v>0</v>
      </c>
      <c r="Q104" s="28">
        <v>0</v>
      </c>
      <c r="R104" s="28">
        <v>1301011</v>
      </c>
      <c r="S104" s="28">
        <v>1</v>
      </c>
      <c r="T104" s="28">
        <v>1302011</v>
      </c>
      <c r="U104" s="28">
        <v>1</v>
      </c>
      <c r="V104" s="28"/>
      <c r="W104" s="28"/>
      <c r="X104" s="28"/>
      <c r="Y104" s="28"/>
      <c r="Z104" s="28"/>
      <c r="AA104" s="24"/>
      <c r="AB104" s="28">
        <v>4</v>
      </c>
      <c r="AC104" s="28">
        <f t="shared" si="4"/>
        <v>5</v>
      </c>
      <c r="AD104" s="29" t="str">
        <f>VLOOKUP(AG104,[2]战场角色!$A:$V,22,0)</f>
        <v>head_yfz_1101011</v>
      </c>
      <c r="AE104" s="29">
        <f>VLOOKUP(AG104,检索目录!A:F,6,0)</f>
        <v>3</v>
      </c>
      <c r="AF104" s="28">
        <f>VLOOKUP(AG104,检索目录!A:F,3,0)</f>
        <v>2</v>
      </c>
      <c r="AG104" s="28">
        <v>1101011</v>
      </c>
      <c r="AH104" s="28"/>
    </row>
    <row r="105" s="29" customFormat="1" ht="16.5" spans="1:34">
      <c r="A105" s="35">
        <f>CONCATENATE(9,VLOOKUP(LEFT($D105,3),{"czg",1;"tfq",2;"zyd",3;"jzq",4;"gcz",5;"pcc",6},2,FALSE))*100000+VALUE(MID($D105,5,LEN($D105)-LEN(RIGHT($D105,11))-5+1))*1000+LEFT(RIGHT($D105,10),1)*100+IF(LEFT(RIGHT($D105,8),3)="jlr",1,2)*10+RIGHT($D105,1)</f>
        <v>9203211</v>
      </c>
      <c r="B105" s="28" t="s">
        <v>98</v>
      </c>
      <c r="C105" s="28" t="s">
        <v>226</v>
      </c>
      <c r="D105" s="28" t="s">
        <v>227</v>
      </c>
      <c r="E105" s="28">
        <v>3</v>
      </c>
      <c r="F105" s="28">
        <f t="shared" si="5"/>
        <v>1</v>
      </c>
      <c r="G105" s="28">
        <f>INDEX(难度数据!$A$1:$G$16,MATCH(VALUE(MID($D105,5,LEN($D105)-LEN(RIGHT($D105,11))-5+1)),难度数据!$A$1:$A$16,0),MATCH(LEFT($D105,3),难度数据!$A$1:$G$1,0))</f>
        <v>13</v>
      </c>
      <c r="H105" s="28">
        <f>VLOOKUP($G105,难度数据!$P:$AI,IF($F105=1,2+VLOOKUP($E105,难度数据!$A$24:$B$27,2,FALSE),12+VLOOKUP($E105,难度数据!$A$28:$B$31,2,FALSE)),FALSE)</f>
        <v>0.727228915662651</v>
      </c>
      <c r="I105" s="28">
        <f>VLOOKUP($G105,难度数据!$P:$AI,IF($F105=1,3+VLOOKUP($E105,难度数据!$A$24:$B$27,2,FALSE),13+VLOOKUP($E105,难度数据!$A$28:$B$31,2,FALSE)),FALSE)</f>
        <v>0</v>
      </c>
      <c r="J105" s="28">
        <f>VLOOKUP($G105,难度数据!$P:$AI,IF($F105=1,4+VLOOKUP($E105,难度数据!$A$24:$B$27,2,FALSE),14+VLOOKUP($E105,难度数据!$A$28:$B$31,2,FALSE)),FALSE)</f>
        <v>650</v>
      </c>
      <c r="K105" s="28">
        <v>0</v>
      </c>
      <c r="L105" s="28">
        <v>1.5</v>
      </c>
      <c r="M105" s="28">
        <v>0</v>
      </c>
      <c r="N105" s="28">
        <v>0</v>
      </c>
      <c r="O105" s="28">
        <f ca="1">LOOKUP($G105*4,难度数据!$I$3:$I$23,IF($F105=1,INDIRECT("难度数据"&amp;"!$J$3:$J$23"),INDIRECT("难度数据"&amp;"!$K$3:$K$23")))</f>
        <v>60</v>
      </c>
      <c r="P105" s="28">
        <v>0</v>
      </c>
      <c r="Q105" s="28">
        <v>0</v>
      </c>
      <c r="R105" s="28">
        <v>1301006</v>
      </c>
      <c r="S105" s="28">
        <v>1</v>
      </c>
      <c r="T105" s="28">
        <v>1302006</v>
      </c>
      <c r="U105" s="28">
        <v>1</v>
      </c>
      <c r="V105" s="28"/>
      <c r="W105" s="28"/>
      <c r="X105" s="28"/>
      <c r="Y105" s="28"/>
      <c r="Z105" s="28"/>
      <c r="AA105" s="24"/>
      <c r="AB105" s="28">
        <v>0</v>
      </c>
      <c r="AC105" s="28">
        <f t="shared" si="4"/>
        <v>5</v>
      </c>
      <c r="AD105" s="29" t="str">
        <f>VLOOKUP(AG105,[2]战场角色!$A:$V,22,0)</f>
        <v>head_hltn_1101006</v>
      </c>
      <c r="AE105" s="29">
        <f>VLOOKUP(AG105,检索目录!A:F,6,0)</f>
        <v>4</v>
      </c>
      <c r="AF105" s="28">
        <f>VLOOKUP(AG105,检索目录!A:F,3,0)</f>
        <v>3</v>
      </c>
      <c r="AG105" s="28">
        <v>1101006</v>
      </c>
      <c r="AH105" s="28"/>
    </row>
    <row r="106" s="29" customFormat="1" ht="16.5" spans="1:34">
      <c r="A106" s="35">
        <f>CONCATENATE(9,VLOOKUP(LEFT($D106,3),{"czg",1;"tfq",2;"zyd",3;"jzq",4;"gcz",5;"pcc",6},2,FALSE))*100000+VALUE(MID($D106,5,LEN($D106)-LEN(RIGHT($D106,11))-5+1))*1000+LEFT(RIGHT($D106,10),1)*100+IF(LEFT(RIGHT($D106,8),3)="jlr",1,2)*10+RIGHT($D106,1)</f>
        <v>9203212</v>
      </c>
      <c r="B106" s="28" t="s">
        <v>98</v>
      </c>
      <c r="C106" s="28" t="s">
        <v>201</v>
      </c>
      <c r="D106" s="28" t="s">
        <v>228</v>
      </c>
      <c r="E106" s="28">
        <v>3</v>
      </c>
      <c r="F106" s="28">
        <f t="shared" si="5"/>
        <v>1</v>
      </c>
      <c r="G106" s="28">
        <f>INDEX(难度数据!$A$1:$G$16,MATCH(VALUE(MID($D106,5,LEN($D106)-LEN(RIGHT($D106,11))-5+1)),难度数据!$A$1:$A$16,0),MATCH(LEFT($D106,3),难度数据!$A$1:$G$1,0))</f>
        <v>13</v>
      </c>
      <c r="H106" s="28">
        <f>VLOOKUP($G106,难度数据!$P:$AI,IF($F106=1,2+VLOOKUP($E106,难度数据!$A$24:$B$27,2,FALSE),12+VLOOKUP($E106,难度数据!$A$28:$B$31,2,FALSE)),FALSE)</f>
        <v>0.727228915662651</v>
      </c>
      <c r="I106" s="28">
        <f>VLOOKUP($G106,难度数据!$P:$AI,IF($F106=1,3+VLOOKUP($E106,难度数据!$A$24:$B$27,2,FALSE),13+VLOOKUP($E106,难度数据!$A$28:$B$31,2,FALSE)),FALSE)</f>
        <v>0</v>
      </c>
      <c r="J106" s="28">
        <f>VLOOKUP($G106,难度数据!$P:$AI,IF($F106=1,4+VLOOKUP($E106,难度数据!$A$24:$B$27,2,FALSE),14+VLOOKUP($E106,难度数据!$A$28:$B$31,2,FALSE)),FALSE)</f>
        <v>650</v>
      </c>
      <c r="K106" s="28">
        <v>0</v>
      </c>
      <c r="L106" s="28">
        <v>1.5</v>
      </c>
      <c r="M106" s="28">
        <v>0</v>
      </c>
      <c r="N106" s="28">
        <v>0</v>
      </c>
      <c r="O106" s="28">
        <f ca="1">LOOKUP($G106*4,难度数据!$I$3:$I$23,IF($F106=1,INDIRECT("难度数据"&amp;"!$J$3:$J$23"),INDIRECT("难度数据"&amp;"!$K$3:$K$23")))</f>
        <v>60</v>
      </c>
      <c r="P106" s="28">
        <v>0</v>
      </c>
      <c r="Q106" s="28">
        <v>0</v>
      </c>
      <c r="R106" s="28">
        <v>1803012</v>
      </c>
      <c r="S106" s="28">
        <v>1</v>
      </c>
      <c r="T106" s="28">
        <v>1801012</v>
      </c>
      <c r="U106" s="28">
        <v>1</v>
      </c>
      <c r="V106" s="28">
        <v>1802012</v>
      </c>
      <c r="W106" s="28">
        <v>1</v>
      </c>
      <c r="X106" s="28"/>
      <c r="Y106" s="28"/>
      <c r="Z106" s="28"/>
      <c r="AA106" s="24"/>
      <c r="AB106" s="28">
        <v>0</v>
      </c>
      <c r="AC106" s="28">
        <f t="shared" si="4"/>
        <v>4</v>
      </c>
      <c r="AD106" s="29" t="str">
        <f>VLOOKUP(AG106,[2]战场角色!$A:$V,22,0)</f>
        <v>head_szz_1201012</v>
      </c>
      <c r="AE106" s="29">
        <f>VLOOKUP(AG106,检索目录!A:F,6,0)</f>
        <v>1</v>
      </c>
      <c r="AF106" s="28">
        <f>VLOOKUP(AG106,检索目录!A:F,3,0)</f>
        <v>3</v>
      </c>
      <c r="AG106" s="28">
        <v>1201012</v>
      </c>
      <c r="AH106" s="28"/>
    </row>
    <row r="107" s="29" customFormat="1" ht="16.5" spans="1:34">
      <c r="A107" s="35">
        <f>CONCATENATE(9,VLOOKUP(LEFT($D107,3),{"czg",1;"tfq",2;"zyd",3;"jzq",4;"gcz",5;"pcc",6},2,FALSE))*100000+VALUE(MID($D107,5,LEN($D107)-LEN(RIGHT($D107,11))-5+1))*1000+LEFT(RIGHT($D107,10),1)*100+IF(LEFT(RIGHT($D107,8),3)="jlr",1,2)*10+RIGHT($D107,1)</f>
        <v>9203213</v>
      </c>
      <c r="B107" s="28" t="s">
        <v>98</v>
      </c>
      <c r="C107" s="28" t="s">
        <v>99</v>
      </c>
      <c r="D107" s="28" t="s">
        <v>229</v>
      </c>
      <c r="E107" s="28">
        <v>3</v>
      </c>
      <c r="F107" s="28">
        <f t="shared" si="5"/>
        <v>1</v>
      </c>
      <c r="G107" s="28">
        <f>INDEX(难度数据!$A$1:$G$16,MATCH(VALUE(MID($D107,5,LEN($D107)-LEN(RIGHT($D107,11))-5+1)),难度数据!$A$1:$A$16,0),MATCH(LEFT($D107,3),难度数据!$A$1:$G$1,0))</f>
        <v>13</v>
      </c>
      <c r="H107" s="28">
        <f>VLOOKUP($G107,难度数据!$P:$AI,IF($F107=1,2+VLOOKUP($E107,难度数据!$A$24:$B$27,2,FALSE),12+VLOOKUP($E107,难度数据!$A$28:$B$31,2,FALSE)),FALSE)</f>
        <v>0.727228915662651</v>
      </c>
      <c r="I107" s="28">
        <f>VLOOKUP($G107,难度数据!$P:$AI,IF($F107=1,3+VLOOKUP($E107,难度数据!$A$24:$B$27,2,FALSE),13+VLOOKUP($E107,难度数据!$A$28:$B$31,2,FALSE)),FALSE)</f>
        <v>0</v>
      </c>
      <c r="J107" s="28">
        <f>VLOOKUP($G107,难度数据!$P:$AI,IF($F107=1,4+VLOOKUP($E107,难度数据!$A$24:$B$27,2,FALSE),14+VLOOKUP($E107,难度数据!$A$28:$B$31,2,FALSE)),FALSE)</f>
        <v>650</v>
      </c>
      <c r="K107" s="28">
        <v>0</v>
      </c>
      <c r="L107" s="28">
        <v>1.5</v>
      </c>
      <c r="M107" s="28">
        <v>0</v>
      </c>
      <c r="N107" s="28">
        <v>0</v>
      </c>
      <c r="O107" s="28">
        <f ca="1">LOOKUP($G107*4,难度数据!$I$3:$I$23,IF($F107=1,INDIRECT("难度数据"&amp;"!$J$3:$J$23"),INDIRECT("难度数据"&amp;"!$K$3:$K$23")))</f>
        <v>60</v>
      </c>
      <c r="P107" s="28">
        <v>0</v>
      </c>
      <c r="Q107" s="28">
        <v>0</v>
      </c>
      <c r="R107" s="28">
        <v>1301012</v>
      </c>
      <c r="S107" s="28">
        <v>1</v>
      </c>
      <c r="T107" s="28">
        <v>1302012</v>
      </c>
      <c r="U107" s="28">
        <v>1</v>
      </c>
      <c r="V107" s="28"/>
      <c r="W107" s="28"/>
      <c r="X107" s="28"/>
      <c r="Y107" s="28"/>
      <c r="Z107" s="28"/>
      <c r="AA107" s="24"/>
      <c r="AB107" s="28">
        <v>4</v>
      </c>
      <c r="AC107" s="28">
        <f t="shared" si="4"/>
        <v>5</v>
      </c>
      <c r="AD107" s="29" t="str">
        <f>VLOOKUP(AG107,[2]战场角色!$A:$V,22,0)</f>
        <v>head_nyf_1101012</v>
      </c>
      <c r="AE107" s="29">
        <f>VLOOKUP(AG107,检索目录!A:F,6,0)</f>
        <v>2</v>
      </c>
      <c r="AF107" s="28">
        <f>VLOOKUP(AG107,检索目录!A:F,3,0)</f>
        <v>2</v>
      </c>
      <c r="AG107" s="28">
        <v>1101012</v>
      </c>
      <c r="AH107" s="28"/>
    </row>
    <row r="108" s="29" customFormat="1" ht="16.5" spans="1:34">
      <c r="A108" s="35">
        <f>CONCATENATE(9,VLOOKUP(LEFT($D108,3),{"czg",1;"tfq",2;"zyd",3;"jzq",4;"gcz",5;"pcc",6},2,FALSE))*100000+VALUE(MID($D108,5,LEN($D108)-LEN(RIGHT($D108,11))-5+1))*1000+LEFT(RIGHT($D108,10),1)*100+IF(LEFT(RIGHT($D108,8),3)="jlr",1,2)*10+RIGHT($D108,1)</f>
        <v>9203311</v>
      </c>
      <c r="B108" s="28" t="s">
        <v>98</v>
      </c>
      <c r="C108" s="28" t="s">
        <v>146</v>
      </c>
      <c r="D108" s="28" t="s">
        <v>230</v>
      </c>
      <c r="E108" s="28">
        <v>3</v>
      </c>
      <c r="F108" s="28">
        <f t="shared" si="5"/>
        <v>1</v>
      </c>
      <c r="G108" s="28">
        <f>INDEX(难度数据!$A$1:$G$16,MATCH(VALUE(MID($D108,5,LEN($D108)-LEN(RIGHT($D108,11))-5+1)),难度数据!$A$1:$A$16,0),MATCH(LEFT($D108,3),难度数据!$A$1:$G$1,0))</f>
        <v>13</v>
      </c>
      <c r="H108" s="28">
        <f>VLOOKUP($G108,难度数据!$P:$AI,IF($F108=1,2+VLOOKUP($E108,难度数据!$A$24:$B$27,2,FALSE),12+VLOOKUP($E108,难度数据!$A$28:$B$31,2,FALSE)),FALSE)</f>
        <v>0.727228915662651</v>
      </c>
      <c r="I108" s="28">
        <f>VLOOKUP($G108,难度数据!$P:$AI,IF($F108=1,3+VLOOKUP($E108,难度数据!$A$24:$B$27,2,FALSE),13+VLOOKUP($E108,难度数据!$A$28:$B$31,2,FALSE)),FALSE)</f>
        <v>0</v>
      </c>
      <c r="J108" s="28">
        <f>VLOOKUP($G108,难度数据!$P:$AI,IF($F108=1,4+VLOOKUP($E108,难度数据!$A$24:$B$27,2,FALSE),14+VLOOKUP($E108,难度数据!$A$28:$B$31,2,FALSE)),FALSE)</f>
        <v>650</v>
      </c>
      <c r="K108" s="28">
        <v>0</v>
      </c>
      <c r="L108" s="28">
        <v>1.5</v>
      </c>
      <c r="M108" s="28">
        <v>0</v>
      </c>
      <c r="N108" s="28">
        <v>0</v>
      </c>
      <c r="O108" s="28">
        <f ca="1">LOOKUP($G108*4,难度数据!$I$3:$I$23,IF($F108=1,INDIRECT("难度数据"&amp;"!$J$3:$J$23"),INDIRECT("难度数据"&amp;"!$K$3:$K$23")))</f>
        <v>60</v>
      </c>
      <c r="P108" s="28">
        <v>0</v>
      </c>
      <c r="Q108" s="28">
        <v>0</v>
      </c>
      <c r="R108" s="28">
        <v>1802011</v>
      </c>
      <c r="S108" s="28">
        <v>1</v>
      </c>
      <c r="T108" s="28">
        <v>1803011</v>
      </c>
      <c r="U108" s="28">
        <v>1</v>
      </c>
      <c r="V108" s="28">
        <v>1801011</v>
      </c>
      <c r="W108" s="28">
        <v>1</v>
      </c>
      <c r="X108" s="28"/>
      <c r="Y108" s="28"/>
      <c r="Z108" s="28"/>
      <c r="AA108" s="24"/>
      <c r="AB108" s="28">
        <v>0</v>
      </c>
      <c r="AC108" s="28">
        <f t="shared" si="4"/>
        <v>4</v>
      </c>
      <c r="AD108" s="29" t="str">
        <f>VLOOKUP(AG108,[2]战场角色!$A:$V,22,0)</f>
        <v>head_mdjbt_1201011</v>
      </c>
      <c r="AE108" s="29">
        <f>VLOOKUP(AG108,检索目录!A:F,6,0)</f>
        <v>1</v>
      </c>
      <c r="AF108" s="28">
        <f>VLOOKUP(AG108,检索目录!A:F,3,0)</f>
        <v>2</v>
      </c>
      <c r="AG108" s="28">
        <v>1201011</v>
      </c>
      <c r="AH108" s="28"/>
    </row>
    <row r="109" s="29" customFormat="1" ht="16.5" spans="1:34">
      <c r="A109" s="35">
        <f>CONCATENATE(9,VLOOKUP(LEFT($D109,3),{"czg",1;"tfq",2;"zyd",3;"jzq",4;"gcz",5;"pcc",6},2,FALSE))*100000+VALUE(MID($D109,5,LEN($D109)-LEN(RIGHT($D109,11))-5+1))*1000+LEFT(RIGHT($D109,10),1)*100+IF(LEFT(RIGHT($D109,8),3)="jlr",1,2)*10+RIGHT($D109,1)</f>
        <v>9203312</v>
      </c>
      <c r="B109" s="28" t="s">
        <v>98</v>
      </c>
      <c r="C109" s="28" t="s">
        <v>231</v>
      </c>
      <c r="D109" s="28" t="s">
        <v>232</v>
      </c>
      <c r="E109" s="28">
        <v>3</v>
      </c>
      <c r="F109" s="28">
        <f t="shared" si="5"/>
        <v>1</v>
      </c>
      <c r="G109" s="28">
        <f>INDEX(难度数据!$A$1:$G$16,MATCH(VALUE(MID($D109,5,LEN($D109)-LEN(RIGHT($D109,11))-5+1)),难度数据!$A$1:$A$16,0),MATCH(LEFT($D109,3),难度数据!$A$1:$G$1,0))</f>
        <v>13</v>
      </c>
      <c r="H109" s="28">
        <f>VLOOKUP($G109,难度数据!$P:$AI,IF($F109=1,2+VLOOKUP($E109,难度数据!$A$24:$B$27,2,FALSE),12+VLOOKUP($E109,难度数据!$A$28:$B$31,2,FALSE)),FALSE)</f>
        <v>0.727228915662651</v>
      </c>
      <c r="I109" s="28">
        <f>VLOOKUP($G109,难度数据!$P:$AI,IF($F109=1,3+VLOOKUP($E109,难度数据!$A$24:$B$27,2,FALSE),13+VLOOKUP($E109,难度数据!$A$28:$B$31,2,FALSE)),FALSE)</f>
        <v>0</v>
      </c>
      <c r="J109" s="28">
        <f>VLOOKUP($G109,难度数据!$P:$AI,IF($F109=1,4+VLOOKUP($E109,难度数据!$A$24:$B$27,2,FALSE),14+VLOOKUP($E109,难度数据!$A$28:$B$31,2,FALSE)),FALSE)</f>
        <v>650</v>
      </c>
      <c r="K109" s="28">
        <v>0</v>
      </c>
      <c r="L109" s="28">
        <v>1.5</v>
      </c>
      <c r="M109" s="28">
        <v>0</v>
      </c>
      <c r="N109" s="28">
        <v>0</v>
      </c>
      <c r="O109" s="28">
        <f ca="1">LOOKUP($G109*4,难度数据!$I$3:$I$23,IF($F109=1,INDIRECT("难度数据"&amp;"!$J$3:$J$23"),INDIRECT("难度数据"&amp;"!$K$3:$K$23")))</f>
        <v>60</v>
      </c>
      <c r="P109" s="28">
        <v>0</v>
      </c>
      <c r="Q109" s="28">
        <v>0</v>
      </c>
      <c r="R109" s="28">
        <v>1301003</v>
      </c>
      <c r="S109" s="28">
        <v>1</v>
      </c>
      <c r="T109" s="28">
        <v>1302003</v>
      </c>
      <c r="U109" s="28">
        <v>1</v>
      </c>
      <c r="V109" s="28"/>
      <c r="W109" s="28"/>
      <c r="X109" s="28"/>
      <c r="Y109" s="28"/>
      <c r="Z109" s="28"/>
      <c r="AA109" s="24" t="str">
        <f>D110</f>
        <v>tfq-3-3-shl-loc2</v>
      </c>
      <c r="AB109" s="28">
        <v>4</v>
      </c>
      <c r="AC109" s="28">
        <f t="shared" si="4"/>
        <v>5</v>
      </c>
      <c r="AD109" s="29" t="str">
        <f>VLOOKUP(AG109,[2]战场角色!$A:$V,22,0)</f>
        <v>head_zdxl_1101003</v>
      </c>
      <c r="AE109" s="29">
        <f>VLOOKUP(AG109,检索目录!A:F,6,0)</f>
        <v>3</v>
      </c>
      <c r="AF109" s="28">
        <f>VLOOKUP(AG109,检索目录!A:F,3,0)</f>
        <v>3</v>
      </c>
      <c r="AG109" s="28">
        <v>1101003</v>
      </c>
      <c r="AH109" s="28"/>
    </row>
    <row r="110" s="29" customFormat="1" ht="16.5" spans="1:34">
      <c r="A110" s="35">
        <f>CONCATENATE(9,VLOOKUP(LEFT($D110,3),{"czg",1;"tfq",2;"zyd",3;"jzq",4;"gcz",5;"pcc",6},2,FALSE))*100000+VALUE(MID($D110,5,LEN($D110)-LEN(RIGHT($D110,11))-5+1))*1000+LEFT(RIGHT($D110,10),1)*100+IF(LEFT(RIGHT($D110,8),3)="jlr",1,2)*10+RIGHT($D110,1)</f>
        <v>9203322</v>
      </c>
      <c r="B110" s="28" t="s">
        <v>101</v>
      </c>
      <c r="C110" s="28" t="s">
        <v>233</v>
      </c>
      <c r="D110" s="28" t="s">
        <v>234</v>
      </c>
      <c r="E110" s="28">
        <v>3</v>
      </c>
      <c r="F110" s="28">
        <f t="shared" si="5"/>
        <v>2</v>
      </c>
      <c r="G110" s="28">
        <f>INDEX(难度数据!$A$1:$G$16,MATCH(VALUE(MID($D110,5,LEN($D110)-LEN(RIGHT($D110,11))-5+1)),难度数据!$A$1:$A$16,0),MATCH(LEFT($D110,3),难度数据!$A$1:$G$1,0))</f>
        <v>13</v>
      </c>
      <c r="H110" s="28">
        <f>VLOOKUP($G110,难度数据!$P:$AI,IF($F110=1,2+VLOOKUP($E110,难度数据!$A$24:$B$27,2,FALSE),12+VLOOKUP($E110,难度数据!$A$28:$B$31,2,FALSE)),FALSE)</f>
        <v>0.775795601988373</v>
      </c>
      <c r="I110" s="28">
        <f>VLOOKUP($G110,难度数据!$P:$AI,IF($F110=1,3+VLOOKUP($E110,难度数据!$A$24:$B$27,2,FALSE),13+VLOOKUP($E110,难度数据!$A$28:$B$31,2,FALSE)),FALSE)</f>
        <v>0</v>
      </c>
      <c r="J110" s="28">
        <f>VLOOKUP($G110,难度数据!$P:$AI,IF($F110=1,4+VLOOKUP($E110,难度数据!$A$24:$B$27,2,FALSE),14+VLOOKUP($E110,难度数据!$A$28:$B$31,2,FALSE)),FALSE)</f>
        <v>650</v>
      </c>
      <c r="K110" s="28">
        <v>0</v>
      </c>
      <c r="L110" s="28">
        <v>1.5</v>
      </c>
      <c r="M110" s="28">
        <v>0</v>
      </c>
      <c r="N110" s="28">
        <v>0</v>
      </c>
      <c r="O110" s="28">
        <f ca="1">LOOKUP($G110*4,难度数据!$I$3:$I$23,IF($F110=1,INDIRECT("难度数据"&amp;"!$J$3:$J$23"),INDIRECT("难度数据"&amp;"!$K$3:$K$23")))</f>
        <v>1550</v>
      </c>
      <c r="P110" s="28">
        <v>0</v>
      </c>
      <c r="Q110" s="28">
        <v>0</v>
      </c>
      <c r="R110" s="28">
        <v>1303005</v>
      </c>
      <c r="S110" s="28">
        <v>1</v>
      </c>
      <c r="T110" s="28">
        <v>1304027</v>
      </c>
      <c r="U110" s="28">
        <v>1</v>
      </c>
      <c r="V110" s="28">
        <v>1304036</v>
      </c>
      <c r="W110" s="28">
        <v>1</v>
      </c>
      <c r="X110" s="28"/>
      <c r="Y110" s="28"/>
      <c r="Z110" s="28"/>
      <c r="AA110" s="24"/>
      <c r="AB110" s="28">
        <v>0</v>
      </c>
      <c r="AC110" s="28">
        <f t="shared" si="4"/>
        <v>5</v>
      </c>
      <c r="AD110" s="29" t="str">
        <f>VLOOKUP(AG110,[2]战场角色!$A:$V,22,0)</f>
        <v>head_lxy_1102005</v>
      </c>
      <c r="AE110" s="29">
        <f>VLOOKUP(AG110,检索目录!A:F,6,0)</f>
        <v>3</v>
      </c>
      <c r="AF110" s="28">
        <f>VLOOKUP(AG110,检索目录!A:F,3,0)</f>
        <v>3</v>
      </c>
      <c r="AG110" s="28">
        <v>1102005</v>
      </c>
      <c r="AH110" s="28"/>
    </row>
    <row r="111" s="29" customFormat="1" ht="16.5" spans="1:34">
      <c r="A111" s="35">
        <f>CONCATENATE(9,VLOOKUP(LEFT($D111,3),{"czg",1;"tfq",2;"zyd",3;"jzq",4;"gcz",5;"pcc",6},2,FALSE))*100000+VALUE(MID($D111,5,LEN($D111)-LEN(RIGHT($D111,11))-5+1))*1000+LEFT(RIGHT($D111,10),1)*100+IF(LEFT(RIGHT($D111,8),3)="jlr",1,2)*10+RIGHT($D111,1)</f>
        <v>9203313</v>
      </c>
      <c r="B111" s="28" t="s">
        <v>98</v>
      </c>
      <c r="C111" s="28" t="s">
        <v>235</v>
      </c>
      <c r="D111" s="28" t="s">
        <v>236</v>
      </c>
      <c r="E111" s="28">
        <v>3</v>
      </c>
      <c r="F111" s="28">
        <f t="shared" si="5"/>
        <v>1</v>
      </c>
      <c r="G111" s="28">
        <f>INDEX(难度数据!$A$1:$G$16,MATCH(VALUE(MID($D111,5,LEN($D111)-LEN(RIGHT($D111,11))-5+1)),难度数据!$A$1:$A$16,0),MATCH(LEFT($D111,3),难度数据!$A$1:$G$1,0))</f>
        <v>13</v>
      </c>
      <c r="H111" s="28">
        <f>VLOOKUP($G111,难度数据!$P:$AI,IF($F111=1,2+VLOOKUP($E111,难度数据!$A$24:$B$27,2,FALSE),12+VLOOKUP($E111,难度数据!$A$28:$B$31,2,FALSE)),FALSE)</f>
        <v>0.727228915662651</v>
      </c>
      <c r="I111" s="28">
        <f>VLOOKUP($G111,难度数据!$P:$AI,IF($F111=1,3+VLOOKUP($E111,难度数据!$A$24:$B$27,2,FALSE),13+VLOOKUP($E111,难度数据!$A$28:$B$31,2,FALSE)),FALSE)</f>
        <v>0</v>
      </c>
      <c r="J111" s="28">
        <f>VLOOKUP($G111,难度数据!$P:$AI,IF($F111=1,4+VLOOKUP($E111,难度数据!$A$24:$B$27,2,FALSE),14+VLOOKUP($E111,难度数据!$A$28:$B$31,2,FALSE)),FALSE)</f>
        <v>650</v>
      </c>
      <c r="K111" s="28">
        <v>0</v>
      </c>
      <c r="L111" s="28">
        <v>1.5</v>
      </c>
      <c r="M111" s="28">
        <v>0</v>
      </c>
      <c r="N111" s="28">
        <v>0</v>
      </c>
      <c r="O111" s="28">
        <f ca="1">LOOKUP($G111*4,难度数据!$I$3:$I$23,IF($F111=1,INDIRECT("难度数据"&amp;"!$J$3:$J$23"),INDIRECT("难度数据"&amp;"!$K$3:$K$23")))</f>
        <v>60</v>
      </c>
      <c r="P111" s="28">
        <v>0</v>
      </c>
      <c r="Q111" s="28">
        <v>0</v>
      </c>
      <c r="R111" s="28">
        <v>1807001</v>
      </c>
      <c r="S111" s="28">
        <v>1</v>
      </c>
      <c r="T111" s="28">
        <v>1804012</v>
      </c>
      <c r="U111" s="28">
        <v>1</v>
      </c>
      <c r="V111" s="28">
        <v>1809001</v>
      </c>
      <c r="W111" s="28">
        <v>1</v>
      </c>
      <c r="X111" s="28"/>
      <c r="Y111" s="28"/>
      <c r="Z111" s="28"/>
      <c r="AA111" s="24"/>
      <c r="AB111" s="28">
        <v>4</v>
      </c>
      <c r="AC111" s="28">
        <f t="shared" si="4"/>
        <v>5</v>
      </c>
      <c r="AD111" s="29" t="str">
        <f>VLOOKUP(AG111,[2]战场角色!$A:$V,22,0)</f>
        <v>head_shx_1102019</v>
      </c>
      <c r="AE111" s="29">
        <f>VLOOKUP(AG111,检索目录!A:F,6,0)</f>
        <v>2</v>
      </c>
      <c r="AF111" s="28">
        <f>VLOOKUP(AG111,检索目录!A:F,3,0)</f>
        <v>1</v>
      </c>
      <c r="AG111" s="28">
        <v>1102019</v>
      </c>
      <c r="AH111" s="28"/>
    </row>
    <row r="112" s="29" customFormat="1" ht="16.5" spans="1:34">
      <c r="A112" s="35">
        <f>CONCATENATE(9,VLOOKUP(LEFT($D112,3),{"czg",1;"tfq",2;"zyd",3;"jzq",4;"gcz",5;"pcc",6},2,FALSE))*100000+VALUE(MID($D112,5,LEN($D112)-LEN(RIGHT($D112,11))-5+1))*1000+LEFT(RIGHT($D112,10),1)*100+IF(LEFT(RIGHT($D112,8),3)="jlr",1,2)*10+RIGHT($D112,1)</f>
        <v>9303111</v>
      </c>
      <c r="B112" s="28" t="s">
        <v>98</v>
      </c>
      <c r="C112" s="28" t="s">
        <v>108</v>
      </c>
      <c r="D112" s="28" t="s">
        <v>237</v>
      </c>
      <c r="E112" s="28">
        <v>3</v>
      </c>
      <c r="F112" s="28">
        <f t="shared" si="5"/>
        <v>1</v>
      </c>
      <c r="G112" s="28">
        <f>INDEX(难度数据!$A$1:$G$16,MATCH(VALUE(MID($D112,5,LEN($D112)-LEN(RIGHT($D112,11))-5+1)),难度数据!$A$1:$A$16,0),MATCH(LEFT($D112,3),难度数据!$A$1:$G$1,0))</f>
        <v>14</v>
      </c>
      <c r="H112" s="28">
        <f>VLOOKUP($G112,难度数据!$P:$AI,IF($F112=1,2+VLOOKUP($E112,难度数据!$A$24:$B$27,2,FALSE),12+VLOOKUP($E112,难度数据!$A$28:$B$31,2,FALSE)),FALSE)</f>
        <v>0.739142789598109</v>
      </c>
      <c r="I112" s="28">
        <f>VLOOKUP($G112,难度数据!$P:$AI,IF($F112=1,3+VLOOKUP($E112,难度数据!$A$24:$B$27,2,FALSE),13+VLOOKUP($E112,难度数据!$A$28:$B$31,2,FALSE)),FALSE)</f>
        <v>0</v>
      </c>
      <c r="J112" s="28">
        <f>VLOOKUP($G112,难度数据!$P:$AI,IF($F112=1,4+VLOOKUP($E112,难度数据!$A$24:$B$27,2,FALSE),14+VLOOKUP($E112,难度数据!$A$28:$B$31,2,FALSE)),FALSE)</f>
        <v>700</v>
      </c>
      <c r="K112" s="28">
        <v>0</v>
      </c>
      <c r="L112" s="28">
        <v>1.5</v>
      </c>
      <c r="M112" s="28">
        <v>0</v>
      </c>
      <c r="N112" s="28">
        <v>0</v>
      </c>
      <c r="O112" s="28">
        <f ca="1">LOOKUP($G112*4,难度数据!$I$3:$I$23,IF($F112=1,INDIRECT("难度数据"&amp;"!$J$3:$J$23"),INDIRECT("难度数据"&amp;"!$K$3:$K$23")))</f>
        <v>60</v>
      </c>
      <c r="P112" s="28">
        <v>0</v>
      </c>
      <c r="Q112" s="28">
        <v>0</v>
      </c>
      <c r="R112" s="28">
        <v>1301013</v>
      </c>
      <c r="S112" s="28">
        <v>1</v>
      </c>
      <c r="T112" s="28">
        <v>1302013</v>
      </c>
      <c r="U112" s="28">
        <v>1</v>
      </c>
      <c r="V112" s="28"/>
      <c r="W112" s="28"/>
      <c r="X112" s="28"/>
      <c r="Y112" s="28"/>
      <c r="Z112" s="28"/>
      <c r="AA112" s="24"/>
      <c r="AB112" s="28">
        <v>4</v>
      </c>
      <c r="AC112" s="28">
        <f t="shared" si="4"/>
        <v>5</v>
      </c>
      <c r="AD112" s="29" t="str">
        <f>VLOOKUP(AG112,[2]战场角色!$A:$V,22,0)</f>
        <v>head_jl_1101013</v>
      </c>
      <c r="AE112" s="29">
        <f>VLOOKUP(AG112,检索目录!A:F,6,0)</f>
        <v>2</v>
      </c>
      <c r="AF112" s="28">
        <f>VLOOKUP(AG112,检索目录!A:F,3,0)</f>
        <v>1</v>
      </c>
      <c r="AG112" s="28">
        <v>1101013</v>
      </c>
      <c r="AH112" s="28"/>
    </row>
    <row r="113" s="29" customFormat="1" ht="16.5" spans="1:34">
      <c r="A113" s="35">
        <f>CONCATENATE(9,VLOOKUP(LEFT($D113,3),{"czg",1;"tfq",2;"zyd",3;"jzq",4;"gcz",5;"pcc",6},2,FALSE))*100000+VALUE(MID($D113,5,LEN($D113)-LEN(RIGHT($D113,11))-5+1))*1000+LEFT(RIGHT($D113,10),1)*100+IF(LEFT(RIGHT($D113,8),3)="jlr",1,2)*10+RIGHT($D113,1)</f>
        <v>9303112</v>
      </c>
      <c r="B113" s="28" t="s">
        <v>98</v>
      </c>
      <c r="C113" s="28" t="s">
        <v>238</v>
      </c>
      <c r="D113" s="28" t="s">
        <v>239</v>
      </c>
      <c r="E113" s="28">
        <v>3</v>
      </c>
      <c r="F113" s="28">
        <f t="shared" si="5"/>
        <v>1</v>
      </c>
      <c r="G113" s="28">
        <f>INDEX(难度数据!$A$1:$G$16,MATCH(VALUE(MID($D113,5,LEN($D113)-LEN(RIGHT($D113,11))-5+1)),难度数据!$A$1:$A$16,0),MATCH(LEFT($D113,3),难度数据!$A$1:$G$1,0))</f>
        <v>14</v>
      </c>
      <c r="H113" s="28">
        <f>VLOOKUP($G113,难度数据!$P:$AI,IF($F113=1,2+VLOOKUP($E113,难度数据!$A$24:$B$27,2,FALSE),12+VLOOKUP($E113,难度数据!$A$28:$B$31,2,FALSE)),FALSE)</f>
        <v>0.739142789598109</v>
      </c>
      <c r="I113" s="28">
        <f>VLOOKUP($G113,难度数据!$P:$AI,IF($F113=1,3+VLOOKUP($E113,难度数据!$A$24:$B$27,2,FALSE),13+VLOOKUP($E113,难度数据!$A$28:$B$31,2,FALSE)),FALSE)</f>
        <v>0</v>
      </c>
      <c r="J113" s="28">
        <f>VLOOKUP($G113,难度数据!$P:$AI,IF($F113=1,4+VLOOKUP($E113,难度数据!$A$24:$B$27,2,FALSE),14+VLOOKUP($E113,难度数据!$A$28:$B$31,2,FALSE)),FALSE)</f>
        <v>700</v>
      </c>
      <c r="K113" s="28">
        <v>0</v>
      </c>
      <c r="L113" s="28">
        <v>1.5</v>
      </c>
      <c r="M113" s="28">
        <v>0</v>
      </c>
      <c r="N113" s="28">
        <v>0</v>
      </c>
      <c r="O113" s="28">
        <f ca="1">LOOKUP($G113*4,难度数据!$I$3:$I$23,IF($F113=1,INDIRECT("难度数据"&amp;"!$J$3:$J$23"),INDIRECT("难度数据"&amp;"!$K$3:$K$23")))</f>
        <v>60</v>
      </c>
      <c r="P113" s="28">
        <v>0</v>
      </c>
      <c r="Q113" s="28">
        <v>0</v>
      </c>
      <c r="R113" s="28">
        <v>1301007</v>
      </c>
      <c r="S113" s="28">
        <v>1</v>
      </c>
      <c r="T113" s="28">
        <v>1302007</v>
      </c>
      <c r="U113" s="28">
        <v>1</v>
      </c>
      <c r="V113" s="28"/>
      <c r="W113" s="28"/>
      <c r="X113" s="28"/>
      <c r="Y113" s="28"/>
      <c r="Z113" s="28"/>
      <c r="AA113" s="24" t="str">
        <f>D114</f>
        <v>zyd-3-1-shl-loc2</v>
      </c>
      <c r="AB113" s="28">
        <v>0</v>
      </c>
      <c r="AC113" s="28">
        <f t="shared" si="4"/>
        <v>5</v>
      </c>
      <c r="AD113" s="29" t="str">
        <f>VLOOKUP(AG113,[2]战场角色!$A:$V,22,0)</f>
        <v>head_zdcyb_1101007</v>
      </c>
      <c r="AE113" s="29">
        <f>VLOOKUP(AG113,检索目录!A:F,6,0)</f>
        <v>4</v>
      </c>
      <c r="AF113" s="28">
        <f>VLOOKUP(AG113,检索目录!A:F,3,0)</f>
        <v>1</v>
      </c>
      <c r="AG113" s="28">
        <v>1101007</v>
      </c>
      <c r="AH113" s="28"/>
    </row>
    <row r="114" s="29" customFormat="1" ht="16.5" spans="1:34">
      <c r="A114" s="35">
        <f>CONCATENATE(9,VLOOKUP(LEFT($D114,3),{"czg",1;"tfq",2;"zyd",3;"jzq",4;"gcz",5;"pcc",6},2,FALSE))*100000+VALUE(MID($D114,5,LEN($D114)-LEN(RIGHT($D114,11))-5+1))*1000+LEFT(RIGHT($D114,10),1)*100+IF(LEFT(RIGHT($D114,8),3)="jlr",1,2)*10+RIGHT($D114,1)</f>
        <v>9303122</v>
      </c>
      <c r="B114" s="28" t="s">
        <v>101</v>
      </c>
      <c r="C114" s="28" t="s">
        <v>240</v>
      </c>
      <c r="D114" s="28" t="s">
        <v>241</v>
      </c>
      <c r="E114" s="28">
        <v>3</v>
      </c>
      <c r="F114" s="28">
        <f t="shared" si="5"/>
        <v>2</v>
      </c>
      <c r="G114" s="28">
        <f>INDEX(难度数据!$A$1:$G$16,MATCH(VALUE(MID($D114,5,LEN($D114)-LEN(RIGHT($D114,11))-5+1)),难度数据!$A$1:$A$16,0),MATCH(LEFT($D114,3),难度数据!$A$1:$G$1,0))</f>
        <v>14</v>
      </c>
      <c r="H114" s="28">
        <f>VLOOKUP($G114,难度数据!$P:$AI,IF($F114=1,2+VLOOKUP($E114,难度数据!$A$24:$B$27,2,FALSE),12+VLOOKUP($E114,难度数据!$A$28:$B$31,2,FALSE)),FALSE)</f>
        <v>0.784558650663757</v>
      </c>
      <c r="I114" s="28">
        <f>VLOOKUP($G114,难度数据!$P:$AI,IF($F114=1,3+VLOOKUP($E114,难度数据!$A$24:$B$27,2,FALSE),13+VLOOKUP($E114,难度数据!$A$28:$B$31,2,FALSE)),FALSE)</f>
        <v>0</v>
      </c>
      <c r="J114" s="28">
        <f>VLOOKUP($G114,难度数据!$P:$AI,IF($F114=1,4+VLOOKUP($E114,难度数据!$A$24:$B$27,2,FALSE),14+VLOOKUP($E114,难度数据!$A$28:$B$31,2,FALSE)),FALSE)</f>
        <v>700</v>
      </c>
      <c r="K114" s="28">
        <v>0</v>
      </c>
      <c r="L114" s="28">
        <v>1.5</v>
      </c>
      <c r="M114" s="28">
        <v>0</v>
      </c>
      <c r="N114" s="28">
        <v>0</v>
      </c>
      <c r="O114" s="28">
        <f ca="1">LOOKUP($G114*4,难度数据!$I$3:$I$23,IF($F114=1,INDIRECT("难度数据"&amp;"!$J$3:$J$23"),INDIRECT("难度数据"&amp;"!$K$3:$K$23")))</f>
        <v>1550</v>
      </c>
      <c r="P114" s="28">
        <v>0</v>
      </c>
      <c r="Q114" s="28">
        <v>0</v>
      </c>
      <c r="R114" s="28">
        <v>1303003</v>
      </c>
      <c r="S114" s="28">
        <v>1</v>
      </c>
      <c r="T114" s="28">
        <v>1304026</v>
      </c>
      <c r="U114" s="28">
        <v>1</v>
      </c>
      <c r="V114" s="28">
        <v>1304032</v>
      </c>
      <c r="W114" s="28">
        <v>1</v>
      </c>
      <c r="X114" s="28"/>
      <c r="Y114" s="28"/>
      <c r="Z114" s="28"/>
      <c r="AA114" s="24"/>
      <c r="AB114" s="28">
        <v>0</v>
      </c>
      <c r="AC114" s="28">
        <f t="shared" si="4"/>
        <v>5</v>
      </c>
      <c r="AD114" s="29" t="str">
        <f>VLOOKUP(AG114,[2]战场角色!$A:$V,22,0)</f>
        <v>head_dw_1102003</v>
      </c>
      <c r="AE114" s="29">
        <f>VLOOKUP(AG114,检索目录!A:F,6,0)</f>
        <v>4</v>
      </c>
      <c r="AF114" s="28">
        <f>VLOOKUP(AG114,检索目录!A:F,3,0)</f>
        <v>1</v>
      </c>
      <c r="AG114" s="28">
        <v>1102003</v>
      </c>
      <c r="AH114" s="28"/>
    </row>
    <row r="115" s="29" customFormat="1" ht="16.5" spans="1:34">
      <c r="A115" s="35">
        <f>CONCATENATE(9,VLOOKUP(LEFT($D115,3),{"czg",1;"tfq",2;"zyd",3;"jzq",4;"gcz",5;"pcc",6},2,FALSE))*100000+VALUE(MID($D115,5,LEN($D115)-LEN(RIGHT($D115,11))-5+1))*1000+LEFT(RIGHT($D115,10),1)*100+IF(LEFT(RIGHT($D115,8),3)="jlr",1,2)*10+RIGHT($D115,1)</f>
        <v>9303113</v>
      </c>
      <c r="B115" s="28" t="s">
        <v>98</v>
      </c>
      <c r="C115" s="28" t="s">
        <v>183</v>
      </c>
      <c r="D115" s="28" t="s">
        <v>242</v>
      </c>
      <c r="E115" s="28">
        <v>3</v>
      </c>
      <c r="F115" s="28">
        <f t="shared" si="5"/>
        <v>1</v>
      </c>
      <c r="G115" s="28">
        <f>INDEX(难度数据!$A$1:$G$16,MATCH(VALUE(MID($D115,5,LEN($D115)-LEN(RIGHT($D115,11))-5+1)),难度数据!$A$1:$A$16,0),MATCH(LEFT($D115,3),难度数据!$A$1:$G$1,0))</f>
        <v>14</v>
      </c>
      <c r="H115" s="28">
        <f>VLOOKUP($G115,难度数据!$P:$AI,IF($F115=1,2+VLOOKUP($E115,难度数据!$A$24:$B$27,2,FALSE),12+VLOOKUP($E115,难度数据!$A$28:$B$31,2,FALSE)),FALSE)</f>
        <v>0.739142789598109</v>
      </c>
      <c r="I115" s="28">
        <f>VLOOKUP($G115,难度数据!$P:$AI,IF($F115=1,3+VLOOKUP($E115,难度数据!$A$24:$B$27,2,FALSE),13+VLOOKUP($E115,难度数据!$A$28:$B$31,2,FALSE)),FALSE)</f>
        <v>0</v>
      </c>
      <c r="J115" s="28">
        <f>VLOOKUP($G115,难度数据!$P:$AI,IF($F115=1,4+VLOOKUP($E115,难度数据!$A$24:$B$27,2,FALSE),14+VLOOKUP($E115,难度数据!$A$28:$B$31,2,FALSE)),FALSE)</f>
        <v>700</v>
      </c>
      <c r="K115" s="28">
        <v>0</v>
      </c>
      <c r="L115" s="28">
        <v>1.5</v>
      </c>
      <c r="M115" s="28">
        <v>0</v>
      </c>
      <c r="N115" s="28">
        <v>0</v>
      </c>
      <c r="O115" s="28">
        <f ca="1">LOOKUP($G115*4,难度数据!$I$3:$I$23,IF($F115=1,INDIRECT("难度数据"&amp;"!$J$3:$J$23"),INDIRECT("难度数据"&amp;"!$K$3:$K$23")))</f>
        <v>60</v>
      </c>
      <c r="P115" s="28">
        <v>0</v>
      </c>
      <c r="Q115" s="28">
        <v>0</v>
      </c>
      <c r="R115" s="28">
        <v>1301011</v>
      </c>
      <c r="S115" s="28">
        <v>1</v>
      </c>
      <c r="T115" s="28">
        <v>1302011</v>
      </c>
      <c r="U115" s="28">
        <v>1</v>
      </c>
      <c r="V115" s="28"/>
      <c r="W115" s="28"/>
      <c r="X115" s="28"/>
      <c r="Y115" s="28"/>
      <c r="Z115" s="28"/>
      <c r="AA115" s="24"/>
      <c r="AB115" s="28">
        <v>4</v>
      </c>
      <c r="AC115" s="28">
        <f t="shared" si="4"/>
        <v>5</v>
      </c>
      <c r="AD115" s="29" t="str">
        <f>VLOOKUP(AG115,[2]战场角色!$A:$V,22,0)</f>
        <v>head_yfz_1101011</v>
      </c>
      <c r="AE115" s="29">
        <f>VLOOKUP(AG115,检索目录!A:F,6,0)</f>
        <v>3</v>
      </c>
      <c r="AF115" s="28">
        <f>VLOOKUP(AG115,检索目录!A:F,3,0)</f>
        <v>2</v>
      </c>
      <c r="AG115" s="28">
        <v>1101011</v>
      </c>
      <c r="AH115" s="28"/>
    </row>
    <row r="116" s="29" customFormat="1" ht="16.5" spans="1:34">
      <c r="A116" s="35">
        <f>CONCATENATE(9,VLOOKUP(LEFT($D116,3),{"czg",1;"tfq",2;"zyd",3;"jzq",4;"gcz",5;"pcc",6},2,FALSE))*100000+VALUE(MID($D116,5,LEN($D116)-LEN(RIGHT($D116,11))-5+1))*1000+LEFT(RIGHT($D116,10),1)*100+IF(LEFT(RIGHT($D116,8),3)="jlr",1,2)*10+RIGHT($D116,1)</f>
        <v>9303211</v>
      </c>
      <c r="B116" s="28" t="s">
        <v>98</v>
      </c>
      <c r="C116" s="28" t="s">
        <v>243</v>
      </c>
      <c r="D116" s="28" t="s">
        <v>244</v>
      </c>
      <c r="E116" s="28">
        <v>3</v>
      </c>
      <c r="F116" s="28">
        <f t="shared" si="5"/>
        <v>1</v>
      </c>
      <c r="G116" s="28">
        <f>INDEX(难度数据!$A$1:$G$16,MATCH(VALUE(MID($D116,5,LEN($D116)-LEN(RIGHT($D116,11))-5+1)),难度数据!$A$1:$A$16,0),MATCH(LEFT($D116,3),难度数据!$A$1:$G$1,0))</f>
        <v>14</v>
      </c>
      <c r="H116" s="28">
        <f>VLOOKUP($G116,难度数据!$P:$AI,IF($F116=1,2+VLOOKUP($E116,难度数据!$A$24:$B$27,2,FALSE),12+VLOOKUP($E116,难度数据!$A$28:$B$31,2,FALSE)),FALSE)</f>
        <v>0.739142789598109</v>
      </c>
      <c r="I116" s="28">
        <f>VLOOKUP($G116,难度数据!$P:$AI,IF($F116=1,3+VLOOKUP($E116,难度数据!$A$24:$B$27,2,FALSE),13+VLOOKUP($E116,难度数据!$A$28:$B$31,2,FALSE)),FALSE)</f>
        <v>0</v>
      </c>
      <c r="J116" s="28">
        <f>VLOOKUP($G116,难度数据!$P:$AI,IF($F116=1,4+VLOOKUP($E116,难度数据!$A$24:$B$27,2,FALSE),14+VLOOKUP($E116,难度数据!$A$28:$B$31,2,FALSE)),FALSE)</f>
        <v>700</v>
      </c>
      <c r="K116" s="28">
        <v>0</v>
      </c>
      <c r="L116" s="28">
        <v>1.5</v>
      </c>
      <c r="M116" s="28">
        <v>0</v>
      </c>
      <c r="N116" s="28">
        <v>0</v>
      </c>
      <c r="O116" s="28">
        <f ca="1">LOOKUP($G116*4,难度数据!$I$3:$I$23,IF($F116=1,INDIRECT("难度数据"&amp;"!$J$3:$J$23"),INDIRECT("难度数据"&amp;"!$K$3:$K$23")))</f>
        <v>60</v>
      </c>
      <c r="P116" s="28">
        <v>0</v>
      </c>
      <c r="Q116" s="28">
        <v>0</v>
      </c>
      <c r="R116" s="28">
        <v>1301005</v>
      </c>
      <c r="S116" s="28">
        <v>1</v>
      </c>
      <c r="T116" s="28">
        <v>1302005</v>
      </c>
      <c r="U116" s="28">
        <v>1</v>
      </c>
      <c r="V116" s="28"/>
      <c r="W116" s="28"/>
      <c r="X116" s="28"/>
      <c r="Y116" s="28"/>
      <c r="Z116" s="28"/>
      <c r="AA116" s="24"/>
      <c r="AB116" s="28">
        <v>0</v>
      </c>
      <c r="AC116" s="28">
        <f t="shared" si="4"/>
        <v>5</v>
      </c>
      <c r="AD116" s="29" t="str">
        <f>VLOOKUP(AG116,[2]战场角色!$A:$V,22,0)</f>
        <v>head_lyc_1101005</v>
      </c>
      <c r="AE116" s="29">
        <f>VLOOKUP(AG116,检索目录!A:F,6,0)</f>
        <v>4</v>
      </c>
      <c r="AF116" s="28">
        <f>VLOOKUP(AG116,检索目录!A:F,3,0)</f>
        <v>3</v>
      </c>
      <c r="AG116" s="28">
        <v>1101005</v>
      </c>
      <c r="AH116" s="28"/>
    </row>
    <row r="117" s="29" customFormat="1" ht="16.5" spans="1:34">
      <c r="A117" s="35">
        <f>CONCATENATE(9,VLOOKUP(LEFT($D117,3),{"czg",1;"tfq",2;"zyd",3;"jzq",4;"gcz",5;"pcc",6},2,FALSE))*100000+VALUE(MID($D117,5,LEN($D117)-LEN(RIGHT($D117,11))-5+1))*1000+LEFT(RIGHT($D117,10),1)*100+IF(LEFT(RIGHT($D117,8),3)="jlr",1,2)*10+RIGHT($D117,1)</f>
        <v>9303212</v>
      </c>
      <c r="B117" s="28" t="s">
        <v>98</v>
      </c>
      <c r="C117" s="28" t="s">
        <v>226</v>
      </c>
      <c r="D117" s="28" t="s">
        <v>245</v>
      </c>
      <c r="E117" s="28">
        <v>3</v>
      </c>
      <c r="F117" s="28">
        <f t="shared" si="5"/>
        <v>1</v>
      </c>
      <c r="G117" s="28">
        <f>INDEX(难度数据!$A$1:$G$16,MATCH(VALUE(MID($D117,5,LEN($D117)-LEN(RIGHT($D117,11))-5+1)),难度数据!$A$1:$A$16,0),MATCH(LEFT($D117,3),难度数据!$A$1:$G$1,0))</f>
        <v>14</v>
      </c>
      <c r="H117" s="28">
        <f>VLOOKUP($G117,难度数据!$P:$AI,IF($F117=1,2+VLOOKUP($E117,难度数据!$A$24:$B$27,2,FALSE),12+VLOOKUP($E117,难度数据!$A$28:$B$31,2,FALSE)),FALSE)</f>
        <v>0.739142789598109</v>
      </c>
      <c r="I117" s="28">
        <f>VLOOKUP($G117,难度数据!$P:$AI,IF($F117=1,3+VLOOKUP($E117,难度数据!$A$24:$B$27,2,FALSE),13+VLOOKUP($E117,难度数据!$A$28:$B$31,2,FALSE)),FALSE)</f>
        <v>0</v>
      </c>
      <c r="J117" s="28">
        <f>VLOOKUP($G117,难度数据!$P:$AI,IF($F117=1,4+VLOOKUP($E117,难度数据!$A$24:$B$27,2,FALSE),14+VLOOKUP($E117,难度数据!$A$28:$B$31,2,FALSE)),FALSE)</f>
        <v>700</v>
      </c>
      <c r="K117" s="28">
        <v>0</v>
      </c>
      <c r="L117" s="28">
        <v>1.5</v>
      </c>
      <c r="M117" s="28">
        <v>0</v>
      </c>
      <c r="N117" s="28">
        <v>0</v>
      </c>
      <c r="O117" s="28">
        <f ca="1">LOOKUP($G117*4,难度数据!$I$3:$I$23,IF($F117=1,INDIRECT("难度数据"&amp;"!$J$3:$J$23"),INDIRECT("难度数据"&amp;"!$K$3:$K$23")))</f>
        <v>60</v>
      </c>
      <c r="P117" s="28">
        <v>0</v>
      </c>
      <c r="Q117" s="28">
        <v>0</v>
      </c>
      <c r="R117" s="28">
        <v>1301006</v>
      </c>
      <c r="S117" s="28">
        <v>1</v>
      </c>
      <c r="T117" s="28">
        <v>1302006</v>
      </c>
      <c r="U117" s="28">
        <v>1</v>
      </c>
      <c r="V117" s="28"/>
      <c r="W117" s="28"/>
      <c r="X117" s="28"/>
      <c r="Y117" s="28"/>
      <c r="Z117" s="28"/>
      <c r="AA117" s="24" t="str">
        <f>D118</f>
        <v>zyd-3-2-shl-loc2</v>
      </c>
      <c r="AB117" s="28">
        <v>0</v>
      </c>
      <c r="AC117" s="28">
        <f t="shared" si="4"/>
        <v>5</v>
      </c>
      <c r="AD117" s="29" t="str">
        <f>VLOOKUP(AG117,[2]战场角色!$A:$V,22,0)</f>
        <v>head_hltn_1101006</v>
      </c>
      <c r="AE117" s="29">
        <f>VLOOKUP(AG117,检索目录!A:F,6,0)</f>
        <v>4</v>
      </c>
      <c r="AF117" s="28">
        <f>VLOOKUP(AG117,检索目录!A:F,3,0)</f>
        <v>3</v>
      </c>
      <c r="AG117" s="28">
        <v>1101006</v>
      </c>
      <c r="AH117" s="28"/>
    </row>
    <row r="118" s="29" customFormat="1" ht="16.5" spans="1:34">
      <c r="A118" s="35">
        <f>CONCATENATE(9,VLOOKUP(LEFT($D118,3),{"czg",1;"tfq",2;"zyd",3;"jzq",4;"gcz",5;"pcc",6},2,FALSE))*100000+VALUE(MID($D118,5,LEN($D118)-LEN(RIGHT($D118,11))-5+1))*1000+LEFT(RIGHT($D118,10),1)*100+IF(LEFT(RIGHT($D118,8),3)="jlr",1,2)*10+RIGHT($D118,1)</f>
        <v>9303222</v>
      </c>
      <c r="B118" s="28" t="s">
        <v>101</v>
      </c>
      <c r="C118" s="28" t="s">
        <v>246</v>
      </c>
      <c r="D118" s="28" t="s">
        <v>247</v>
      </c>
      <c r="E118" s="28">
        <v>3</v>
      </c>
      <c r="F118" s="28">
        <f t="shared" si="5"/>
        <v>2</v>
      </c>
      <c r="G118" s="28">
        <f>INDEX(难度数据!$A$1:$G$16,MATCH(VALUE(MID($D118,5,LEN($D118)-LEN(RIGHT($D118,11))-5+1)),难度数据!$A$1:$A$16,0),MATCH(LEFT($D118,3),难度数据!$A$1:$G$1,0))</f>
        <v>14</v>
      </c>
      <c r="H118" s="28">
        <f>VLOOKUP($G118,难度数据!$P:$AI,IF($F118=1,2+VLOOKUP($E118,难度数据!$A$24:$B$27,2,FALSE),12+VLOOKUP($E118,难度数据!$A$28:$B$31,2,FALSE)),FALSE)</f>
        <v>0.784558650663757</v>
      </c>
      <c r="I118" s="28">
        <f>VLOOKUP($G118,难度数据!$P:$AI,IF($F118=1,3+VLOOKUP($E118,难度数据!$A$24:$B$27,2,FALSE),13+VLOOKUP($E118,难度数据!$A$28:$B$31,2,FALSE)),FALSE)</f>
        <v>0</v>
      </c>
      <c r="J118" s="28">
        <f>VLOOKUP($G118,难度数据!$P:$AI,IF($F118=1,4+VLOOKUP($E118,难度数据!$A$24:$B$27,2,FALSE),14+VLOOKUP($E118,难度数据!$A$28:$B$31,2,FALSE)),FALSE)</f>
        <v>700</v>
      </c>
      <c r="K118" s="28">
        <v>0</v>
      </c>
      <c r="L118" s="28">
        <v>1.5</v>
      </c>
      <c r="M118" s="28">
        <v>0</v>
      </c>
      <c r="N118" s="28">
        <v>0</v>
      </c>
      <c r="O118" s="28">
        <f ca="1">LOOKUP($G118*4,难度数据!$I$3:$I$23,IF($F118=1,INDIRECT("难度数据"&amp;"!$J$3:$J$23"),INDIRECT("难度数据"&amp;"!$K$3:$K$23")))</f>
        <v>1550</v>
      </c>
      <c r="P118" s="28">
        <v>0</v>
      </c>
      <c r="Q118" s="28">
        <v>0</v>
      </c>
      <c r="R118" s="28">
        <v>1303007</v>
      </c>
      <c r="S118" s="28">
        <v>1</v>
      </c>
      <c r="T118" s="28">
        <v>1304017</v>
      </c>
      <c r="U118" s="28">
        <v>1</v>
      </c>
      <c r="V118" s="28">
        <v>1304019</v>
      </c>
      <c r="W118" s="28">
        <v>1</v>
      </c>
      <c r="X118" s="28"/>
      <c r="Y118" s="28"/>
      <c r="Z118" s="28"/>
      <c r="AA118" s="24"/>
      <c r="AB118" s="28">
        <v>0</v>
      </c>
      <c r="AC118" s="28">
        <f t="shared" si="4"/>
        <v>5</v>
      </c>
      <c r="AD118" s="29" t="str">
        <f>VLOOKUP(AG118,[2]战场角色!$A:$V,22,0)</f>
        <v>head_tstn_1102007</v>
      </c>
      <c r="AE118" s="29">
        <f>VLOOKUP(AG118,检索目录!A:F,6,0)</f>
        <v>4</v>
      </c>
      <c r="AF118" s="28">
        <f>VLOOKUP(AG118,检索目录!A:F,3,0)</f>
        <v>3</v>
      </c>
      <c r="AG118" s="28">
        <v>1102007</v>
      </c>
      <c r="AH118" s="28"/>
    </row>
    <row r="119" s="29" customFormat="1" ht="16.5" spans="1:34">
      <c r="A119" s="35">
        <f>CONCATENATE(9,VLOOKUP(LEFT($D119,3),{"czg",1;"tfq",2;"zyd",3;"jzq",4;"gcz",5;"pcc",6},2,FALSE))*100000+VALUE(MID($D119,5,LEN($D119)-LEN(RIGHT($D119,11))-5+1))*1000+LEFT(RIGHT($D119,10),1)*100+IF(LEFT(RIGHT($D119,8),3)="jlr",1,2)*10+RIGHT($D119,1)</f>
        <v>9303213</v>
      </c>
      <c r="B119" s="28" t="s">
        <v>98</v>
      </c>
      <c r="C119" s="28" t="s">
        <v>238</v>
      </c>
      <c r="D119" s="28" t="s">
        <v>248</v>
      </c>
      <c r="E119" s="28">
        <v>3</v>
      </c>
      <c r="F119" s="28">
        <f t="shared" si="5"/>
        <v>1</v>
      </c>
      <c r="G119" s="28">
        <f>INDEX(难度数据!$A$1:$G$16,MATCH(VALUE(MID($D119,5,LEN($D119)-LEN(RIGHT($D119,11))-5+1)),难度数据!$A$1:$A$16,0),MATCH(LEFT($D119,3),难度数据!$A$1:$G$1,0))</f>
        <v>14</v>
      </c>
      <c r="H119" s="28">
        <f>VLOOKUP($G119,难度数据!$P:$AI,IF($F119=1,2+VLOOKUP($E119,难度数据!$A$24:$B$27,2,FALSE),12+VLOOKUP($E119,难度数据!$A$28:$B$31,2,FALSE)),FALSE)</f>
        <v>0.739142789598109</v>
      </c>
      <c r="I119" s="28">
        <f>VLOOKUP($G119,难度数据!$P:$AI,IF($F119=1,3+VLOOKUP($E119,难度数据!$A$24:$B$27,2,FALSE),13+VLOOKUP($E119,难度数据!$A$28:$B$31,2,FALSE)),FALSE)</f>
        <v>0</v>
      </c>
      <c r="J119" s="28">
        <f>VLOOKUP($G119,难度数据!$P:$AI,IF($F119=1,4+VLOOKUP($E119,难度数据!$A$24:$B$27,2,FALSE),14+VLOOKUP($E119,难度数据!$A$28:$B$31,2,FALSE)),FALSE)</f>
        <v>700</v>
      </c>
      <c r="K119" s="28">
        <v>0</v>
      </c>
      <c r="L119" s="28">
        <v>1.5</v>
      </c>
      <c r="M119" s="28">
        <v>0</v>
      </c>
      <c r="N119" s="28">
        <v>0</v>
      </c>
      <c r="O119" s="28">
        <f ca="1">LOOKUP($G119*4,难度数据!$I$3:$I$23,IF($F119=1,INDIRECT("难度数据"&amp;"!$J$3:$J$23"),INDIRECT("难度数据"&amp;"!$K$3:$K$23")))</f>
        <v>60</v>
      </c>
      <c r="P119" s="28">
        <v>0</v>
      </c>
      <c r="Q119" s="28">
        <v>0</v>
      </c>
      <c r="R119" s="28">
        <v>1301007</v>
      </c>
      <c r="S119" s="28">
        <v>1</v>
      </c>
      <c r="T119" s="28">
        <v>1302007</v>
      </c>
      <c r="U119" s="28">
        <v>1</v>
      </c>
      <c r="V119" s="28"/>
      <c r="W119" s="28"/>
      <c r="X119" s="28"/>
      <c r="Y119" s="28"/>
      <c r="Z119" s="28"/>
      <c r="AA119" s="24"/>
      <c r="AB119" s="28">
        <v>4</v>
      </c>
      <c r="AC119" s="28">
        <f t="shared" si="4"/>
        <v>5</v>
      </c>
      <c r="AD119" s="29" t="str">
        <f>VLOOKUP(AG119,[2]战场角色!$A:$V,22,0)</f>
        <v>head_zdcyb_1101007</v>
      </c>
      <c r="AE119" s="29">
        <f>VLOOKUP(AG119,检索目录!A:F,6,0)</f>
        <v>4</v>
      </c>
      <c r="AF119" s="28">
        <f>VLOOKUP(AG119,检索目录!A:F,3,0)</f>
        <v>1</v>
      </c>
      <c r="AG119" s="28">
        <v>1101007</v>
      </c>
      <c r="AH119" s="28"/>
    </row>
    <row r="120" s="29" customFormat="1" ht="16.5" spans="1:34">
      <c r="A120" s="35">
        <f>CONCATENATE(9,VLOOKUP(LEFT($D120,3),{"czg",1;"tfq",2;"zyd",3;"jzq",4;"gcz",5;"pcc",6},2,FALSE))*100000+VALUE(MID($D120,5,LEN($D120)-LEN(RIGHT($D120,11))-5+1))*1000+LEFT(RIGHT($D120,10),1)*100+IF(LEFT(RIGHT($D120,8),3)="jlr",1,2)*10+RIGHT($D120,1)</f>
        <v>9303311</v>
      </c>
      <c r="B120" s="28" t="s">
        <v>98</v>
      </c>
      <c r="C120" s="28" t="s">
        <v>235</v>
      </c>
      <c r="D120" s="28" t="s">
        <v>249</v>
      </c>
      <c r="E120" s="28">
        <v>3</v>
      </c>
      <c r="F120" s="28">
        <f t="shared" si="5"/>
        <v>1</v>
      </c>
      <c r="G120" s="28">
        <f>INDEX(难度数据!$A$1:$G$16,MATCH(VALUE(MID($D120,5,LEN($D120)-LEN(RIGHT($D120,11))-5+1)),难度数据!$A$1:$A$16,0),MATCH(LEFT($D120,3),难度数据!$A$1:$G$1,0))</f>
        <v>14</v>
      </c>
      <c r="H120" s="28">
        <f>VLOOKUP($G120,难度数据!$P:$AI,IF($F120=1,2+VLOOKUP($E120,难度数据!$A$24:$B$27,2,FALSE),12+VLOOKUP($E120,难度数据!$A$28:$B$31,2,FALSE)),FALSE)</f>
        <v>0.739142789598109</v>
      </c>
      <c r="I120" s="28">
        <f>VLOOKUP($G120,难度数据!$P:$AI,IF($F120=1,3+VLOOKUP($E120,难度数据!$A$24:$B$27,2,FALSE),13+VLOOKUP($E120,难度数据!$A$28:$B$31,2,FALSE)),FALSE)</f>
        <v>0</v>
      </c>
      <c r="J120" s="28">
        <f>VLOOKUP($G120,难度数据!$P:$AI,IF($F120=1,4+VLOOKUP($E120,难度数据!$A$24:$B$27,2,FALSE),14+VLOOKUP($E120,难度数据!$A$28:$B$31,2,FALSE)),FALSE)</f>
        <v>700</v>
      </c>
      <c r="K120" s="28">
        <v>0</v>
      </c>
      <c r="L120" s="28">
        <v>1.5</v>
      </c>
      <c r="M120" s="28">
        <v>0</v>
      </c>
      <c r="N120" s="28">
        <v>0</v>
      </c>
      <c r="O120" s="28">
        <f ca="1">LOOKUP($G120*4,难度数据!$I$3:$I$23,IF($F120=1,INDIRECT("难度数据"&amp;"!$J$3:$J$23"),INDIRECT("难度数据"&amp;"!$K$3:$K$23")))</f>
        <v>60</v>
      </c>
      <c r="P120" s="28">
        <v>0</v>
      </c>
      <c r="Q120" s="28">
        <v>0</v>
      </c>
      <c r="R120" s="28">
        <v>1807001</v>
      </c>
      <c r="S120" s="28">
        <v>1</v>
      </c>
      <c r="T120" s="28">
        <v>1804012</v>
      </c>
      <c r="U120" s="28">
        <v>1</v>
      </c>
      <c r="V120" s="28">
        <v>1809001</v>
      </c>
      <c r="W120" s="28">
        <v>1</v>
      </c>
      <c r="X120" s="28"/>
      <c r="Y120" s="28"/>
      <c r="Z120" s="28"/>
      <c r="AA120" s="24"/>
      <c r="AB120" s="28">
        <v>0</v>
      </c>
      <c r="AC120" s="28">
        <f t="shared" si="4"/>
        <v>5</v>
      </c>
      <c r="AD120" s="29" t="str">
        <f>VLOOKUP(AG120,[2]战场角色!$A:$V,22,0)</f>
        <v>head_shx_1102019</v>
      </c>
      <c r="AE120" s="29">
        <f>VLOOKUP(AG120,检索目录!A:F,6,0)</f>
        <v>2</v>
      </c>
      <c r="AF120" s="28">
        <f>VLOOKUP(AG120,检索目录!A:F,3,0)</f>
        <v>1</v>
      </c>
      <c r="AG120" s="28">
        <v>1102019</v>
      </c>
      <c r="AH120" s="28"/>
    </row>
    <row r="121" s="29" customFormat="1" ht="16.5" spans="1:34">
      <c r="A121" s="35">
        <f>CONCATENATE(9,VLOOKUP(LEFT($D121,3),{"czg",1;"tfq",2;"zyd",3;"jzq",4;"gcz",5;"pcc",6},2,FALSE))*100000+VALUE(MID($D121,5,LEN($D121)-LEN(RIGHT($D121,11))-5+1))*1000+LEFT(RIGHT($D121,10),1)*100+IF(LEFT(RIGHT($D121,8),3)="jlr",1,2)*10+RIGHT($D121,1)</f>
        <v>9303312</v>
      </c>
      <c r="B121" s="28" t="s">
        <v>98</v>
      </c>
      <c r="C121" s="28" t="s">
        <v>215</v>
      </c>
      <c r="D121" s="28" t="s">
        <v>250</v>
      </c>
      <c r="E121" s="28">
        <v>3</v>
      </c>
      <c r="F121" s="28">
        <f t="shared" si="5"/>
        <v>1</v>
      </c>
      <c r="G121" s="28">
        <f>INDEX(难度数据!$A$1:$G$16,MATCH(VALUE(MID($D121,5,LEN($D121)-LEN(RIGHT($D121,11))-5+1)),难度数据!$A$1:$A$16,0),MATCH(LEFT($D121,3),难度数据!$A$1:$G$1,0))</f>
        <v>14</v>
      </c>
      <c r="H121" s="28">
        <f>VLOOKUP($G121,难度数据!$P:$AI,IF($F121=1,2+VLOOKUP($E121,难度数据!$A$24:$B$27,2,FALSE),12+VLOOKUP($E121,难度数据!$A$28:$B$31,2,FALSE)),FALSE)</f>
        <v>0.739142789598109</v>
      </c>
      <c r="I121" s="28">
        <f>VLOOKUP($G121,难度数据!$P:$AI,IF($F121=1,3+VLOOKUP($E121,难度数据!$A$24:$B$27,2,FALSE),13+VLOOKUP($E121,难度数据!$A$28:$B$31,2,FALSE)),FALSE)</f>
        <v>0</v>
      </c>
      <c r="J121" s="28">
        <f>VLOOKUP($G121,难度数据!$P:$AI,IF($F121=1,4+VLOOKUP($E121,难度数据!$A$24:$B$27,2,FALSE),14+VLOOKUP($E121,难度数据!$A$28:$B$31,2,FALSE)),FALSE)</f>
        <v>700</v>
      </c>
      <c r="K121" s="28">
        <v>0</v>
      </c>
      <c r="L121" s="28">
        <v>1.5</v>
      </c>
      <c r="M121" s="28">
        <v>0</v>
      </c>
      <c r="N121" s="28">
        <v>0</v>
      </c>
      <c r="O121" s="28">
        <f ca="1">LOOKUP($G121*4,难度数据!$I$3:$I$23,IF($F121=1,INDIRECT("难度数据"&amp;"!$J$3:$J$23"),INDIRECT("难度数据"&amp;"!$K$3:$K$23")))</f>
        <v>60</v>
      </c>
      <c r="P121" s="28">
        <v>0</v>
      </c>
      <c r="Q121" s="28">
        <v>0</v>
      </c>
      <c r="R121" s="28">
        <v>1301014</v>
      </c>
      <c r="S121" s="28">
        <v>1</v>
      </c>
      <c r="T121" s="28">
        <v>1302014</v>
      </c>
      <c r="U121" s="28">
        <v>1</v>
      </c>
      <c r="V121" s="28"/>
      <c r="W121" s="28"/>
      <c r="X121" s="28"/>
      <c r="Y121" s="28"/>
      <c r="Z121" s="28"/>
      <c r="AA121" s="24" t="str">
        <f>D122</f>
        <v>zyd-3-3-shl-loc2</v>
      </c>
      <c r="AB121" s="28">
        <v>4</v>
      </c>
      <c r="AC121" s="28">
        <f t="shared" si="4"/>
        <v>5</v>
      </c>
      <c r="AD121" s="29" t="str">
        <f>VLOOKUP(AG121,[2]战场角色!$A:$V,22,0)</f>
        <v>head_lxg_1101014</v>
      </c>
      <c r="AE121" s="29">
        <f>VLOOKUP(AG121,检索目录!A:F,6,0)</f>
        <v>3</v>
      </c>
      <c r="AF121" s="28">
        <f>VLOOKUP(AG121,检索目录!A:F,3,0)</f>
        <v>2</v>
      </c>
      <c r="AG121" s="28">
        <v>1101014</v>
      </c>
      <c r="AH121" s="28"/>
    </row>
    <row r="122" s="29" customFormat="1" ht="16.5" spans="1:34">
      <c r="A122" s="35">
        <f>CONCATENATE(9,VLOOKUP(LEFT($D122,3),{"czg",1;"tfq",2;"zyd",3;"jzq",4;"gcz",5;"pcc",6},2,FALSE))*100000+VALUE(MID($D122,5,LEN($D122)-LEN(RIGHT($D122,11))-5+1))*1000+LEFT(RIGHT($D122,10),1)*100+IF(LEFT(RIGHT($D122,8),3)="jlr",1,2)*10+RIGHT($D122,1)</f>
        <v>9303322</v>
      </c>
      <c r="B122" s="28" t="s">
        <v>101</v>
      </c>
      <c r="C122" s="28" t="s">
        <v>251</v>
      </c>
      <c r="D122" s="28" t="s">
        <v>252</v>
      </c>
      <c r="E122" s="28">
        <v>3</v>
      </c>
      <c r="F122" s="28">
        <f t="shared" si="5"/>
        <v>2</v>
      </c>
      <c r="G122" s="28">
        <f>INDEX(难度数据!$A$1:$G$16,MATCH(VALUE(MID($D122,5,LEN($D122)-LEN(RIGHT($D122,11))-5+1)),难度数据!$A$1:$A$16,0),MATCH(LEFT($D122,3),难度数据!$A$1:$G$1,0))</f>
        <v>14</v>
      </c>
      <c r="H122" s="28">
        <f>VLOOKUP($G122,难度数据!$P:$AI,IF($F122=1,2+VLOOKUP($E122,难度数据!$A$24:$B$27,2,FALSE),12+VLOOKUP($E122,难度数据!$A$28:$B$31,2,FALSE)),FALSE)</f>
        <v>0.784558650663757</v>
      </c>
      <c r="I122" s="28">
        <f>VLOOKUP($G122,难度数据!$P:$AI,IF($F122=1,3+VLOOKUP($E122,难度数据!$A$24:$B$27,2,FALSE),13+VLOOKUP($E122,难度数据!$A$28:$B$31,2,FALSE)),FALSE)</f>
        <v>0</v>
      </c>
      <c r="J122" s="28">
        <f>VLOOKUP($G122,难度数据!$P:$AI,IF($F122=1,4+VLOOKUP($E122,难度数据!$A$24:$B$27,2,FALSE),14+VLOOKUP($E122,难度数据!$A$28:$B$31,2,FALSE)),FALSE)</f>
        <v>700</v>
      </c>
      <c r="K122" s="28">
        <v>0</v>
      </c>
      <c r="L122" s="28">
        <v>1.5</v>
      </c>
      <c r="M122" s="28">
        <v>0</v>
      </c>
      <c r="N122" s="28">
        <v>0</v>
      </c>
      <c r="O122" s="28">
        <f ca="1">LOOKUP($G122*4,难度数据!$I$3:$I$23,IF($F122=1,INDIRECT("难度数据"&amp;"!$J$3:$J$23"),INDIRECT("难度数据"&amp;"!$K$3:$K$23")))</f>
        <v>1550</v>
      </c>
      <c r="P122" s="28">
        <v>0</v>
      </c>
      <c r="Q122" s="28">
        <v>0</v>
      </c>
      <c r="R122" s="28">
        <v>1303020</v>
      </c>
      <c r="S122" s="28">
        <v>1</v>
      </c>
      <c r="T122" s="28">
        <v>1304026</v>
      </c>
      <c r="U122" s="28">
        <v>1</v>
      </c>
      <c r="V122" s="28">
        <v>1304032</v>
      </c>
      <c r="W122" s="28">
        <v>1</v>
      </c>
      <c r="X122" s="28"/>
      <c r="Y122" s="28"/>
      <c r="Z122" s="28"/>
      <c r="AA122" s="24"/>
      <c r="AB122" s="28">
        <v>0</v>
      </c>
      <c r="AC122" s="28">
        <f t="shared" si="4"/>
        <v>5</v>
      </c>
      <c r="AD122" s="29" t="str">
        <f>VLOOKUP(AG122,[2]战场角色!$A:$V,22,0)</f>
        <v>head_gs_1102020</v>
      </c>
      <c r="AE122" s="29">
        <f>VLOOKUP(AG122,检索目录!A:F,6,0)</f>
        <v>3</v>
      </c>
      <c r="AF122" s="28">
        <f>VLOOKUP(AG122,检索目录!A:F,3,0)</f>
        <v>2</v>
      </c>
      <c r="AG122" s="28">
        <v>1102020</v>
      </c>
      <c r="AH122" s="28"/>
    </row>
    <row r="123" s="29" customFormat="1" ht="16.5" spans="1:34">
      <c r="A123" s="35">
        <f>CONCATENATE(9,VLOOKUP(LEFT($D123,3),{"czg",1;"tfq",2;"zyd",3;"jzq",4;"gcz",5;"pcc",6},2,FALSE))*100000+VALUE(MID($D123,5,LEN($D123)-LEN(RIGHT($D123,11))-5+1))*1000+LEFT(RIGHT($D123,10),1)*100+IF(LEFT(RIGHT($D123,8),3)="jlr",1,2)*10+RIGHT($D123,1)</f>
        <v>9303313</v>
      </c>
      <c r="B123" s="28" t="s">
        <v>98</v>
      </c>
      <c r="C123" s="28" t="s">
        <v>231</v>
      </c>
      <c r="D123" s="28" t="s">
        <v>253</v>
      </c>
      <c r="E123" s="28">
        <v>3</v>
      </c>
      <c r="F123" s="28">
        <f t="shared" si="5"/>
        <v>1</v>
      </c>
      <c r="G123" s="28">
        <f>INDEX(难度数据!$A$1:$G$16,MATCH(VALUE(MID($D123,5,LEN($D123)-LEN(RIGHT($D123,11))-5+1)),难度数据!$A$1:$A$16,0),MATCH(LEFT($D123,3),难度数据!$A$1:$G$1,0))</f>
        <v>14</v>
      </c>
      <c r="H123" s="28">
        <f>VLOOKUP($G123,难度数据!$P:$AI,IF($F123=1,2+VLOOKUP($E123,难度数据!$A$24:$B$27,2,FALSE),12+VLOOKUP($E123,难度数据!$A$28:$B$31,2,FALSE)),FALSE)</f>
        <v>0.739142789598109</v>
      </c>
      <c r="I123" s="28">
        <f>VLOOKUP($G123,难度数据!$P:$AI,IF($F123=1,3+VLOOKUP($E123,难度数据!$A$24:$B$27,2,FALSE),13+VLOOKUP($E123,难度数据!$A$28:$B$31,2,FALSE)),FALSE)</f>
        <v>0</v>
      </c>
      <c r="J123" s="28">
        <f>VLOOKUP($G123,难度数据!$P:$AI,IF($F123=1,4+VLOOKUP($E123,难度数据!$A$24:$B$27,2,FALSE),14+VLOOKUP($E123,难度数据!$A$28:$B$31,2,FALSE)),FALSE)</f>
        <v>700</v>
      </c>
      <c r="K123" s="28">
        <v>0</v>
      </c>
      <c r="L123" s="28">
        <v>1.5</v>
      </c>
      <c r="M123" s="28">
        <v>0</v>
      </c>
      <c r="N123" s="28">
        <v>0</v>
      </c>
      <c r="O123" s="28">
        <f ca="1">LOOKUP($G123*4,难度数据!$I$3:$I$23,IF($F123=1,INDIRECT("难度数据"&amp;"!$J$3:$J$23"),INDIRECT("难度数据"&amp;"!$K$3:$K$23")))</f>
        <v>60</v>
      </c>
      <c r="P123" s="28">
        <v>0</v>
      </c>
      <c r="Q123" s="28">
        <v>0</v>
      </c>
      <c r="R123" s="28">
        <v>1301003</v>
      </c>
      <c r="S123" s="28">
        <v>1</v>
      </c>
      <c r="T123" s="28">
        <v>1302003</v>
      </c>
      <c r="U123" s="28">
        <v>1</v>
      </c>
      <c r="V123" s="28"/>
      <c r="W123" s="28"/>
      <c r="X123" s="28"/>
      <c r="Y123" s="28"/>
      <c r="Z123" s="28"/>
      <c r="AA123" s="24" t="str">
        <f>D124</f>
        <v>zyd-3-3-shl-loc3</v>
      </c>
      <c r="AB123" s="28">
        <v>4</v>
      </c>
      <c r="AC123" s="28">
        <f t="shared" si="4"/>
        <v>5</v>
      </c>
      <c r="AD123" s="29" t="str">
        <f>VLOOKUP(AG123,[2]战场角色!$A:$V,22,0)</f>
        <v>head_zdxl_1101003</v>
      </c>
      <c r="AE123" s="29">
        <f>VLOOKUP(AG123,检索目录!A:F,6,0)</f>
        <v>3</v>
      </c>
      <c r="AF123" s="28">
        <f>VLOOKUP(AG123,检索目录!A:F,3,0)</f>
        <v>3</v>
      </c>
      <c r="AG123" s="28">
        <v>1101003</v>
      </c>
      <c r="AH123" s="28"/>
    </row>
    <row r="124" s="29" customFormat="1" ht="16.5" spans="1:34">
      <c r="A124" s="35">
        <f>CONCATENATE(9,VLOOKUP(LEFT($D124,3),{"czg",1;"tfq",2;"zyd",3;"jzq",4;"gcz",5;"pcc",6},2,FALSE))*100000+VALUE(MID($D124,5,LEN($D124)-LEN(RIGHT($D124,11))-5+1))*1000+LEFT(RIGHT($D124,10),1)*100+IF(LEFT(RIGHT($D124,8),3)="jlr",1,2)*10+RIGHT($D124,1)</f>
        <v>9303323</v>
      </c>
      <c r="B124" s="28" t="s">
        <v>101</v>
      </c>
      <c r="C124" s="28" t="s">
        <v>233</v>
      </c>
      <c r="D124" s="28" t="s">
        <v>254</v>
      </c>
      <c r="E124" s="28">
        <v>3</v>
      </c>
      <c r="F124" s="28">
        <f t="shared" si="5"/>
        <v>2</v>
      </c>
      <c r="G124" s="28">
        <f>INDEX(难度数据!$A$1:$G$16,MATCH(VALUE(MID($D124,5,LEN($D124)-LEN(RIGHT($D124,11))-5+1)),难度数据!$A$1:$A$16,0),MATCH(LEFT($D124,3),难度数据!$A$1:$G$1,0))</f>
        <v>14</v>
      </c>
      <c r="H124" s="28">
        <f>VLOOKUP($G124,难度数据!$P:$AI,IF($F124=1,2+VLOOKUP($E124,难度数据!$A$24:$B$27,2,FALSE),12+VLOOKUP($E124,难度数据!$A$28:$B$31,2,FALSE)),FALSE)</f>
        <v>0.784558650663757</v>
      </c>
      <c r="I124" s="28">
        <f>VLOOKUP($G124,难度数据!$P:$AI,IF($F124=1,3+VLOOKUP($E124,难度数据!$A$24:$B$27,2,FALSE),13+VLOOKUP($E124,难度数据!$A$28:$B$31,2,FALSE)),FALSE)</f>
        <v>0</v>
      </c>
      <c r="J124" s="28">
        <f>VLOOKUP($G124,难度数据!$P:$AI,IF($F124=1,4+VLOOKUP($E124,难度数据!$A$24:$B$27,2,FALSE),14+VLOOKUP($E124,难度数据!$A$28:$B$31,2,FALSE)),FALSE)</f>
        <v>700</v>
      </c>
      <c r="K124" s="28">
        <v>0</v>
      </c>
      <c r="L124" s="28">
        <v>1.5</v>
      </c>
      <c r="M124" s="28">
        <v>0</v>
      </c>
      <c r="N124" s="28">
        <v>0</v>
      </c>
      <c r="O124" s="28">
        <f ca="1">LOOKUP($G124*4,难度数据!$I$3:$I$23,IF($F124=1,INDIRECT("难度数据"&amp;"!$J$3:$J$23"),INDIRECT("难度数据"&amp;"!$K$3:$K$23")))</f>
        <v>1550</v>
      </c>
      <c r="P124" s="28">
        <v>0</v>
      </c>
      <c r="Q124" s="28">
        <v>0</v>
      </c>
      <c r="R124" s="28">
        <v>1303005</v>
      </c>
      <c r="S124" s="28">
        <v>1</v>
      </c>
      <c r="T124" s="28">
        <v>1304027</v>
      </c>
      <c r="U124" s="28">
        <v>1</v>
      </c>
      <c r="V124" s="28">
        <v>1304036</v>
      </c>
      <c r="W124" s="28">
        <v>1</v>
      </c>
      <c r="X124" s="28"/>
      <c r="Y124" s="28"/>
      <c r="Z124" s="28"/>
      <c r="AA124" s="24"/>
      <c r="AB124" s="28">
        <v>0</v>
      </c>
      <c r="AC124" s="28">
        <f t="shared" si="4"/>
        <v>5</v>
      </c>
      <c r="AD124" s="29" t="str">
        <f>VLOOKUP(AG124,[2]战场角色!$A:$V,22,0)</f>
        <v>head_lxy_1102005</v>
      </c>
      <c r="AE124" s="29">
        <f>VLOOKUP(AG124,检索目录!A:F,6,0)</f>
        <v>3</v>
      </c>
      <c r="AF124" s="28">
        <f>VLOOKUP(AG124,检索目录!A:F,3,0)</f>
        <v>3</v>
      </c>
      <c r="AG124" s="28">
        <v>1102005</v>
      </c>
      <c r="AH124" s="28"/>
    </row>
    <row r="125" s="29" customFormat="1" ht="16.5" spans="1:34">
      <c r="A125" s="35">
        <f>CONCATENATE(9,VLOOKUP(LEFT($D125,3),{"czg",1;"tfq",2;"zyd",3;"jzq",4;"gcz",5;"pcc",6},2,FALSE))*100000+VALUE(MID($D125,5,LEN($D125)-LEN(RIGHT($D125,11))-5+1))*1000+LEFT(RIGHT($D125,10),1)*100+IF(LEFT(RIGHT($D125,8),3)="jlr",1,2)*10+RIGHT($D125,1)</f>
        <v>9403111</v>
      </c>
      <c r="B125" s="28" t="s">
        <v>98</v>
      </c>
      <c r="C125" s="28" t="s">
        <v>243</v>
      </c>
      <c r="D125" s="28" t="s">
        <v>255</v>
      </c>
      <c r="E125" s="28">
        <v>3</v>
      </c>
      <c r="F125" s="28">
        <f t="shared" si="5"/>
        <v>1</v>
      </c>
      <c r="G125" s="28">
        <f>INDEX(难度数据!$A$1:$G$16,MATCH(VALUE(MID($D125,5,LEN($D125)-LEN(RIGHT($D125,11))-5+1)),难度数据!$A$1:$A$16,0),MATCH(LEFT($D125,3),难度数据!$A$1:$G$1,0))</f>
        <v>14</v>
      </c>
      <c r="H125" s="28">
        <f>VLOOKUP($G125,难度数据!$P:$AI,IF($F125=1,2+VLOOKUP($E125,难度数据!$A$24:$B$27,2,FALSE),12+VLOOKUP($E125,难度数据!$A$28:$B$31,2,FALSE)),FALSE)</f>
        <v>0.739142789598109</v>
      </c>
      <c r="I125" s="28">
        <f>VLOOKUP($G125,难度数据!$P:$AI,IF($F125=1,3+VLOOKUP($E125,难度数据!$A$24:$B$27,2,FALSE),13+VLOOKUP($E125,难度数据!$A$28:$B$31,2,FALSE)),FALSE)</f>
        <v>0</v>
      </c>
      <c r="J125" s="28">
        <f>VLOOKUP($G125,难度数据!$P:$AI,IF($F125=1,4+VLOOKUP($E125,难度数据!$A$24:$B$27,2,FALSE),14+VLOOKUP($E125,难度数据!$A$28:$B$31,2,FALSE)),FALSE)</f>
        <v>700</v>
      </c>
      <c r="K125" s="28">
        <v>0</v>
      </c>
      <c r="L125" s="28">
        <v>1.5</v>
      </c>
      <c r="M125" s="28">
        <v>0</v>
      </c>
      <c r="N125" s="28">
        <v>0</v>
      </c>
      <c r="O125" s="28">
        <f ca="1">LOOKUP($G125*4,难度数据!$I$3:$I$23,IF($F125=1,INDIRECT("难度数据"&amp;"!$J$3:$J$23"),INDIRECT("难度数据"&amp;"!$K$3:$K$23")))</f>
        <v>60</v>
      </c>
      <c r="P125" s="28">
        <v>0</v>
      </c>
      <c r="Q125" s="28">
        <v>0</v>
      </c>
      <c r="R125" s="28">
        <v>1301005</v>
      </c>
      <c r="S125" s="28">
        <v>1</v>
      </c>
      <c r="T125" s="28">
        <v>1302005</v>
      </c>
      <c r="U125" s="28">
        <v>1</v>
      </c>
      <c r="V125" s="28"/>
      <c r="W125" s="28"/>
      <c r="X125" s="28"/>
      <c r="Y125" s="28"/>
      <c r="Z125" s="28"/>
      <c r="AA125" s="24"/>
      <c r="AB125" s="28">
        <v>4</v>
      </c>
      <c r="AC125" s="28">
        <f t="shared" si="4"/>
        <v>5</v>
      </c>
      <c r="AD125" s="29" t="str">
        <f>VLOOKUP(AG125,[2]战场角色!$A:$V,22,0)</f>
        <v>head_lyc_1101005</v>
      </c>
      <c r="AE125" s="29">
        <f>VLOOKUP(AG125,检索目录!A:F,6,0)</f>
        <v>4</v>
      </c>
      <c r="AF125" s="28">
        <f>VLOOKUP(AG125,检索目录!A:F,3,0)</f>
        <v>3</v>
      </c>
      <c r="AG125" s="28">
        <v>1101005</v>
      </c>
      <c r="AH125" s="28"/>
    </row>
    <row r="126" s="29" customFormat="1" ht="16.5" spans="1:34">
      <c r="A126" s="35">
        <f>CONCATENATE(9,VLOOKUP(LEFT($D126,3),{"czg",1;"tfq",2;"zyd",3;"jzq",4;"gcz",5;"pcc",6},2,FALSE))*100000+VALUE(MID($D126,5,LEN($D126)-LEN(RIGHT($D126,11))-5+1))*1000+LEFT(RIGHT($D126,10),1)*100+IF(LEFT(RIGHT($D126,8),3)="jlr",1,2)*10+RIGHT($D126,1)</f>
        <v>9403112</v>
      </c>
      <c r="B126" s="28" t="s">
        <v>98</v>
      </c>
      <c r="C126" s="28" t="s">
        <v>226</v>
      </c>
      <c r="D126" s="28" t="s">
        <v>256</v>
      </c>
      <c r="E126" s="28">
        <v>3</v>
      </c>
      <c r="F126" s="28">
        <f t="shared" si="5"/>
        <v>1</v>
      </c>
      <c r="G126" s="28">
        <f>INDEX(难度数据!$A$1:$G$16,MATCH(VALUE(MID($D126,5,LEN($D126)-LEN(RIGHT($D126,11))-5+1)),难度数据!$A$1:$A$16,0),MATCH(LEFT($D126,3),难度数据!$A$1:$G$1,0))</f>
        <v>14</v>
      </c>
      <c r="H126" s="28">
        <f>VLOOKUP($G126,难度数据!$P:$AI,IF($F126=1,2+VLOOKUP($E126,难度数据!$A$24:$B$27,2,FALSE),12+VLOOKUP($E126,难度数据!$A$28:$B$31,2,FALSE)),FALSE)</f>
        <v>0.739142789598109</v>
      </c>
      <c r="I126" s="28">
        <f>VLOOKUP($G126,难度数据!$P:$AI,IF($F126=1,3+VLOOKUP($E126,难度数据!$A$24:$B$27,2,FALSE),13+VLOOKUP($E126,难度数据!$A$28:$B$31,2,FALSE)),FALSE)</f>
        <v>0</v>
      </c>
      <c r="J126" s="28">
        <f>VLOOKUP($G126,难度数据!$P:$AI,IF($F126=1,4+VLOOKUP($E126,难度数据!$A$24:$B$27,2,FALSE),14+VLOOKUP($E126,难度数据!$A$28:$B$31,2,FALSE)),FALSE)</f>
        <v>700</v>
      </c>
      <c r="K126" s="28">
        <v>0</v>
      </c>
      <c r="L126" s="28">
        <v>1.5</v>
      </c>
      <c r="M126" s="28">
        <v>0</v>
      </c>
      <c r="N126" s="28">
        <v>0</v>
      </c>
      <c r="O126" s="28">
        <f ca="1">LOOKUP($G126*4,难度数据!$I$3:$I$23,IF($F126=1,INDIRECT("难度数据"&amp;"!$J$3:$J$23"),INDIRECT("难度数据"&amp;"!$K$3:$K$23")))</f>
        <v>60</v>
      </c>
      <c r="P126" s="28">
        <v>0</v>
      </c>
      <c r="Q126" s="28">
        <v>0</v>
      </c>
      <c r="R126" s="28">
        <v>1301006</v>
      </c>
      <c r="S126" s="28">
        <v>1</v>
      </c>
      <c r="T126" s="28">
        <v>1302006</v>
      </c>
      <c r="U126" s="28">
        <v>1</v>
      </c>
      <c r="V126" s="28"/>
      <c r="W126" s="28"/>
      <c r="X126" s="28"/>
      <c r="Y126" s="28"/>
      <c r="Z126" s="28"/>
      <c r="AA126" s="24" t="str">
        <f>D127</f>
        <v>jzq-3-1-shl-loc2</v>
      </c>
      <c r="AB126" s="28">
        <v>0</v>
      </c>
      <c r="AC126" s="28">
        <f t="shared" si="4"/>
        <v>5</v>
      </c>
      <c r="AD126" s="29" t="str">
        <f>VLOOKUP(AG126,[2]战场角色!$A:$V,22,0)</f>
        <v>head_hltn_1101006</v>
      </c>
      <c r="AE126" s="29">
        <f>VLOOKUP(AG126,检索目录!A:F,6,0)</f>
        <v>4</v>
      </c>
      <c r="AF126" s="28">
        <f>VLOOKUP(AG126,检索目录!A:F,3,0)</f>
        <v>3</v>
      </c>
      <c r="AG126" s="28">
        <v>1101006</v>
      </c>
      <c r="AH126" s="28"/>
    </row>
    <row r="127" s="29" customFormat="1" ht="16.5" spans="1:34">
      <c r="A127" s="35">
        <f>CONCATENATE(9,VLOOKUP(LEFT($D127,3),{"czg",1;"tfq",2;"zyd",3;"jzq",4;"gcz",5;"pcc",6},2,FALSE))*100000+VALUE(MID($D127,5,LEN($D127)-LEN(RIGHT($D127,11))-5+1))*1000+LEFT(RIGHT($D127,10),1)*100+IF(LEFT(RIGHT($D127,8),3)="jlr",1,2)*10+RIGHT($D127,1)</f>
        <v>9403122</v>
      </c>
      <c r="B127" s="28" t="s">
        <v>101</v>
      </c>
      <c r="C127" s="28" t="s">
        <v>246</v>
      </c>
      <c r="D127" s="28" t="s">
        <v>257</v>
      </c>
      <c r="E127" s="28">
        <v>3</v>
      </c>
      <c r="F127" s="28">
        <f t="shared" si="5"/>
        <v>2</v>
      </c>
      <c r="G127" s="28">
        <f>INDEX(难度数据!$A$1:$G$16,MATCH(VALUE(MID($D127,5,LEN($D127)-LEN(RIGHT($D127,11))-5+1)),难度数据!$A$1:$A$16,0),MATCH(LEFT($D127,3),难度数据!$A$1:$G$1,0))</f>
        <v>14</v>
      </c>
      <c r="H127" s="28">
        <f>VLOOKUP($G127,难度数据!$P:$AI,IF($F127=1,2+VLOOKUP($E127,难度数据!$A$24:$B$27,2,FALSE),12+VLOOKUP($E127,难度数据!$A$28:$B$31,2,FALSE)),FALSE)</f>
        <v>0.784558650663757</v>
      </c>
      <c r="I127" s="28">
        <f>VLOOKUP($G127,难度数据!$P:$AI,IF($F127=1,3+VLOOKUP($E127,难度数据!$A$24:$B$27,2,FALSE),13+VLOOKUP($E127,难度数据!$A$28:$B$31,2,FALSE)),FALSE)</f>
        <v>0</v>
      </c>
      <c r="J127" s="28">
        <f>VLOOKUP($G127,难度数据!$P:$AI,IF($F127=1,4+VLOOKUP($E127,难度数据!$A$24:$B$27,2,FALSE),14+VLOOKUP($E127,难度数据!$A$28:$B$31,2,FALSE)),FALSE)</f>
        <v>700</v>
      </c>
      <c r="K127" s="28">
        <v>0</v>
      </c>
      <c r="L127" s="28">
        <v>1.5</v>
      </c>
      <c r="M127" s="28">
        <v>0</v>
      </c>
      <c r="N127" s="28">
        <v>0</v>
      </c>
      <c r="O127" s="28">
        <f ca="1">LOOKUP($G127*4,难度数据!$I$3:$I$23,IF($F127=1,INDIRECT("难度数据"&amp;"!$J$3:$J$23"),INDIRECT("难度数据"&amp;"!$K$3:$K$23")))</f>
        <v>1550</v>
      </c>
      <c r="P127" s="28">
        <v>0</v>
      </c>
      <c r="Q127" s="28">
        <v>0</v>
      </c>
      <c r="R127" s="28">
        <v>1303007</v>
      </c>
      <c r="S127" s="28">
        <v>1</v>
      </c>
      <c r="T127" s="28">
        <v>1304017</v>
      </c>
      <c r="U127" s="28">
        <v>1</v>
      </c>
      <c r="V127" s="28">
        <v>1304019</v>
      </c>
      <c r="W127" s="28">
        <v>1</v>
      </c>
      <c r="X127" s="28"/>
      <c r="Y127" s="28"/>
      <c r="Z127" s="28"/>
      <c r="AA127" s="24"/>
      <c r="AB127" s="28">
        <v>0</v>
      </c>
      <c r="AC127" s="28">
        <f t="shared" si="4"/>
        <v>5</v>
      </c>
      <c r="AD127" s="29" t="str">
        <f>VLOOKUP(AG127,[2]战场角色!$A:$V,22,0)</f>
        <v>head_tstn_1102007</v>
      </c>
      <c r="AE127" s="29">
        <f>VLOOKUP(AG127,检索目录!A:F,6,0)</f>
        <v>4</v>
      </c>
      <c r="AF127" s="28">
        <f>VLOOKUP(AG127,检索目录!A:F,3,0)</f>
        <v>3</v>
      </c>
      <c r="AG127" s="28">
        <v>1102007</v>
      </c>
      <c r="AH127" s="28"/>
    </row>
    <row r="128" s="29" customFormat="1" ht="16.5" spans="1:34">
      <c r="A128" s="35">
        <f>CONCATENATE(9,VLOOKUP(LEFT($D128,3),{"czg",1;"tfq",2;"zyd",3;"jzq",4;"gcz",5;"pcc",6},2,FALSE))*100000+VALUE(MID($D128,5,LEN($D128)-LEN(RIGHT($D128,11))-5+1))*1000+LEFT(RIGHT($D128,10),1)*100+IF(LEFT(RIGHT($D128,8),3)="jlr",1,2)*10+RIGHT($D128,1)</f>
        <v>9403113</v>
      </c>
      <c r="B128" s="28" t="s">
        <v>98</v>
      </c>
      <c r="C128" s="28" t="s">
        <v>238</v>
      </c>
      <c r="D128" s="28" t="s">
        <v>258</v>
      </c>
      <c r="E128" s="28">
        <v>3</v>
      </c>
      <c r="F128" s="28">
        <f t="shared" si="5"/>
        <v>1</v>
      </c>
      <c r="G128" s="28">
        <f>INDEX(难度数据!$A$1:$G$16,MATCH(VALUE(MID($D128,5,LEN($D128)-LEN(RIGHT($D128,11))-5+1)),难度数据!$A$1:$A$16,0),MATCH(LEFT($D128,3),难度数据!$A$1:$G$1,0))</f>
        <v>14</v>
      </c>
      <c r="H128" s="28">
        <f>VLOOKUP($G128,难度数据!$P:$AI,IF($F128=1,2+VLOOKUP($E128,难度数据!$A$24:$B$27,2,FALSE),12+VLOOKUP($E128,难度数据!$A$28:$B$31,2,FALSE)),FALSE)</f>
        <v>0.739142789598109</v>
      </c>
      <c r="I128" s="28">
        <f>VLOOKUP($G128,难度数据!$P:$AI,IF($F128=1,3+VLOOKUP($E128,难度数据!$A$24:$B$27,2,FALSE),13+VLOOKUP($E128,难度数据!$A$28:$B$31,2,FALSE)),FALSE)</f>
        <v>0</v>
      </c>
      <c r="J128" s="28">
        <f>VLOOKUP($G128,难度数据!$P:$AI,IF($F128=1,4+VLOOKUP($E128,难度数据!$A$24:$B$27,2,FALSE),14+VLOOKUP($E128,难度数据!$A$28:$B$31,2,FALSE)),FALSE)</f>
        <v>700</v>
      </c>
      <c r="K128" s="28">
        <v>0</v>
      </c>
      <c r="L128" s="28">
        <v>1.5</v>
      </c>
      <c r="M128" s="28">
        <v>0</v>
      </c>
      <c r="N128" s="28">
        <v>0</v>
      </c>
      <c r="O128" s="28">
        <f ca="1">LOOKUP($G128*4,难度数据!$I$3:$I$23,IF($F128=1,INDIRECT("难度数据"&amp;"!$J$3:$J$23"),INDIRECT("难度数据"&amp;"!$K$3:$K$23")))</f>
        <v>60</v>
      </c>
      <c r="P128" s="28">
        <v>0</v>
      </c>
      <c r="Q128" s="28">
        <v>0</v>
      </c>
      <c r="R128" s="28">
        <v>1301007</v>
      </c>
      <c r="S128" s="28">
        <v>1</v>
      </c>
      <c r="T128" s="28">
        <v>1302007</v>
      </c>
      <c r="U128" s="28">
        <v>1</v>
      </c>
      <c r="V128" s="28"/>
      <c r="W128" s="28"/>
      <c r="X128" s="28"/>
      <c r="Y128" s="28"/>
      <c r="Z128" s="28"/>
      <c r="AA128" s="24"/>
      <c r="AB128" s="28">
        <v>4</v>
      </c>
      <c r="AC128" s="28">
        <f t="shared" si="4"/>
        <v>5</v>
      </c>
      <c r="AD128" s="29" t="str">
        <f>VLOOKUP(AG128,[2]战场角色!$A:$V,22,0)</f>
        <v>head_zdcyb_1101007</v>
      </c>
      <c r="AE128" s="29">
        <f>VLOOKUP(AG128,检索目录!A:F,6,0)</f>
        <v>4</v>
      </c>
      <c r="AF128" s="28">
        <f>VLOOKUP(AG128,检索目录!A:F,3,0)</f>
        <v>1</v>
      </c>
      <c r="AG128" s="28">
        <v>1101007</v>
      </c>
      <c r="AH128" s="28"/>
    </row>
    <row r="129" s="29" customFormat="1" ht="16.5" spans="1:34">
      <c r="A129" s="35">
        <f>CONCATENATE(9,VLOOKUP(LEFT($D129,3),{"czg",1;"tfq",2;"zyd",3;"jzq",4;"gcz",5;"pcc",6},2,FALSE))*100000+VALUE(MID($D129,5,LEN($D129)-LEN(RIGHT($D129,11))-5+1))*1000+LEFT(RIGHT($D129,10),1)*100+IF(LEFT(RIGHT($D129,8),3)="jlr",1,2)*10+RIGHT($D129,1)</f>
        <v>9403211</v>
      </c>
      <c r="B129" s="28" t="s">
        <v>98</v>
      </c>
      <c r="C129" s="28" t="s">
        <v>238</v>
      </c>
      <c r="D129" s="28" t="s">
        <v>259</v>
      </c>
      <c r="E129" s="28">
        <v>3</v>
      </c>
      <c r="F129" s="28">
        <f t="shared" si="5"/>
        <v>1</v>
      </c>
      <c r="G129" s="28">
        <f>INDEX(难度数据!$A$1:$G$16,MATCH(VALUE(MID($D129,5,LEN($D129)-LEN(RIGHT($D129,11))-5+1)),难度数据!$A$1:$A$16,0),MATCH(LEFT($D129,3),难度数据!$A$1:$G$1,0))</f>
        <v>14</v>
      </c>
      <c r="H129" s="28">
        <f>VLOOKUP($G129,难度数据!$P:$AI,IF($F129=1,2+VLOOKUP($E129,难度数据!$A$24:$B$27,2,FALSE),12+VLOOKUP($E129,难度数据!$A$28:$B$31,2,FALSE)),FALSE)</f>
        <v>0.739142789598109</v>
      </c>
      <c r="I129" s="28">
        <f>VLOOKUP($G129,难度数据!$P:$AI,IF($F129=1,3+VLOOKUP($E129,难度数据!$A$24:$B$27,2,FALSE),13+VLOOKUP($E129,难度数据!$A$28:$B$31,2,FALSE)),FALSE)</f>
        <v>0</v>
      </c>
      <c r="J129" s="28">
        <f>VLOOKUP($G129,难度数据!$P:$AI,IF($F129=1,4+VLOOKUP($E129,难度数据!$A$24:$B$27,2,FALSE),14+VLOOKUP($E129,难度数据!$A$28:$B$31,2,FALSE)),FALSE)</f>
        <v>700</v>
      </c>
      <c r="K129" s="28">
        <v>0</v>
      </c>
      <c r="L129" s="28">
        <v>1.5</v>
      </c>
      <c r="M129" s="28">
        <v>0</v>
      </c>
      <c r="N129" s="28">
        <v>0</v>
      </c>
      <c r="O129" s="28">
        <f ca="1">LOOKUP($G129*4,难度数据!$I$3:$I$23,IF($F129=1,INDIRECT("难度数据"&amp;"!$J$3:$J$23"),INDIRECT("难度数据"&amp;"!$K$3:$K$23")))</f>
        <v>60</v>
      </c>
      <c r="P129" s="28">
        <v>0</v>
      </c>
      <c r="Q129" s="28">
        <v>0</v>
      </c>
      <c r="R129" s="28">
        <v>1301007</v>
      </c>
      <c r="S129" s="28">
        <v>1</v>
      </c>
      <c r="T129" s="28">
        <v>1302007</v>
      </c>
      <c r="U129" s="28">
        <v>1</v>
      </c>
      <c r="V129" s="28"/>
      <c r="W129" s="28"/>
      <c r="X129" s="28"/>
      <c r="Y129" s="28"/>
      <c r="Z129" s="28"/>
      <c r="AA129" s="24"/>
      <c r="AB129" s="28">
        <v>0</v>
      </c>
      <c r="AC129" s="28">
        <f t="shared" si="4"/>
        <v>5</v>
      </c>
      <c r="AD129" s="29" t="str">
        <f>VLOOKUP(AG129,[2]战场角色!$A:$V,22,0)</f>
        <v>head_zdcyb_1101007</v>
      </c>
      <c r="AE129" s="29">
        <f>VLOOKUP(AG129,检索目录!A:F,6,0)</f>
        <v>4</v>
      </c>
      <c r="AF129" s="28">
        <f>VLOOKUP(AG129,检索目录!A:F,3,0)</f>
        <v>1</v>
      </c>
      <c r="AG129" s="28">
        <v>1101007</v>
      </c>
      <c r="AH129" s="28"/>
    </row>
    <row r="130" s="29" customFormat="1" ht="16.5" spans="1:34">
      <c r="A130" s="35">
        <f>CONCATENATE(9,VLOOKUP(LEFT($D130,3),{"czg",1;"tfq",2;"zyd",3;"jzq",4;"gcz",5;"pcc",6},2,FALSE))*100000+VALUE(MID($D130,5,LEN($D130)-LEN(RIGHT($D130,11))-5+1))*1000+LEFT(RIGHT($D130,10),1)*100+IF(LEFT(RIGHT($D130,8),3)="jlr",1,2)*10+RIGHT($D130,1)</f>
        <v>9403212</v>
      </c>
      <c r="B130" s="28" t="s">
        <v>98</v>
      </c>
      <c r="C130" s="28" t="s">
        <v>226</v>
      </c>
      <c r="D130" s="28" t="s">
        <v>260</v>
      </c>
      <c r="E130" s="28">
        <v>3</v>
      </c>
      <c r="F130" s="28">
        <f t="shared" si="5"/>
        <v>1</v>
      </c>
      <c r="G130" s="28">
        <f>INDEX(难度数据!$A$1:$G$16,MATCH(VALUE(MID($D130,5,LEN($D130)-LEN(RIGHT($D130,11))-5+1)),难度数据!$A$1:$A$16,0),MATCH(LEFT($D130,3),难度数据!$A$1:$G$1,0))</f>
        <v>14</v>
      </c>
      <c r="H130" s="28">
        <f>VLOOKUP($G130,难度数据!$P:$AI,IF($F130=1,2+VLOOKUP($E130,难度数据!$A$24:$B$27,2,FALSE),12+VLOOKUP($E130,难度数据!$A$28:$B$31,2,FALSE)),FALSE)</f>
        <v>0.739142789598109</v>
      </c>
      <c r="I130" s="28">
        <f>VLOOKUP($G130,难度数据!$P:$AI,IF($F130=1,3+VLOOKUP($E130,难度数据!$A$24:$B$27,2,FALSE),13+VLOOKUP($E130,难度数据!$A$28:$B$31,2,FALSE)),FALSE)</f>
        <v>0</v>
      </c>
      <c r="J130" s="28">
        <f>VLOOKUP($G130,难度数据!$P:$AI,IF($F130=1,4+VLOOKUP($E130,难度数据!$A$24:$B$27,2,FALSE),14+VLOOKUP($E130,难度数据!$A$28:$B$31,2,FALSE)),FALSE)</f>
        <v>700</v>
      </c>
      <c r="K130" s="28">
        <v>0</v>
      </c>
      <c r="L130" s="28">
        <v>1.5</v>
      </c>
      <c r="M130" s="28">
        <v>0</v>
      </c>
      <c r="N130" s="28">
        <v>0</v>
      </c>
      <c r="O130" s="28">
        <f ca="1">LOOKUP($G130*4,难度数据!$I$3:$I$23,IF($F130=1,INDIRECT("难度数据"&amp;"!$J$3:$J$23"),INDIRECT("难度数据"&amp;"!$K$3:$K$23")))</f>
        <v>60</v>
      </c>
      <c r="P130" s="28">
        <v>0</v>
      </c>
      <c r="Q130" s="28">
        <v>0</v>
      </c>
      <c r="R130" s="28">
        <v>1301006</v>
      </c>
      <c r="S130" s="28">
        <v>1</v>
      </c>
      <c r="T130" s="28">
        <v>1302006</v>
      </c>
      <c r="U130" s="28">
        <v>1</v>
      </c>
      <c r="V130" s="28"/>
      <c r="W130" s="28"/>
      <c r="X130" s="28"/>
      <c r="Y130" s="28"/>
      <c r="Z130" s="28"/>
      <c r="AA130" s="24" t="str">
        <f>D131</f>
        <v>jzq-3-2-shl-loc2</v>
      </c>
      <c r="AB130" s="28">
        <v>0</v>
      </c>
      <c r="AC130" s="28">
        <f t="shared" si="4"/>
        <v>5</v>
      </c>
      <c r="AD130" s="29" t="str">
        <f>VLOOKUP(AG130,[2]战场角色!$A:$V,22,0)</f>
        <v>head_hltn_1101006</v>
      </c>
      <c r="AE130" s="29">
        <f>VLOOKUP(AG130,检索目录!A:F,6,0)</f>
        <v>4</v>
      </c>
      <c r="AF130" s="28">
        <f>VLOOKUP(AG130,检索目录!A:F,3,0)</f>
        <v>3</v>
      </c>
      <c r="AG130" s="28">
        <v>1101006</v>
      </c>
      <c r="AH130" s="28"/>
    </row>
    <row r="131" s="29" customFormat="1" ht="16.5" spans="1:34">
      <c r="A131" s="35">
        <f>CONCATENATE(9,VLOOKUP(LEFT($D131,3),{"czg",1;"tfq",2;"zyd",3;"jzq",4;"gcz",5;"pcc",6},2,FALSE))*100000+VALUE(MID($D131,5,LEN($D131)-LEN(RIGHT($D131,11))-5+1))*1000+LEFT(RIGHT($D131,10),1)*100+IF(LEFT(RIGHT($D131,8),3)="jlr",1,2)*10+RIGHT($D131,1)</f>
        <v>9403222</v>
      </c>
      <c r="B131" s="28" t="s">
        <v>101</v>
      </c>
      <c r="C131" s="28" t="s">
        <v>246</v>
      </c>
      <c r="D131" s="28" t="s">
        <v>261</v>
      </c>
      <c r="E131" s="28">
        <v>3</v>
      </c>
      <c r="F131" s="28">
        <f t="shared" si="5"/>
        <v>2</v>
      </c>
      <c r="G131" s="28">
        <f>INDEX(难度数据!$A$1:$G$16,MATCH(VALUE(MID($D131,5,LEN($D131)-LEN(RIGHT($D131,11))-5+1)),难度数据!$A$1:$A$16,0),MATCH(LEFT($D131,3),难度数据!$A$1:$G$1,0))</f>
        <v>14</v>
      </c>
      <c r="H131" s="28">
        <f>VLOOKUP($G131,难度数据!$P:$AI,IF($F131=1,2+VLOOKUP($E131,难度数据!$A$24:$B$27,2,FALSE),12+VLOOKUP($E131,难度数据!$A$28:$B$31,2,FALSE)),FALSE)</f>
        <v>0.784558650663757</v>
      </c>
      <c r="I131" s="28">
        <f>VLOOKUP($G131,难度数据!$P:$AI,IF($F131=1,3+VLOOKUP($E131,难度数据!$A$24:$B$27,2,FALSE),13+VLOOKUP($E131,难度数据!$A$28:$B$31,2,FALSE)),FALSE)</f>
        <v>0</v>
      </c>
      <c r="J131" s="28">
        <f>VLOOKUP($G131,难度数据!$P:$AI,IF($F131=1,4+VLOOKUP($E131,难度数据!$A$24:$B$27,2,FALSE),14+VLOOKUP($E131,难度数据!$A$28:$B$31,2,FALSE)),FALSE)</f>
        <v>700</v>
      </c>
      <c r="K131" s="28">
        <v>0</v>
      </c>
      <c r="L131" s="28">
        <v>1.5</v>
      </c>
      <c r="M131" s="28">
        <v>0</v>
      </c>
      <c r="N131" s="28">
        <v>0</v>
      </c>
      <c r="O131" s="28">
        <f ca="1">LOOKUP($G131*4,难度数据!$I$3:$I$23,IF($F131=1,INDIRECT("难度数据"&amp;"!$J$3:$J$23"),INDIRECT("难度数据"&amp;"!$K$3:$K$23")))</f>
        <v>1550</v>
      </c>
      <c r="P131" s="28">
        <v>0</v>
      </c>
      <c r="Q131" s="28">
        <v>0</v>
      </c>
      <c r="R131" s="28">
        <v>1303007</v>
      </c>
      <c r="S131" s="28">
        <v>1</v>
      </c>
      <c r="T131" s="28">
        <v>1304017</v>
      </c>
      <c r="U131" s="28">
        <v>1</v>
      </c>
      <c r="V131" s="28">
        <v>1304019</v>
      </c>
      <c r="W131" s="28">
        <v>1</v>
      </c>
      <c r="X131" s="28"/>
      <c r="Y131" s="28"/>
      <c r="Z131" s="28"/>
      <c r="AA131" s="24"/>
      <c r="AB131" s="28">
        <v>0</v>
      </c>
      <c r="AC131" s="28">
        <f t="shared" si="4"/>
        <v>5</v>
      </c>
      <c r="AD131" s="29" t="str">
        <f>VLOOKUP(AG131,[2]战场角色!$A:$V,22,0)</f>
        <v>head_tstn_1102007</v>
      </c>
      <c r="AE131" s="29">
        <f>VLOOKUP(AG131,检索目录!A:F,6,0)</f>
        <v>4</v>
      </c>
      <c r="AF131" s="28">
        <f>VLOOKUP(AG131,检索目录!A:F,3,0)</f>
        <v>3</v>
      </c>
      <c r="AG131" s="28">
        <v>1102007</v>
      </c>
      <c r="AH131" s="28"/>
    </row>
    <row r="132" s="29" customFormat="1" ht="16.5" spans="1:34">
      <c r="A132" s="35">
        <f>CONCATENATE(9,VLOOKUP(LEFT($D132,3),{"czg",1;"tfq",2;"zyd",3;"jzq",4;"gcz",5;"pcc",6},2,FALSE))*100000+VALUE(MID($D132,5,LEN($D132)-LEN(RIGHT($D132,11))-5+1))*1000+LEFT(RIGHT($D132,10),1)*100+IF(LEFT(RIGHT($D132,8),3)="jlr",1,2)*10+RIGHT($D132,1)</f>
        <v>9403213</v>
      </c>
      <c r="B132" s="28" t="s">
        <v>98</v>
      </c>
      <c r="C132" s="28" t="s">
        <v>108</v>
      </c>
      <c r="D132" s="28" t="s">
        <v>262</v>
      </c>
      <c r="E132" s="28">
        <v>3</v>
      </c>
      <c r="F132" s="28">
        <f t="shared" si="5"/>
        <v>1</v>
      </c>
      <c r="G132" s="28">
        <f>INDEX(难度数据!$A$1:$G$16,MATCH(VALUE(MID($D132,5,LEN($D132)-LEN(RIGHT($D132,11))-5+1)),难度数据!$A$1:$A$16,0),MATCH(LEFT($D132,3),难度数据!$A$1:$G$1,0))</f>
        <v>14</v>
      </c>
      <c r="H132" s="28">
        <f>VLOOKUP($G132,难度数据!$P:$AI,IF($F132=1,2+VLOOKUP($E132,难度数据!$A$24:$B$27,2,FALSE),12+VLOOKUP($E132,难度数据!$A$28:$B$31,2,FALSE)),FALSE)</f>
        <v>0.739142789598109</v>
      </c>
      <c r="I132" s="28">
        <f>VLOOKUP($G132,难度数据!$P:$AI,IF($F132=1,3+VLOOKUP($E132,难度数据!$A$24:$B$27,2,FALSE),13+VLOOKUP($E132,难度数据!$A$28:$B$31,2,FALSE)),FALSE)</f>
        <v>0</v>
      </c>
      <c r="J132" s="28">
        <f>VLOOKUP($G132,难度数据!$P:$AI,IF($F132=1,4+VLOOKUP($E132,难度数据!$A$24:$B$27,2,FALSE),14+VLOOKUP($E132,难度数据!$A$28:$B$31,2,FALSE)),FALSE)</f>
        <v>700</v>
      </c>
      <c r="K132" s="28">
        <v>0</v>
      </c>
      <c r="L132" s="28">
        <v>1.5</v>
      </c>
      <c r="M132" s="28">
        <v>0</v>
      </c>
      <c r="N132" s="28">
        <v>0</v>
      </c>
      <c r="O132" s="28">
        <f ca="1">LOOKUP($G132*4,难度数据!$I$3:$I$23,IF($F132=1,INDIRECT("难度数据"&amp;"!$J$3:$J$23"),INDIRECT("难度数据"&amp;"!$K$3:$K$23")))</f>
        <v>60</v>
      </c>
      <c r="P132" s="28">
        <v>0</v>
      </c>
      <c r="Q132" s="28">
        <v>0</v>
      </c>
      <c r="R132" s="28">
        <v>1301013</v>
      </c>
      <c r="S132" s="28">
        <v>1</v>
      </c>
      <c r="T132" s="28">
        <v>1302013</v>
      </c>
      <c r="U132" s="28">
        <v>1</v>
      </c>
      <c r="V132" s="28"/>
      <c r="W132" s="28"/>
      <c r="X132" s="28"/>
      <c r="Y132" s="28"/>
      <c r="Z132" s="28"/>
      <c r="AA132" s="24"/>
      <c r="AB132" s="28">
        <v>4</v>
      </c>
      <c r="AC132" s="28">
        <f t="shared" ref="AC132:AC195" si="6">IF(INT(AG132/100000)=12,4,5)</f>
        <v>5</v>
      </c>
      <c r="AD132" s="29" t="str">
        <f>VLOOKUP(AG132,[2]战场角色!$A:$V,22,0)</f>
        <v>head_jl_1101013</v>
      </c>
      <c r="AE132" s="29">
        <f>VLOOKUP(AG132,检索目录!A:F,6,0)</f>
        <v>2</v>
      </c>
      <c r="AF132" s="28">
        <f>VLOOKUP(AG132,检索目录!A:F,3,0)</f>
        <v>1</v>
      </c>
      <c r="AG132" s="28">
        <v>1101013</v>
      </c>
      <c r="AH132" s="28"/>
    </row>
    <row r="133" s="29" customFormat="1" ht="16.5" spans="1:34">
      <c r="A133" s="35">
        <f>CONCATENATE(9,VLOOKUP(LEFT($D133,3),{"czg",1;"tfq",2;"zyd",3;"jzq",4;"gcz",5;"pcc",6},2,FALSE))*100000+VALUE(MID($D133,5,LEN($D133)-LEN(RIGHT($D133,11))-5+1))*1000+LEFT(RIGHT($D133,10),1)*100+IF(LEFT(RIGHT($D133,8),3)="jlr",1,2)*10+RIGHT($D133,1)</f>
        <v>9403311</v>
      </c>
      <c r="B133" s="28" t="s">
        <v>98</v>
      </c>
      <c r="C133" s="28" t="s">
        <v>209</v>
      </c>
      <c r="D133" s="28" t="s">
        <v>263</v>
      </c>
      <c r="E133" s="28">
        <v>3</v>
      </c>
      <c r="F133" s="28">
        <f t="shared" si="5"/>
        <v>1</v>
      </c>
      <c r="G133" s="28">
        <f>INDEX(难度数据!$A$1:$G$16,MATCH(VALUE(MID($D133,5,LEN($D133)-LEN(RIGHT($D133,11))-5+1)),难度数据!$A$1:$A$16,0),MATCH(LEFT($D133,3),难度数据!$A$1:$G$1,0))</f>
        <v>14</v>
      </c>
      <c r="H133" s="28">
        <f>VLOOKUP($G133,难度数据!$P:$AI,IF($F133=1,2+VLOOKUP($E133,难度数据!$A$24:$B$27,2,FALSE),12+VLOOKUP($E133,难度数据!$A$28:$B$31,2,FALSE)),FALSE)</f>
        <v>0.739142789598109</v>
      </c>
      <c r="I133" s="28">
        <f>VLOOKUP($G133,难度数据!$P:$AI,IF($F133=1,3+VLOOKUP($E133,难度数据!$A$24:$B$27,2,FALSE),13+VLOOKUP($E133,难度数据!$A$28:$B$31,2,FALSE)),FALSE)</f>
        <v>0</v>
      </c>
      <c r="J133" s="28">
        <f>VLOOKUP($G133,难度数据!$P:$AI,IF($F133=1,4+VLOOKUP($E133,难度数据!$A$24:$B$27,2,FALSE),14+VLOOKUP($E133,难度数据!$A$28:$B$31,2,FALSE)),FALSE)</f>
        <v>700</v>
      </c>
      <c r="K133" s="28">
        <v>0</v>
      </c>
      <c r="L133" s="28">
        <v>1.5</v>
      </c>
      <c r="M133" s="28">
        <v>0</v>
      </c>
      <c r="N133" s="28">
        <v>0</v>
      </c>
      <c r="O133" s="28">
        <f ca="1">LOOKUP($G133*4,难度数据!$I$3:$I$23,IF($F133=1,INDIRECT("难度数据"&amp;"!$J$3:$J$23"),INDIRECT("难度数据"&amp;"!$K$3:$K$23")))</f>
        <v>60</v>
      </c>
      <c r="P133" s="28">
        <v>0</v>
      </c>
      <c r="Q133" s="28">
        <v>0</v>
      </c>
      <c r="R133" s="28">
        <v>1301001</v>
      </c>
      <c r="S133" s="28">
        <v>1</v>
      </c>
      <c r="T133" s="28">
        <v>1302001</v>
      </c>
      <c r="U133" s="28">
        <v>1</v>
      </c>
      <c r="V133" s="28"/>
      <c r="W133" s="28"/>
      <c r="X133" s="28"/>
      <c r="Y133" s="28"/>
      <c r="Z133" s="28"/>
      <c r="AA133" s="24" t="str">
        <f>D134</f>
        <v>jzq-3-3-shl-loc1</v>
      </c>
      <c r="AB133" s="28">
        <v>0</v>
      </c>
      <c r="AC133" s="28">
        <f t="shared" si="6"/>
        <v>5</v>
      </c>
      <c r="AD133" s="29" t="str">
        <f>VLOOKUP(AG133,[2]战场角色!$A:$V,22,0)</f>
        <v>head_cfcyb_1101001</v>
      </c>
      <c r="AE133" s="29">
        <f>VLOOKUP(AG133,检索目录!A:F,6,0)</f>
        <v>3</v>
      </c>
      <c r="AF133" s="28">
        <f>VLOOKUP(AG133,检索目录!A:F,3,0)</f>
        <v>1</v>
      </c>
      <c r="AG133" s="28">
        <v>1101001</v>
      </c>
      <c r="AH133" s="28"/>
    </row>
    <row r="134" s="29" customFormat="1" ht="16.5" spans="1:34">
      <c r="A134" s="35">
        <f>CONCATENATE(9,VLOOKUP(LEFT($D134,3),{"czg",1;"tfq",2;"zyd",3;"jzq",4;"gcz",5;"pcc",6},2,FALSE))*100000+VALUE(MID($D134,5,LEN($D134)-LEN(RIGHT($D134,11))-5+1))*1000+LEFT(RIGHT($D134,10),1)*100+IF(LEFT(RIGHT($D134,8),3)="jlr",1,2)*10+RIGHT($D134,1)</f>
        <v>9403321</v>
      </c>
      <c r="B134" s="28" t="s">
        <v>101</v>
      </c>
      <c r="C134" s="28" t="s">
        <v>264</v>
      </c>
      <c r="D134" s="28" t="s">
        <v>265</v>
      </c>
      <c r="E134" s="28">
        <v>3</v>
      </c>
      <c r="F134" s="28">
        <f t="shared" si="5"/>
        <v>2</v>
      </c>
      <c r="G134" s="28">
        <f>INDEX(难度数据!$A$1:$G$16,MATCH(VALUE(MID($D134,5,LEN($D134)-LEN(RIGHT($D134,11))-5+1)),难度数据!$A$1:$A$16,0),MATCH(LEFT($D134,3),难度数据!$A$1:$G$1,0))</f>
        <v>14</v>
      </c>
      <c r="H134" s="28">
        <f>VLOOKUP($G134,难度数据!$P:$AI,IF($F134=1,2+VLOOKUP($E134,难度数据!$A$24:$B$27,2,FALSE),12+VLOOKUP($E134,难度数据!$A$28:$B$31,2,FALSE)),FALSE)</f>
        <v>0.784558650663757</v>
      </c>
      <c r="I134" s="28">
        <f>VLOOKUP($G134,难度数据!$P:$AI,IF($F134=1,3+VLOOKUP($E134,难度数据!$A$24:$B$27,2,FALSE),13+VLOOKUP($E134,难度数据!$A$28:$B$31,2,FALSE)),FALSE)</f>
        <v>0</v>
      </c>
      <c r="J134" s="28">
        <f>VLOOKUP($G134,难度数据!$P:$AI,IF($F134=1,4+VLOOKUP($E134,难度数据!$A$24:$B$27,2,FALSE),14+VLOOKUP($E134,难度数据!$A$28:$B$31,2,FALSE)),FALSE)</f>
        <v>700</v>
      </c>
      <c r="K134" s="28">
        <v>0</v>
      </c>
      <c r="L134" s="28">
        <v>1.5</v>
      </c>
      <c r="M134" s="28">
        <v>0</v>
      </c>
      <c r="N134" s="28">
        <v>0</v>
      </c>
      <c r="O134" s="28">
        <f ca="1">LOOKUP($G134*4,难度数据!$I$3:$I$23,IF($F134=1,INDIRECT("难度数据"&amp;"!$J$3:$J$23"),INDIRECT("难度数据"&amp;"!$K$3:$K$23")))</f>
        <v>1550</v>
      </c>
      <c r="P134" s="28">
        <v>0</v>
      </c>
      <c r="Q134" s="28">
        <v>0</v>
      </c>
      <c r="R134" s="28">
        <v>1303002</v>
      </c>
      <c r="S134" s="28">
        <v>1</v>
      </c>
      <c r="T134" s="28">
        <v>1304017</v>
      </c>
      <c r="U134" s="28">
        <v>1</v>
      </c>
      <c r="V134" s="28">
        <v>1304019</v>
      </c>
      <c r="W134" s="28">
        <v>1</v>
      </c>
      <c r="X134" s="28"/>
      <c r="Y134" s="28"/>
      <c r="Z134" s="28"/>
      <c r="AA134" s="24"/>
      <c r="AB134" s="28">
        <v>0</v>
      </c>
      <c r="AC134" s="28">
        <f t="shared" si="6"/>
        <v>5</v>
      </c>
      <c r="AD134" s="29" t="str">
        <f>VLOOKUP(AG134,[2]战场角色!$A:$V,22,0)</f>
        <v>head_xc_1102002</v>
      </c>
      <c r="AE134" s="29">
        <f>VLOOKUP(AG134,检索目录!A:F,6,0)</f>
        <v>3</v>
      </c>
      <c r="AF134" s="28">
        <f>VLOOKUP(AG134,检索目录!A:F,3,0)</f>
        <v>1</v>
      </c>
      <c r="AG134" s="28">
        <v>1102002</v>
      </c>
      <c r="AH134" s="28"/>
    </row>
    <row r="135" s="29" customFormat="1" ht="16.5" spans="1:34">
      <c r="A135" s="35">
        <f>CONCATENATE(9,VLOOKUP(LEFT($D135,3),{"czg",1;"tfq",2;"zyd",3;"jzq",4;"gcz",5;"pcc",6},2,FALSE))*100000+VALUE(MID($D135,5,LEN($D135)-LEN(RIGHT($D135,11))-5+1))*1000+LEFT(RIGHT($D135,10),1)*100+IF(LEFT(RIGHT($D135,8),3)="jlr",1,2)*10+RIGHT($D135,1)</f>
        <v>9403312</v>
      </c>
      <c r="B135" s="28" t="s">
        <v>98</v>
      </c>
      <c r="C135" s="28" t="s">
        <v>215</v>
      </c>
      <c r="D135" s="28" t="s">
        <v>266</v>
      </c>
      <c r="E135" s="28">
        <v>3</v>
      </c>
      <c r="F135" s="28">
        <f t="shared" si="5"/>
        <v>1</v>
      </c>
      <c r="G135" s="28">
        <f>INDEX(难度数据!$A$1:$G$16,MATCH(VALUE(MID($D135,5,LEN($D135)-LEN(RIGHT($D135,11))-5+1)),难度数据!$A$1:$A$16,0),MATCH(LEFT($D135,3),难度数据!$A$1:$G$1,0))</f>
        <v>14</v>
      </c>
      <c r="H135" s="28">
        <f>VLOOKUP($G135,难度数据!$P:$AI,IF($F135=1,2+VLOOKUP($E135,难度数据!$A$24:$B$27,2,FALSE),12+VLOOKUP($E135,难度数据!$A$28:$B$31,2,FALSE)),FALSE)</f>
        <v>0.739142789598109</v>
      </c>
      <c r="I135" s="28">
        <f>VLOOKUP($G135,难度数据!$P:$AI,IF($F135=1,3+VLOOKUP($E135,难度数据!$A$24:$B$27,2,FALSE),13+VLOOKUP($E135,难度数据!$A$28:$B$31,2,FALSE)),FALSE)</f>
        <v>0</v>
      </c>
      <c r="J135" s="28">
        <f>VLOOKUP($G135,难度数据!$P:$AI,IF($F135=1,4+VLOOKUP($E135,难度数据!$A$24:$B$27,2,FALSE),14+VLOOKUP($E135,难度数据!$A$28:$B$31,2,FALSE)),FALSE)</f>
        <v>700</v>
      </c>
      <c r="K135" s="28">
        <v>0</v>
      </c>
      <c r="L135" s="28">
        <v>1.5</v>
      </c>
      <c r="M135" s="28">
        <v>0</v>
      </c>
      <c r="N135" s="28">
        <v>0</v>
      </c>
      <c r="O135" s="28">
        <f ca="1">LOOKUP($G135*4,难度数据!$I$3:$I$23,IF($F135=1,INDIRECT("难度数据"&amp;"!$J$3:$J$23"),INDIRECT("难度数据"&amp;"!$K$3:$K$23")))</f>
        <v>60</v>
      </c>
      <c r="P135" s="28">
        <v>0</v>
      </c>
      <c r="Q135" s="28">
        <v>0</v>
      </c>
      <c r="R135" s="28">
        <v>1301014</v>
      </c>
      <c r="S135" s="28">
        <v>1</v>
      </c>
      <c r="T135" s="28">
        <v>1302014</v>
      </c>
      <c r="U135" s="28">
        <v>1</v>
      </c>
      <c r="V135" s="28"/>
      <c r="W135" s="28"/>
      <c r="X135" s="28"/>
      <c r="Y135" s="28"/>
      <c r="Z135" s="28"/>
      <c r="AA135" s="24" t="str">
        <f>D136</f>
        <v>jzq-3-3-shl-loc2</v>
      </c>
      <c r="AB135" s="28">
        <v>4</v>
      </c>
      <c r="AC135" s="28">
        <f t="shared" si="6"/>
        <v>5</v>
      </c>
      <c r="AD135" s="29" t="str">
        <f>VLOOKUP(AG135,[2]战场角色!$A:$V,22,0)</f>
        <v>head_lxg_1101014</v>
      </c>
      <c r="AE135" s="29">
        <f>VLOOKUP(AG135,检索目录!A:F,6,0)</f>
        <v>3</v>
      </c>
      <c r="AF135" s="28">
        <f>VLOOKUP(AG135,检索目录!A:F,3,0)</f>
        <v>2</v>
      </c>
      <c r="AG135" s="28">
        <v>1101014</v>
      </c>
      <c r="AH135" s="28"/>
    </row>
    <row r="136" s="29" customFormat="1" ht="16.5" spans="1:34">
      <c r="A136" s="35">
        <f>CONCATENATE(9,VLOOKUP(LEFT($D136,3),{"czg",1;"tfq",2;"zyd",3;"jzq",4;"gcz",5;"pcc",6},2,FALSE))*100000+VALUE(MID($D136,5,LEN($D136)-LEN(RIGHT($D136,11))-5+1))*1000+LEFT(RIGHT($D136,10),1)*100+IF(LEFT(RIGHT($D136,8),3)="jlr",1,2)*10+RIGHT($D136,1)</f>
        <v>9403322</v>
      </c>
      <c r="B136" s="28" t="s">
        <v>101</v>
      </c>
      <c r="C136" s="28" t="s">
        <v>251</v>
      </c>
      <c r="D136" s="28" t="s">
        <v>267</v>
      </c>
      <c r="E136" s="28">
        <v>3</v>
      </c>
      <c r="F136" s="28">
        <f t="shared" si="5"/>
        <v>2</v>
      </c>
      <c r="G136" s="28">
        <f>INDEX(难度数据!$A$1:$G$16,MATCH(VALUE(MID($D136,5,LEN($D136)-LEN(RIGHT($D136,11))-5+1)),难度数据!$A$1:$A$16,0),MATCH(LEFT($D136,3),难度数据!$A$1:$G$1,0))</f>
        <v>14</v>
      </c>
      <c r="H136" s="28">
        <f>VLOOKUP($G136,难度数据!$P:$AI,IF($F136=1,2+VLOOKUP($E136,难度数据!$A$24:$B$27,2,FALSE),12+VLOOKUP($E136,难度数据!$A$28:$B$31,2,FALSE)),FALSE)</f>
        <v>0.784558650663757</v>
      </c>
      <c r="I136" s="28">
        <f>VLOOKUP($G136,难度数据!$P:$AI,IF($F136=1,3+VLOOKUP($E136,难度数据!$A$24:$B$27,2,FALSE),13+VLOOKUP($E136,难度数据!$A$28:$B$31,2,FALSE)),FALSE)</f>
        <v>0</v>
      </c>
      <c r="J136" s="28">
        <f>VLOOKUP($G136,难度数据!$P:$AI,IF($F136=1,4+VLOOKUP($E136,难度数据!$A$24:$B$27,2,FALSE),14+VLOOKUP($E136,难度数据!$A$28:$B$31,2,FALSE)),FALSE)</f>
        <v>700</v>
      </c>
      <c r="K136" s="28">
        <v>0</v>
      </c>
      <c r="L136" s="28">
        <v>1.5</v>
      </c>
      <c r="M136" s="28">
        <v>0</v>
      </c>
      <c r="N136" s="28">
        <v>0</v>
      </c>
      <c r="O136" s="28">
        <f ca="1">LOOKUP($G136*4,难度数据!$I$3:$I$23,IF($F136=1,INDIRECT("难度数据"&amp;"!$J$3:$J$23"),INDIRECT("难度数据"&amp;"!$K$3:$K$23")))</f>
        <v>1550</v>
      </c>
      <c r="P136" s="28">
        <v>0</v>
      </c>
      <c r="Q136" s="28">
        <v>0</v>
      </c>
      <c r="R136" s="28">
        <v>1303020</v>
      </c>
      <c r="S136" s="28">
        <v>1</v>
      </c>
      <c r="T136" s="28">
        <v>1304026</v>
      </c>
      <c r="U136" s="28">
        <v>1</v>
      </c>
      <c r="V136" s="28">
        <v>1304032</v>
      </c>
      <c r="W136" s="28">
        <v>1</v>
      </c>
      <c r="X136" s="28"/>
      <c r="Y136" s="28"/>
      <c r="Z136" s="28"/>
      <c r="AA136" s="24"/>
      <c r="AB136" s="28">
        <v>0</v>
      </c>
      <c r="AC136" s="28">
        <f t="shared" si="6"/>
        <v>5</v>
      </c>
      <c r="AD136" s="29" t="str">
        <f>VLOOKUP(AG136,[2]战场角色!$A:$V,22,0)</f>
        <v>head_gs_1102020</v>
      </c>
      <c r="AE136" s="29">
        <f>VLOOKUP(AG136,检索目录!A:F,6,0)</f>
        <v>3</v>
      </c>
      <c r="AF136" s="28">
        <f>VLOOKUP(AG136,检索目录!A:F,3,0)</f>
        <v>2</v>
      </c>
      <c r="AG136" s="28">
        <v>1102020</v>
      </c>
      <c r="AH136" s="28"/>
    </row>
    <row r="137" s="29" customFormat="1" ht="16.5" spans="1:34">
      <c r="A137" s="35">
        <f>CONCATENATE(9,VLOOKUP(LEFT($D137,3),{"czg",1;"tfq",2;"zyd",3;"jzq",4;"gcz",5;"pcc",6},2,FALSE))*100000+VALUE(MID($D137,5,LEN($D137)-LEN(RIGHT($D137,11))-5+1))*1000+LEFT(RIGHT($D137,10),1)*100+IF(LEFT(RIGHT($D137,8),3)="jlr",1,2)*10+RIGHT($D137,1)</f>
        <v>9403313</v>
      </c>
      <c r="B137" s="28" t="s">
        <v>98</v>
      </c>
      <c r="C137" s="28" t="s">
        <v>231</v>
      </c>
      <c r="D137" s="28" t="s">
        <v>268</v>
      </c>
      <c r="E137" s="28">
        <v>3</v>
      </c>
      <c r="F137" s="28">
        <f t="shared" si="5"/>
        <v>1</v>
      </c>
      <c r="G137" s="28">
        <f>INDEX(难度数据!$A$1:$G$16,MATCH(VALUE(MID($D137,5,LEN($D137)-LEN(RIGHT($D137,11))-5+1)),难度数据!$A$1:$A$16,0),MATCH(LEFT($D137,3),难度数据!$A$1:$G$1,0))</f>
        <v>14</v>
      </c>
      <c r="H137" s="28">
        <f>VLOOKUP($G137,难度数据!$P:$AI,IF($F137=1,2+VLOOKUP($E137,难度数据!$A$24:$B$27,2,FALSE),12+VLOOKUP($E137,难度数据!$A$28:$B$31,2,FALSE)),FALSE)</f>
        <v>0.739142789598109</v>
      </c>
      <c r="I137" s="28">
        <f>VLOOKUP($G137,难度数据!$P:$AI,IF($F137=1,3+VLOOKUP($E137,难度数据!$A$24:$B$27,2,FALSE),13+VLOOKUP($E137,难度数据!$A$28:$B$31,2,FALSE)),FALSE)</f>
        <v>0</v>
      </c>
      <c r="J137" s="28">
        <f>VLOOKUP($G137,难度数据!$P:$AI,IF($F137=1,4+VLOOKUP($E137,难度数据!$A$24:$B$27,2,FALSE),14+VLOOKUP($E137,难度数据!$A$28:$B$31,2,FALSE)),FALSE)</f>
        <v>700</v>
      </c>
      <c r="K137" s="28">
        <v>0</v>
      </c>
      <c r="L137" s="28">
        <v>1.5</v>
      </c>
      <c r="M137" s="28">
        <v>0</v>
      </c>
      <c r="N137" s="28">
        <v>0</v>
      </c>
      <c r="O137" s="28">
        <f ca="1">LOOKUP($G137*4,难度数据!$I$3:$I$23,IF($F137=1,INDIRECT("难度数据"&amp;"!$J$3:$J$23"),INDIRECT("难度数据"&amp;"!$K$3:$K$23")))</f>
        <v>60</v>
      </c>
      <c r="P137" s="28">
        <v>0</v>
      </c>
      <c r="Q137" s="28">
        <v>0</v>
      </c>
      <c r="R137" s="28">
        <v>1301003</v>
      </c>
      <c r="S137" s="28">
        <v>1</v>
      </c>
      <c r="T137" s="28">
        <v>1302003</v>
      </c>
      <c r="U137" s="28">
        <v>1</v>
      </c>
      <c r="V137" s="28"/>
      <c r="W137" s="28"/>
      <c r="X137" s="28"/>
      <c r="Y137" s="28"/>
      <c r="Z137" s="28"/>
      <c r="AA137" s="24" t="str">
        <f>D138</f>
        <v>jzq-3-3-shl-loc3</v>
      </c>
      <c r="AB137" s="28">
        <v>4</v>
      </c>
      <c r="AC137" s="28">
        <f t="shared" si="6"/>
        <v>5</v>
      </c>
      <c r="AD137" s="29" t="str">
        <f>VLOOKUP(AG137,[2]战场角色!$A:$V,22,0)</f>
        <v>head_zdxl_1101003</v>
      </c>
      <c r="AE137" s="29">
        <f>VLOOKUP(AG137,检索目录!A:F,6,0)</f>
        <v>3</v>
      </c>
      <c r="AF137" s="28">
        <f>VLOOKUP(AG137,检索目录!A:F,3,0)</f>
        <v>3</v>
      </c>
      <c r="AG137" s="28">
        <v>1101003</v>
      </c>
      <c r="AH137" s="28"/>
    </row>
    <row r="138" s="29" customFormat="1" ht="16.5" spans="1:34">
      <c r="A138" s="35">
        <f>CONCATENATE(9,VLOOKUP(LEFT($D138,3),{"czg",1;"tfq",2;"zyd",3;"jzq",4;"gcz",5;"pcc",6},2,FALSE))*100000+VALUE(MID($D138,5,LEN($D138)-LEN(RIGHT($D138,11))-5+1))*1000+LEFT(RIGHT($D138,10),1)*100+IF(LEFT(RIGHT($D138,8),3)="jlr",1,2)*10+RIGHT($D138,1)</f>
        <v>9403323</v>
      </c>
      <c r="B138" s="28" t="s">
        <v>101</v>
      </c>
      <c r="C138" s="28" t="s">
        <v>233</v>
      </c>
      <c r="D138" s="28" t="s">
        <v>269</v>
      </c>
      <c r="E138" s="28">
        <v>3</v>
      </c>
      <c r="F138" s="28">
        <f t="shared" si="5"/>
        <v>2</v>
      </c>
      <c r="G138" s="28">
        <f>INDEX(难度数据!$A$1:$G$16,MATCH(VALUE(MID($D138,5,LEN($D138)-LEN(RIGHT($D138,11))-5+1)),难度数据!$A$1:$A$16,0),MATCH(LEFT($D138,3),难度数据!$A$1:$G$1,0))</f>
        <v>14</v>
      </c>
      <c r="H138" s="28">
        <f>VLOOKUP($G138,难度数据!$P:$AI,IF($F138=1,2+VLOOKUP($E138,难度数据!$A$24:$B$27,2,FALSE),12+VLOOKUP($E138,难度数据!$A$28:$B$31,2,FALSE)),FALSE)</f>
        <v>0.784558650663757</v>
      </c>
      <c r="I138" s="28">
        <f>VLOOKUP($G138,难度数据!$P:$AI,IF($F138=1,3+VLOOKUP($E138,难度数据!$A$24:$B$27,2,FALSE),13+VLOOKUP($E138,难度数据!$A$28:$B$31,2,FALSE)),FALSE)</f>
        <v>0</v>
      </c>
      <c r="J138" s="28">
        <f>VLOOKUP($G138,难度数据!$P:$AI,IF($F138=1,4+VLOOKUP($E138,难度数据!$A$24:$B$27,2,FALSE),14+VLOOKUP($E138,难度数据!$A$28:$B$31,2,FALSE)),FALSE)</f>
        <v>700</v>
      </c>
      <c r="K138" s="28">
        <v>0</v>
      </c>
      <c r="L138" s="28">
        <v>1.5</v>
      </c>
      <c r="M138" s="28">
        <v>0</v>
      </c>
      <c r="N138" s="28">
        <v>0</v>
      </c>
      <c r="O138" s="28">
        <f ca="1">LOOKUP($G138*4,难度数据!$I$3:$I$23,IF($F138=1,INDIRECT("难度数据"&amp;"!$J$3:$J$23"),INDIRECT("难度数据"&amp;"!$K$3:$K$23")))</f>
        <v>1550</v>
      </c>
      <c r="P138" s="28">
        <v>0</v>
      </c>
      <c r="Q138" s="28">
        <v>0</v>
      </c>
      <c r="R138" s="28">
        <v>1303005</v>
      </c>
      <c r="S138" s="28">
        <v>1</v>
      </c>
      <c r="T138" s="28">
        <v>1304027</v>
      </c>
      <c r="U138" s="28">
        <v>1</v>
      </c>
      <c r="V138" s="28">
        <v>1304036</v>
      </c>
      <c r="W138" s="28">
        <v>1</v>
      </c>
      <c r="X138" s="28"/>
      <c r="Y138" s="28"/>
      <c r="Z138" s="28"/>
      <c r="AA138" s="24"/>
      <c r="AB138" s="28">
        <v>0</v>
      </c>
      <c r="AC138" s="28">
        <f t="shared" si="6"/>
        <v>5</v>
      </c>
      <c r="AD138" s="29" t="str">
        <f>VLOOKUP(AG138,[2]战场角色!$A:$V,22,0)</f>
        <v>head_lxy_1102005</v>
      </c>
      <c r="AE138" s="29">
        <f>VLOOKUP(AG138,检索目录!A:F,6,0)</f>
        <v>3</v>
      </c>
      <c r="AF138" s="28">
        <f>VLOOKUP(AG138,检索目录!A:F,3,0)</f>
        <v>3</v>
      </c>
      <c r="AG138" s="28">
        <v>1102005</v>
      </c>
      <c r="AH138" s="28"/>
    </row>
    <row r="139" s="29" customFormat="1" ht="16.5" spans="1:34">
      <c r="A139" s="35">
        <f>CONCATENATE(9,VLOOKUP(LEFT($D139,3),{"czg",1;"tfq",2;"zyd",3;"jzq",4;"gcz",5;"pcc",6},2,FALSE))*100000+VALUE(MID($D139,5,LEN($D139)-LEN(RIGHT($D139,11))-5+1))*1000+LEFT(RIGHT($D139,10),1)*100+IF(LEFT(RIGHT($D139,8),3)="jlr",1,2)*10+RIGHT($D139,1)</f>
        <v>9104111</v>
      </c>
      <c r="B139" s="28" t="s">
        <v>98</v>
      </c>
      <c r="C139" s="28" t="s">
        <v>99</v>
      </c>
      <c r="D139" s="28" t="s">
        <v>270</v>
      </c>
      <c r="E139" s="28">
        <v>3</v>
      </c>
      <c r="F139" s="28">
        <f t="shared" si="5"/>
        <v>1</v>
      </c>
      <c r="G139" s="28">
        <f>INDEX(难度数据!$A$1:$G$16,MATCH(VALUE(MID($D139,5,LEN($D139)-LEN(RIGHT($D139,11))-5+1)),难度数据!$A$1:$A$16,0),MATCH(LEFT($D139,3),难度数据!$A$1:$G$1,0))</f>
        <v>14</v>
      </c>
      <c r="H139" s="28">
        <f>VLOOKUP($G139,难度数据!$P:$AI,IF($F139=1,2+VLOOKUP($E139,难度数据!$A$24:$B$27,2,FALSE),12+VLOOKUP($E139,难度数据!$A$28:$B$31,2,FALSE)),FALSE)</f>
        <v>0.739142789598109</v>
      </c>
      <c r="I139" s="28">
        <f>VLOOKUP($G139,难度数据!$P:$AI,IF($F139=1,3+VLOOKUP($E139,难度数据!$A$24:$B$27,2,FALSE),13+VLOOKUP($E139,难度数据!$A$28:$B$31,2,FALSE)),FALSE)</f>
        <v>0</v>
      </c>
      <c r="J139" s="28">
        <f>VLOOKUP($G139,难度数据!$P:$AI,IF($F139=1,4+VLOOKUP($E139,难度数据!$A$24:$B$27,2,FALSE),14+VLOOKUP($E139,难度数据!$A$28:$B$31,2,FALSE)),FALSE)</f>
        <v>700</v>
      </c>
      <c r="K139" s="28">
        <v>0</v>
      </c>
      <c r="L139" s="28">
        <v>1.5</v>
      </c>
      <c r="M139" s="28">
        <v>0</v>
      </c>
      <c r="N139" s="28">
        <v>0</v>
      </c>
      <c r="O139" s="28">
        <f ca="1">LOOKUP($G139*4,难度数据!$I$3:$I$23,IF($F139=1,INDIRECT("难度数据"&amp;"!$J$3:$J$23"),INDIRECT("难度数据"&amp;"!$K$3:$K$23")))</f>
        <v>60</v>
      </c>
      <c r="P139" s="28">
        <v>0</v>
      </c>
      <c r="Q139" s="28">
        <v>0</v>
      </c>
      <c r="R139" s="28">
        <v>1301012</v>
      </c>
      <c r="S139" s="28">
        <v>1</v>
      </c>
      <c r="T139" s="28">
        <v>1302012</v>
      </c>
      <c r="U139" s="28">
        <v>2</v>
      </c>
      <c r="V139" s="28"/>
      <c r="W139" s="28"/>
      <c r="X139" s="28"/>
      <c r="Y139" s="28"/>
      <c r="Z139" s="28"/>
      <c r="AA139" s="28" t="str">
        <f>IF(LEFT(RIGHT($D139,8),3)="jlr",$D140,"")</f>
        <v>czg-4-1-shl-loc1</v>
      </c>
      <c r="AB139" s="28">
        <v>4</v>
      </c>
      <c r="AC139" s="28">
        <f t="shared" si="6"/>
        <v>5</v>
      </c>
      <c r="AD139" s="29" t="str">
        <f>VLOOKUP(AG139,[2]战场角色!$A:$V,22,0)</f>
        <v>head_nyf_1101012</v>
      </c>
      <c r="AE139" s="29">
        <f>VLOOKUP(AG139,检索目录!A:F,6,0)</f>
        <v>2</v>
      </c>
      <c r="AF139" s="28">
        <f>VLOOKUP(AG139,检索目录!A:F,3,0)</f>
        <v>2</v>
      </c>
      <c r="AG139" s="28">
        <v>1101012</v>
      </c>
      <c r="AH139" s="28"/>
    </row>
    <row r="140" s="29" customFormat="1" ht="16.5" spans="1:34">
      <c r="A140" s="35">
        <f>CONCATENATE(9,VLOOKUP(LEFT($D140,3),{"czg",1;"tfq",2;"zyd",3;"jzq",4;"gcz",5;"pcc",6},2,FALSE))*100000+VALUE(MID($D140,5,LEN($D140)-LEN(RIGHT($D140,11))-5+1))*1000+LEFT(RIGHT($D140,10),1)*100+IF(LEFT(RIGHT($D140,8),3)="jlr",1,2)*10+RIGHT($D140,1)</f>
        <v>9104121</v>
      </c>
      <c r="B140" s="28" t="s">
        <v>101</v>
      </c>
      <c r="C140" s="28" t="s">
        <v>102</v>
      </c>
      <c r="D140" s="28" t="s">
        <v>271</v>
      </c>
      <c r="E140" s="28">
        <v>3</v>
      </c>
      <c r="F140" s="28">
        <f t="shared" si="5"/>
        <v>2</v>
      </c>
      <c r="G140" s="28">
        <f>INDEX(难度数据!$A$1:$G$16,MATCH(VALUE(MID($D140,5,LEN($D140)-LEN(RIGHT($D140,11))-5+1)),难度数据!$A$1:$A$16,0),MATCH(LEFT($D140,3),难度数据!$A$1:$G$1,0))</f>
        <v>14</v>
      </c>
      <c r="H140" s="28">
        <f>VLOOKUP($G140,难度数据!$P:$AI,IF($F140=1,2+VLOOKUP($E140,难度数据!$A$24:$B$27,2,FALSE),12+VLOOKUP($E140,难度数据!$A$28:$B$31,2,FALSE)),FALSE)</f>
        <v>0.784558650663757</v>
      </c>
      <c r="I140" s="28">
        <f>VLOOKUP($G140,难度数据!$P:$AI,IF($F140=1,3+VLOOKUP($E140,难度数据!$A$24:$B$27,2,FALSE),13+VLOOKUP($E140,难度数据!$A$28:$B$31,2,FALSE)),FALSE)</f>
        <v>0</v>
      </c>
      <c r="J140" s="28">
        <f>VLOOKUP($G140,难度数据!$P:$AI,IF($F140=1,4+VLOOKUP($E140,难度数据!$A$24:$B$27,2,FALSE),14+VLOOKUP($E140,难度数据!$A$28:$B$31,2,FALSE)),FALSE)</f>
        <v>700</v>
      </c>
      <c r="K140" s="28">
        <v>0</v>
      </c>
      <c r="L140" s="28">
        <v>1.5</v>
      </c>
      <c r="M140" s="28">
        <v>0</v>
      </c>
      <c r="N140" s="28">
        <v>0</v>
      </c>
      <c r="O140" s="28">
        <f ca="1">LOOKUP($G140*4,难度数据!$I$3:$I$23,IF($F140=1,INDIRECT("难度数据"&amp;"!$J$3:$J$23"),INDIRECT("难度数据"&amp;"!$K$3:$K$23")))</f>
        <v>1550</v>
      </c>
      <c r="P140" s="28">
        <v>0</v>
      </c>
      <c r="Q140" s="28">
        <v>0</v>
      </c>
      <c r="R140" s="28">
        <v>1303018</v>
      </c>
      <c r="S140" s="28">
        <v>1</v>
      </c>
      <c r="T140" s="28">
        <v>1304026</v>
      </c>
      <c r="U140" s="28">
        <v>2</v>
      </c>
      <c r="V140" s="28">
        <v>1304032</v>
      </c>
      <c r="W140" s="28">
        <v>2</v>
      </c>
      <c r="X140" s="28"/>
      <c r="Y140" s="28"/>
      <c r="Z140" s="28"/>
      <c r="AA140" s="28" t="str">
        <f t="shared" ref="AA140:AA203" si="7">IF(LEFT(RIGHT($D140,8),3)="jlr",$D141,"")</f>
        <v/>
      </c>
      <c r="AB140" s="28">
        <v>0</v>
      </c>
      <c r="AC140" s="28">
        <f t="shared" si="6"/>
        <v>5</v>
      </c>
      <c r="AD140" s="29" t="str">
        <f>VLOOKUP(AG140,[2]战场角色!$A:$V,22,0)</f>
        <v>head_sr_1102018</v>
      </c>
      <c r="AE140" s="29">
        <f>VLOOKUP(AG140,检索目录!A:F,6,0)</f>
        <v>2</v>
      </c>
      <c r="AF140" s="28">
        <f>VLOOKUP(AG140,检索目录!A:F,3,0)</f>
        <v>2</v>
      </c>
      <c r="AG140" s="28">
        <v>1102018</v>
      </c>
      <c r="AH140" s="28"/>
    </row>
    <row r="141" s="29" customFormat="1" ht="16.5" spans="1:34">
      <c r="A141" s="35">
        <f>CONCATENATE(9,VLOOKUP(LEFT($D141,3),{"czg",1;"tfq",2;"zyd",3;"jzq",4;"gcz",5;"pcc",6},2,FALSE))*100000+VALUE(MID($D141,5,LEN($D141)-LEN(RIGHT($D141,11))-5+1))*1000+LEFT(RIGHT($D141,10),1)*100+IF(LEFT(RIGHT($D141,8),3)="jlr",1,2)*10+RIGHT($D141,1)</f>
        <v>9104112</v>
      </c>
      <c r="B141" s="28" t="s">
        <v>98</v>
      </c>
      <c r="C141" s="28" t="s">
        <v>104</v>
      </c>
      <c r="D141" s="28" t="s">
        <v>272</v>
      </c>
      <c r="E141" s="28">
        <v>3</v>
      </c>
      <c r="F141" s="28">
        <f t="shared" si="5"/>
        <v>1</v>
      </c>
      <c r="G141" s="28">
        <f>INDEX(难度数据!$A$1:$G$16,MATCH(VALUE(MID($D141,5,LEN($D141)-LEN(RIGHT($D141,11))-5+1)),难度数据!$A$1:$A$16,0),MATCH(LEFT($D141,3),难度数据!$A$1:$G$1,0))</f>
        <v>14</v>
      </c>
      <c r="H141" s="28">
        <f>VLOOKUP($G141,难度数据!$P:$AI,IF($F141=1,2+VLOOKUP($E141,难度数据!$A$24:$B$27,2,FALSE),12+VLOOKUP($E141,难度数据!$A$28:$B$31,2,FALSE)),FALSE)</f>
        <v>0.739142789598109</v>
      </c>
      <c r="I141" s="28">
        <f>VLOOKUP($G141,难度数据!$P:$AI,IF($F141=1,3+VLOOKUP($E141,难度数据!$A$24:$B$27,2,FALSE),13+VLOOKUP($E141,难度数据!$A$28:$B$31,2,FALSE)),FALSE)</f>
        <v>0</v>
      </c>
      <c r="J141" s="28">
        <f>VLOOKUP($G141,难度数据!$P:$AI,IF($F141=1,4+VLOOKUP($E141,难度数据!$A$24:$B$27,2,FALSE),14+VLOOKUP($E141,难度数据!$A$28:$B$31,2,FALSE)),FALSE)</f>
        <v>700</v>
      </c>
      <c r="K141" s="28">
        <v>0</v>
      </c>
      <c r="L141" s="28">
        <v>1.5</v>
      </c>
      <c r="M141" s="28">
        <v>0</v>
      </c>
      <c r="N141" s="28">
        <v>0</v>
      </c>
      <c r="O141" s="28">
        <f ca="1">LOOKUP($G141*4,难度数据!$I$3:$I$23,IF($F141=1,INDIRECT("难度数据"&amp;"!$J$3:$J$23"),INDIRECT("难度数据"&amp;"!$K$3:$K$23")))</f>
        <v>60</v>
      </c>
      <c r="P141" s="28">
        <v>0</v>
      </c>
      <c r="Q141" s="28">
        <v>0</v>
      </c>
      <c r="R141" s="28">
        <v>1301008</v>
      </c>
      <c r="S141" s="28">
        <v>1</v>
      </c>
      <c r="T141" s="28">
        <v>1302008</v>
      </c>
      <c r="U141" s="28">
        <v>2</v>
      </c>
      <c r="V141" s="28"/>
      <c r="W141" s="28"/>
      <c r="X141" s="28"/>
      <c r="Y141" s="28"/>
      <c r="Z141" s="28"/>
      <c r="AA141" s="28" t="str">
        <f t="shared" si="7"/>
        <v>czg-4-1-shl-loc2</v>
      </c>
      <c r="AB141" s="28">
        <v>4</v>
      </c>
      <c r="AC141" s="28">
        <f t="shared" si="6"/>
        <v>5</v>
      </c>
      <c r="AD141" s="29" t="str">
        <f>VLOOKUP(AG141,[2]战场角色!$A:$V,22,0)</f>
        <v>head_hekp_1101008</v>
      </c>
      <c r="AE141" s="29">
        <f>VLOOKUP(AG141,检索目录!A:F,6,0)</f>
        <v>2</v>
      </c>
      <c r="AF141" s="28">
        <f>VLOOKUP(AG141,检索目录!A:F,3,0)</f>
        <v>3</v>
      </c>
      <c r="AG141" s="28">
        <v>1101008</v>
      </c>
      <c r="AH141" s="28"/>
    </row>
    <row r="142" s="29" customFormat="1" ht="16.5" spans="1:34">
      <c r="A142" s="35">
        <f>CONCATENATE(9,VLOOKUP(LEFT($D142,3),{"czg",1;"tfq",2;"zyd",3;"jzq",4;"gcz",5;"pcc",6},2,FALSE))*100000+VALUE(MID($D142,5,LEN($D142)-LEN(RIGHT($D142,11))-5+1))*1000+LEFT(RIGHT($D142,10),1)*100+IF(LEFT(RIGHT($D142,8),3)="jlr",1,2)*10+RIGHT($D142,1)</f>
        <v>9104122</v>
      </c>
      <c r="B142" s="28" t="s">
        <v>101</v>
      </c>
      <c r="C142" s="28" t="s">
        <v>106</v>
      </c>
      <c r="D142" s="28" t="s">
        <v>273</v>
      </c>
      <c r="E142" s="28">
        <v>3</v>
      </c>
      <c r="F142" s="28">
        <f t="shared" si="5"/>
        <v>2</v>
      </c>
      <c r="G142" s="28">
        <f>INDEX(难度数据!$A$1:$G$16,MATCH(VALUE(MID($D142,5,LEN($D142)-LEN(RIGHT($D142,11))-5+1)),难度数据!$A$1:$A$16,0),MATCH(LEFT($D142,3),难度数据!$A$1:$G$1,0))</f>
        <v>14</v>
      </c>
      <c r="H142" s="28">
        <f>VLOOKUP($G142,难度数据!$P:$AI,IF($F142=1,2+VLOOKUP($E142,难度数据!$A$24:$B$27,2,FALSE),12+VLOOKUP($E142,难度数据!$A$28:$B$31,2,FALSE)),FALSE)</f>
        <v>0.784558650663757</v>
      </c>
      <c r="I142" s="28">
        <f>VLOOKUP($G142,难度数据!$P:$AI,IF($F142=1,3+VLOOKUP($E142,难度数据!$A$24:$B$27,2,FALSE),13+VLOOKUP($E142,难度数据!$A$28:$B$31,2,FALSE)),FALSE)</f>
        <v>0</v>
      </c>
      <c r="J142" s="28">
        <f>VLOOKUP($G142,难度数据!$P:$AI,IF($F142=1,4+VLOOKUP($E142,难度数据!$A$24:$B$27,2,FALSE),14+VLOOKUP($E142,难度数据!$A$28:$B$31,2,FALSE)),FALSE)</f>
        <v>700</v>
      </c>
      <c r="K142" s="28">
        <v>0</v>
      </c>
      <c r="L142" s="28">
        <v>1.5</v>
      </c>
      <c r="M142" s="28">
        <v>0</v>
      </c>
      <c r="N142" s="28">
        <v>0</v>
      </c>
      <c r="O142" s="28">
        <f ca="1">LOOKUP($G142*4,难度数据!$I$3:$I$23,IF($F142=1,INDIRECT("难度数据"&amp;"!$J$3:$J$23"),INDIRECT("难度数据"&amp;"!$K$3:$K$23")))</f>
        <v>1550</v>
      </c>
      <c r="P142" s="28">
        <v>0</v>
      </c>
      <c r="Q142" s="28">
        <v>0</v>
      </c>
      <c r="R142" s="28">
        <v>1303013</v>
      </c>
      <c r="S142" s="28">
        <v>1</v>
      </c>
      <c r="T142" s="28">
        <v>1304027</v>
      </c>
      <c r="U142" s="28">
        <v>2</v>
      </c>
      <c r="V142" s="28">
        <v>1304031</v>
      </c>
      <c r="W142" s="28">
        <v>2</v>
      </c>
      <c r="X142" s="28"/>
      <c r="Y142" s="28"/>
      <c r="Z142" s="28"/>
      <c r="AA142" s="28" t="str">
        <f t="shared" si="7"/>
        <v/>
      </c>
      <c r="AB142" s="28">
        <v>0</v>
      </c>
      <c r="AC142" s="28">
        <f t="shared" si="6"/>
        <v>5</v>
      </c>
      <c r="AD142" s="29" t="str">
        <f>VLOOKUP(AG142,[2]战场角色!$A:$V,22,0)</f>
        <v>head_sbls_1102013</v>
      </c>
      <c r="AE142" s="29">
        <f>VLOOKUP(AG142,检索目录!A:F,6,0)</f>
        <v>2</v>
      </c>
      <c r="AF142" s="28">
        <f>VLOOKUP(AG142,检索目录!A:F,3,0)</f>
        <v>3</v>
      </c>
      <c r="AG142" s="28">
        <v>1102013</v>
      </c>
      <c r="AH142" s="28"/>
    </row>
    <row r="143" s="29" customFormat="1" ht="16.5" spans="1:34">
      <c r="A143" s="35">
        <f>CONCATENATE(9,VLOOKUP(LEFT($D143,3),{"czg",1;"tfq",2;"zyd",3;"jzq",4;"gcz",5;"pcc",6},2,FALSE))*100000+VALUE(MID($D143,5,LEN($D143)-LEN(RIGHT($D143,11))-5+1))*1000+LEFT(RIGHT($D143,10),1)*100+IF(LEFT(RIGHT($D143,8),3)="jlr",1,2)*10+RIGHT($D143,1)</f>
        <v>9104113</v>
      </c>
      <c r="B143" s="28" t="s">
        <v>98</v>
      </c>
      <c r="C143" s="28" t="s">
        <v>108</v>
      </c>
      <c r="D143" s="28" t="s">
        <v>274</v>
      </c>
      <c r="E143" s="28">
        <v>3</v>
      </c>
      <c r="F143" s="28">
        <f t="shared" si="5"/>
        <v>1</v>
      </c>
      <c r="G143" s="28">
        <f>INDEX(难度数据!$A$1:$G$16,MATCH(VALUE(MID($D143,5,LEN($D143)-LEN(RIGHT($D143,11))-5+1)),难度数据!$A$1:$A$16,0),MATCH(LEFT($D143,3),难度数据!$A$1:$G$1,0))</f>
        <v>14</v>
      </c>
      <c r="H143" s="28">
        <f>VLOOKUP($G143,难度数据!$P:$AI,IF($F143=1,2+VLOOKUP($E143,难度数据!$A$24:$B$27,2,FALSE),12+VLOOKUP($E143,难度数据!$A$28:$B$31,2,FALSE)),FALSE)</f>
        <v>0.739142789598109</v>
      </c>
      <c r="I143" s="28">
        <f>VLOOKUP($G143,难度数据!$P:$AI,IF($F143=1,3+VLOOKUP($E143,难度数据!$A$24:$B$27,2,FALSE),13+VLOOKUP($E143,难度数据!$A$28:$B$31,2,FALSE)),FALSE)</f>
        <v>0</v>
      </c>
      <c r="J143" s="28">
        <f>VLOOKUP($G143,难度数据!$P:$AI,IF($F143=1,4+VLOOKUP($E143,难度数据!$A$24:$B$27,2,FALSE),14+VLOOKUP($E143,难度数据!$A$28:$B$31,2,FALSE)),FALSE)</f>
        <v>700</v>
      </c>
      <c r="K143" s="28">
        <v>0</v>
      </c>
      <c r="L143" s="28">
        <v>1.5</v>
      </c>
      <c r="M143" s="28">
        <v>0</v>
      </c>
      <c r="N143" s="28">
        <v>0</v>
      </c>
      <c r="O143" s="28">
        <f ca="1">LOOKUP($G143*4,难度数据!$I$3:$I$23,IF($F143=1,INDIRECT("难度数据"&amp;"!$J$3:$J$23"),INDIRECT("难度数据"&amp;"!$K$3:$K$23")))</f>
        <v>60</v>
      </c>
      <c r="P143" s="28">
        <v>0</v>
      </c>
      <c r="Q143" s="28">
        <v>0</v>
      </c>
      <c r="R143" s="28">
        <v>1301013</v>
      </c>
      <c r="S143" s="28">
        <v>1</v>
      </c>
      <c r="T143" s="28">
        <v>1302013</v>
      </c>
      <c r="U143" s="28">
        <v>2</v>
      </c>
      <c r="V143" s="28"/>
      <c r="W143" s="28"/>
      <c r="X143" s="28"/>
      <c r="Y143" s="28"/>
      <c r="Z143" s="28"/>
      <c r="AA143" s="28" t="str">
        <f t="shared" si="7"/>
        <v>czg-4-1-shl-loc3</v>
      </c>
      <c r="AB143" s="28">
        <v>4</v>
      </c>
      <c r="AC143" s="28">
        <f t="shared" si="6"/>
        <v>5</v>
      </c>
      <c r="AD143" s="29" t="str">
        <f>VLOOKUP(AG143,[2]战场角色!$A:$V,22,0)</f>
        <v>head_jl_1101013</v>
      </c>
      <c r="AE143" s="29">
        <f>VLOOKUP(AG143,检索目录!A:F,6,0)</f>
        <v>2</v>
      </c>
      <c r="AF143" s="28">
        <f>VLOOKUP(AG143,检索目录!A:F,3,0)</f>
        <v>1</v>
      </c>
      <c r="AG143" s="28">
        <v>1101013</v>
      </c>
      <c r="AH143" s="28"/>
    </row>
    <row r="144" s="29" customFormat="1" ht="16.5" spans="1:34">
      <c r="A144" s="35">
        <f>CONCATENATE(9,VLOOKUP(LEFT($D144,3),{"czg",1;"tfq",2;"zyd",3;"jzq",4;"gcz",5;"pcc",6},2,FALSE))*100000+VALUE(MID($D144,5,LEN($D144)-LEN(RIGHT($D144,11))-5+1))*1000+LEFT(RIGHT($D144,10),1)*100+IF(LEFT(RIGHT($D144,8),3)="jlr",1,2)*10+RIGHT($D144,1)</f>
        <v>9104123</v>
      </c>
      <c r="B144" s="28" t="s">
        <v>101</v>
      </c>
      <c r="C144" s="28" t="s">
        <v>110</v>
      </c>
      <c r="D144" s="28" t="s">
        <v>275</v>
      </c>
      <c r="E144" s="28">
        <v>3</v>
      </c>
      <c r="F144" s="28">
        <f t="shared" si="5"/>
        <v>2</v>
      </c>
      <c r="G144" s="28">
        <f>INDEX(难度数据!$A$1:$G$16,MATCH(VALUE(MID($D144,5,LEN($D144)-LEN(RIGHT($D144,11))-5+1)),难度数据!$A$1:$A$16,0),MATCH(LEFT($D144,3),难度数据!$A$1:$G$1,0))</f>
        <v>14</v>
      </c>
      <c r="H144" s="28">
        <f>VLOOKUP($G144,难度数据!$P:$AI,IF($F144=1,2+VLOOKUP($E144,难度数据!$A$24:$B$27,2,FALSE),12+VLOOKUP($E144,难度数据!$A$28:$B$31,2,FALSE)),FALSE)</f>
        <v>0.784558650663757</v>
      </c>
      <c r="I144" s="28">
        <f>VLOOKUP($G144,难度数据!$P:$AI,IF($F144=1,3+VLOOKUP($E144,难度数据!$A$24:$B$27,2,FALSE),13+VLOOKUP($E144,难度数据!$A$28:$B$31,2,FALSE)),FALSE)</f>
        <v>0</v>
      </c>
      <c r="J144" s="28">
        <f>VLOOKUP($G144,难度数据!$P:$AI,IF($F144=1,4+VLOOKUP($E144,难度数据!$A$24:$B$27,2,FALSE),14+VLOOKUP($E144,难度数据!$A$28:$B$31,2,FALSE)),FALSE)</f>
        <v>700</v>
      </c>
      <c r="K144" s="28">
        <v>0</v>
      </c>
      <c r="L144" s="28">
        <v>1.5</v>
      </c>
      <c r="M144" s="28">
        <v>0</v>
      </c>
      <c r="N144" s="28">
        <v>0</v>
      </c>
      <c r="O144" s="28">
        <f ca="1">LOOKUP($G144*4,难度数据!$I$3:$I$23,IF($F144=1,INDIRECT("难度数据"&amp;"!$J$3:$J$23"),INDIRECT("难度数据"&amp;"!$K$3:$K$23")))</f>
        <v>1550</v>
      </c>
      <c r="P144" s="28">
        <v>0</v>
      </c>
      <c r="Q144" s="28">
        <v>0</v>
      </c>
      <c r="R144" s="28">
        <v>1303019</v>
      </c>
      <c r="S144" s="28">
        <v>1</v>
      </c>
      <c r="T144" s="28">
        <v>1304027</v>
      </c>
      <c r="U144" s="28">
        <v>2</v>
      </c>
      <c r="V144" s="28">
        <v>1304036</v>
      </c>
      <c r="W144" s="28">
        <v>2</v>
      </c>
      <c r="X144" s="28"/>
      <c r="Y144" s="28"/>
      <c r="Z144" s="28"/>
      <c r="AA144" s="28" t="str">
        <f t="shared" si="7"/>
        <v/>
      </c>
      <c r="AB144" s="28">
        <v>0</v>
      </c>
      <c r="AC144" s="28">
        <f t="shared" si="6"/>
        <v>5</v>
      </c>
      <c r="AD144" s="29" t="str">
        <f>VLOOKUP(AG144,[2]战场角色!$A:$V,22,0)</f>
        <v>head_shx_1102019</v>
      </c>
      <c r="AE144" s="29">
        <f>VLOOKUP(AG144,检索目录!A:F,6,0)</f>
        <v>2</v>
      </c>
      <c r="AF144" s="28">
        <f>VLOOKUP(AG144,检索目录!A:F,3,0)</f>
        <v>1</v>
      </c>
      <c r="AG144" s="28">
        <v>1102019</v>
      </c>
      <c r="AH144" s="28"/>
    </row>
    <row r="145" s="29" customFormat="1" ht="16.5" spans="1:34">
      <c r="A145" s="35">
        <f>CONCATENATE(9,VLOOKUP(LEFT($D145,3),{"czg",1;"tfq",2;"zyd",3;"jzq",4;"gcz",5;"pcc",6},2,FALSE))*100000+VALUE(MID($D145,5,LEN($D145)-LEN(RIGHT($D145,11))-5+1))*1000+LEFT(RIGHT($D145,10),1)*100+IF(LEFT(RIGHT($D145,8),3)="jlr",1,2)*10+RIGHT($D145,1)</f>
        <v>9104211</v>
      </c>
      <c r="B145" s="28" t="s">
        <v>98</v>
      </c>
      <c r="C145" s="28" t="s">
        <v>209</v>
      </c>
      <c r="D145" s="28" t="s">
        <v>276</v>
      </c>
      <c r="E145" s="28">
        <v>3</v>
      </c>
      <c r="F145" s="28">
        <f t="shared" si="5"/>
        <v>1</v>
      </c>
      <c r="G145" s="28">
        <f>INDEX(难度数据!$A$1:$G$16,MATCH(VALUE(MID($D145,5,LEN($D145)-LEN(RIGHT($D145,11))-5+1)),难度数据!$A$1:$A$16,0),MATCH(LEFT($D145,3),难度数据!$A$1:$G$1,0))</f>
        <v>14</v>
      </c>
      <c r="H145" s="28">
        <f>VLOOKUP($G145,难度数据!$P:$AI,IF($F145=1,2+VLOOKUP($E145,难度数据!$A$24:$B$27,2,FALSE),12+VLOOKUP($E145,难度数据!$A$28:$B$31,2,FALSE)),FALSE)</f>
        <v>0.739142789598109</v>
      </c>
      <c r="I145" s="28">
        <f>VLOOKUP($G145,难度数据!$P:$AI,IF($F145=1,3+VLOOKUP($E145,难度数据!$A$24:$B$27,2,FALSE),13+VLOOKUP($E145,难度数据!$A$28:$B$31,2,FALSE)),FALSE)</f>
        <v>0</v>
      </c>
      <c r="J145" s="28">
        <f>VLOOKUP($G145,难度数据!$P:$AI,IF($F145=1,4+VLOOKUP($E145,难度数据!$A$24:$B$27,2,FALSE),14+VLOOKUP($E145,难度数据!$A$28:$B$31,2,FALSE)),FALSE)</f>
        <v>700</v>
      </c>
      <c r="K145" s="28">
        <v>0</v>
      </c>
      <c r="L145" s="28">
        <v>1.5</v>
      </c>
      <c r="M145" s="28">
        <v>0</v>
      </c>
      <c r="N145" s="28">
        <v>0</v>
      </c>
      <c r="O145" s="28">
        <f ca="1">LOOKUP($G145*4,难度数据!$I$3:$I$23,IF($F145=1,INDIRECT("难度数据"&amp;"!$J$3:$J$23"),INDIRECT("难度数据"&amp;"!$K$3:$K$23")))</f>
        <v>60</v>
      </c>
      <c r="P145" s="28">
        <v>0</v>
      </c>
      <c r="Q145" s="28">
        <v>0</v>
      </c>
      <c r="R145" s="28">
        <v>1301001</v>
      </c>
      <c r="S145" s="28">
        <v>1</v>
      </c>
      <c r="T145" s="28">
        <v>1302001</v>
      </c>
      <c r="U145" s="28">
        <v>2</v>
      </c>
      <c r="V145" s="28"/>
      <c r="W145" s="28"/>
      <c r="X145" s="28"/>
      <c r="Y145" s="28"/>
      <c r="Z145" s="28"/>
      <c r="AA145" s="28" t="str">
        <f t="shared" si="7"/>
        <v>czg-4-2-shl-loc1</v>
      </c>
      <c r="AB145" s="28">
        <v>4</v>
      </c>
      <c r="AC145" s="28">
        <f t="shared" si="6"/>
        <v>5</v>
      </c>
      <c r="AD145" s="29" t="str">
        <f>VLOOKUP(AG145,[2]战场角色!$A:$V,22,0)</f>
        <v>head_cfcyb_1101001</v>
      </c>
      <c r="AE145" s="29">
        <f>VLOOKUP(AG145,检索目录!A:F,6,0)</f>
        <v>3</v>
      </c>
      <c r="AF145" s="28">
        <f>VLOOKUP(AG145,检索目录!A:F,3,0)</f>
        <v>1</v>
      </c>
      <c r="AG145" s="28">
        <v>1101001</v>
      </c>
      <c r="AH145" s="28"/>
    </row>
    <row r="146" s="29" customFormat="1" ht="16.5" spans="1:34">
      <c r="A146" s="35">
        <f>CONCATENATE(9,VLOOKUP(LEFT($D146,3),{"czg",1;"tfq",2;"zyd",3;"jzq",4;"gcz",5;"pcc",6},2,FALSE))*100000+VALUE(MID($D146,5,LEN($D146)-LEN(RIGHT($D146,11))-5+1))*1000+LEFT(RIGHT($D146,10),1)*100+IF(LEFT(RIGHT($D146,8),3)="jlr",1,2)*10+RIGHT($D146,1)</f>
        <v>9104221</v>
      </c>
      <c r="B146" s="28" t="s">
        <v>101</v>
      </c>
      <c r="C146" s="28" t="s">
        <v>264</v>
      </c>
      <c r="D146" s="28" t="s">
        <v>277</v>
      </c>
      <c r="E146" s="28">
        <v>3</v>
      </c>
      <c r="F146" s="28">
        <f t="shared" si="5"/>
        <v>2</v>
      </c>
      <c r="G146" s="28">
        <f>INDEX(难度数据!$A$1:$G$16,MATCH(VALUE(MID($D146,5,LEN($D146)-LEN(RIGHT($D146,11))-5+1)),难度数据!$A$1:$A$16,0),MATCH(LEFT($D146,3),难度数据!$A$1:$G$1,0))</f>
        <v>14</v>
      </c>
      <c r="H146" s="28">
        <f>VLOOKUP($G146,难度数据!$P:$AI,IF($F146=1,2+VLOOKUP($E146,难度数据!$A$24:$B$27,2,FALSE),12+VLOOKUP($E146,难度数据!$A$28:$B$31,2,FALSE)),FALSE)</f>
        <v>0.784558650663757</v>
      </c>
      <c r="I146" s="28">
        <f>VLOOKUP($G146,难度数据!$P:$AI,IF($F146=1,3+VLOOKUP($E146,难度数据!$A$24:$B$27,2,FALSE),13+VLOOKUP($E146,难度数据!$A$28:$B$31,2,FALSE)),FALSE)</f>
        <v>0</v>
      </c>
      <c r="J146" s="28">
        <f>VLOOKUP($G146,难度数据!$P:$AI,IF($F146=1,4+VLOOKUP($E146,难度数据!$A$24:$B$27,2,FALSE),14+VLOOKUP($E146,难度数据!$A$28:$B$31,2,FALSE)),FALSE)</f>
        <v>700</v>
      </c>
      <c r="K146" s="28">
        <v>0</v>
      </c>
      <c r="L146" s="28">
        <v>1.5</v>
      </c>
      <c r="M146" s="28">
        <v>0</v>
      </c>
      <c r="N146" s="28">
        <v>0</v>
      </c>
      <c r="O146" s="28">
        <f ca="1">LOOKUP($G146*4,难度数据!$I$3:$I$23,IF($F146=1,INDIRECT("难度数据"&amp;"!$J$3:$J$23"),INDIRECT("难度数据"&amp;"!$K$3:$K$23")))</f>
        <v>1550</v>
      </c>
      <c r="P146" s="28">
        <v>0</v>
      </c>
      <c r="Q146" s="28">
        <v>0</v>
      </c>
      <c r="R146" s="28">
        <v>1303002</v>
      </c>
      <c r="S146" s="28">
        <v>1</v>
      </c>
      <c r="T146" s="28">
        <v>1304017</v>
      </c>
      <c r="U146" s="28">
        <v>2</v>
      </c>
      <c r="V146" s="28">
        <v>1304019</v>
      </c>
      <c r="W146" s="28">
        <v>2</v>
      </c>
      <c r="X146" s="28"/>
      <c r="Y146" s="28"/>
      <c r="Z146" s="28"/>
      <c r="AA146" s="28" t="str">
        <f t="shared" si="7"/>
        <v/>
      </c>
      <c r="AB146" s="28">
        <v>0</v>
      </c>
      <c r="AC146" s="28">
        <f t="shared" si="6"/>
        <v>5</v>
      </c>
      <c r="AD146" s="29" t="str">
        <f>VLOOKUP(AG146,[2]战场角色!$A:$V,22,0)</f>
        <v>head_xc_1102002</v>
      </c>
      <c r="AE146" s="29">
        <f>VLOOKUP(AG146,检索目录!A:F,6,0)</f>
        <v>3</v>
      </c>
      <c r="AF146" s="28">
        <f>VLOOKUP(AG146,检索目录!A:F,3,0)</f>
        <v>1</v>
      </c>
      <c r="AG146" s="28">
        <v>1102002</v>
      </c>
      <c r="AH146" s="28"/>
    </row>
    <row r="147" s="29" customFormat="1" ht="16.5" spans="1:34">
      <c r="A147" s="35">
        <f>CONCATENATE(9,VLOOKUP(LEFT($D147,3),{"czg",1;"tfq",2;"zyd",3;"jzq",4;"gcz",5;"pcc",6},2,FALSE))*100000+VALUE(MID($D147,5,LEN($D147)-LEN(RIGHT($D147,11))-5+1))*1000+LEFT(RIGHT($D147,10),1)*100+IF(LEFT(RIGHT($D147,8),3)="jlr",1,2)*10+RIGHT($D147,1)</f>
        <v>9104212</v>
      </c>
      <c r="B147" s="28" t="s">
        <v>98</v>
      </c>
      <c r="C147" s="28" t="s">
        <v>231</v>
      </c>
      <c r="D147" s="28" t="s">
        <v>278</v>
      </c>
      <c r="E147" s="28">
        <v>3</v>
      </c>
      <c r="F147" s="28">
        <f t="shared" si="5"/>
        <v>1</v>
      </c>
      <c r="G147" s="28">
        <f>INDEX(难度数据!$A$1:$G$16,MATCH(VALUE(MID($D147,5,LEN($D147)-LEN(RIGHT($D147,11))-5+1)),难度数据!$A$1:$A$16,0),MATCH(LEFT($D147,3),难度数据!$A$1:$G$1,0))</f>
        <v>14</v>
      </c>
      <c r="H147" s="28">
        <f>VLOOKUP($G147,难度数据!$P:$AI,IF($F147=1,2+VLOOKUP($E147,难度数据!$A$24:$B$27,2,FALSE),12+VLOOKUP($E147,难度数据!$A$28:$B$31,2,FALSE)),FALSE)</f>
        <v>0.739142789598109</v>
      </c>
      <c r="I147" s="28">
        <f>VLOOKUP($G147,难度数据!$P:$AI,IF($F147=1,3+VLOOKUP($E147,难度数据!$A$24:$B$27,2,FALSE),13+VLOOKUP($E147,难度数据!$A$28:$B$31,2,FALSE)),FALSE)</f>
        <v>0</v>
      </c>
      <c r="J147" s="28">
        <f>VLOOKUP($G147,难度数据!$P:$AI,IF($F147=1,4+VLOOKUP($E147,难度数据!$A$24:$B$27,2,FALSE),14+VLOOKUP($E147,难度数据!$A$28:$B$31,2,FALSE)),FALSE)</f>
        <v>700</v>
      </c>
      <c r="K147" s="28">
        <v>0</v>
      </c>
      <c r="L147" s="28">
        <v>1.5</v>
      </c>
      <c r="M147" s="28">
        <v>0</v>
      </c>
      <c r="N147" s="28">
        <v>0</v>
      </c>
      <c r="O147" s="28">
        <f ca="1">LOOKUP($G147*4,难度数据!$I$3:$I$23,IF($F147=1,INDIRECT("难度数据"&amp;"!$J$3:$J$23"),INDIRECT("难度数据"&amp;"!$K$3:$K$23")))</f>
        <v>60</v>
      </c>
      <c r="P147" s="28">
        <v>0</v>
      </c>
      <c r="Q147" s="28">
        <v>0</v>
      </c>
      <c r="R147" s="28">
        <v>1301003</v>
      </c>
      <c r="S147" s="28">
        <v>1</v>
      </c>
      <c r="T147" s="28">
        <v>1302003</v>
      </c>
      <c r="U147" s="28">
        <v>2</v>
      </c>
      <c r="V147" s="28"/>
      <c r="W147" s="28"/>
      <c r="X147" s="28"/>
      <c r="Y147" s="28"/>
      <c r="Z147" s="28"/>
      <c r="AA147" s="28" t="str">
        <f t="shared" si="7"/>
        <v>czg-4-2-shl-loc2</v>
      </c>
      <c r="AB147" s="28">
        <v>4</v>
      </c>
      <c r="AC147" s="28">
        <f t="shared" si="6"/>
        <v>5</v>
      </c>
      <c r="AD147" s="29" t="str">
        <f>VLOOKUP(AG147,[2]战场角色!$A:$V,22,0)</f>
        <v>head_zdxl_1101003</v>
      </c>
      <c r="AE147" s="29">
        <f>VLOOKUP(AG147,检索目录!A:F,6,0)</f>
        <v>3</v>
      </c>
      <c r="AF147" s="28">
        <f>VLOOKUP(AG147,检索目录!A:F,3,0)</f>
        <v>3</v>
      </c>
      <c r="AG147" s="28">
        <v>1101003</v>
      </c>
      <c r="AH147" s="28"/>
    </row>
    <row r="148" s="29" customFormat="1" ht="16.5" spans="1:34">
      <c r="A148" s="35">
        <f>CONCATENATE(9,VLOOKUP(LEFT($D148,3),{"czg",1;"tfq",2;"zyd",3;"jzq",4;"gcz",5;"pcc",6},2,FALSE))*100000+VALUE(MID($D148,5,LEN($D148)-LEN(RIGHT($D148,11))-5+1))*1000+LEFT(RIGHT($D148,10),1)*100+IF(LEFT(RIGHT($D148,8),3)="jlr",1,2)*10+RIGHT($D148,1)</f>
        <v>9104222</v>
      </c>
      <c r="B148" s="28" t="s">
        <v>101</v>
      </c>
      <c r="C148" s="28" t="s">
        <v>233</v>
      </c>
      <c r="D148" s="28" t="s">
        <v>279</v>
      </c>
      <c r="E148" s="28">
        <v>3</v>
      </c>
      <c r="F148" s="28">
        <f t="shared" si="5"/>
        <v>2</v>
      </c>
      <c r="G148" s="28">
        <f>INDEX(难度数据!$A$1:$G$16,MATCH(VALUE(MID($D148,5,LEN($D148)-LEN(RIGHT($D148,11))-5+1)),难度数据!$A$1:$A$16,0),MATCH(LEFT($D148,3),难度数据!$A$1:$G$1,0))</f>
        <v>14</v>
      </c>
      <c r="H148" s="28">
        <f>VLOOKUP($G148,难度数据!$P:$AI,IF($F148=1,2+VLOOKUP($E148,难度数据!$A$24:$B$27,2,FALSE),12+VLOOKUP($E148,难度数据!$A$28:$B$31,2,FALSE)),FALSE)</f>
        <v>0.784558650663757</v>
      </c>
      <c r="I148" s="28">
        <f>VLOOKUP($G148,难度数据!$P:$AI,IF($F148=1,3+VLOOKUP($E148,难度数据!$A$24:$B$27,2,FALSE),13+VLOOKUP($E148,难度数据!$A$28:$B$31,2,FALSE)),FALSE)</f>
        <v>0</v>
      </c>
      <c r="J148" s="28">
        <f>VLOOKUP($G148,难度数据!$P:$AI,IF($F148=1,4+VLOOKUP($E148,难度数据!$A$24:$B$27,2,FALSE),14+VLOOKUP($E148,难度数据!$A$28:$B$31,2,FALSE)),FALSE)</f>
        <v>700</v>
      </c>
      <c r="K148" s="28">
        <v>0</v>
      </c>
      <c r="L148" s="28">
        <v>1.5</v>
      </c>
      <c r="M148" s="28">
        <v>0</v>
      </c>
      <c r="N148" s="28">
        <v>0</v>
      </c>
      <c r="O148" s="28">
        <f ca="1">LOOKUP($G148*4,难度数据!$I$3:$I$23,IF($F148=1,INDIRECT("难度数据"&amp;"!$J$3:$J$23"),INDIRECT("难度数据"&amp;"!$K$3:$K$23")))</f>
        <v>1550</v>
      </c>
      <c r="P148" s="28">
        <v>0</v>
      </c>
      <c r="Q148" s="28">
        <v>0</v>
      </c>
      <c r="R148" s="28">
        <v>1303005</v>
      </c>
      <c r="S148" s="28">
        <v>1</v>
      </c>
      <c r="T148" s="28">
        <v>1304027</v>
      </c>
      <c r="U148" s="28">
        <v>2</v>
      </c>
      <c r="V148" s="28">
        <v>1304036</v>
      </c>
      <c r="W148" s="28">
        <v>2</v>
      </c>
      <c r="X148" s="28"/>
      <c r="Y148" s="28"/>
      <c r="Z148" s="28"/>
      <c r="AA148" s="28" t="str">
        <f t="shared" si="7"/>
        <v/>
      </c>
      <c r="AB148" s="28">
        <v>0</v>
      </c>
      <c r="AC148" s="28">
        <f t="shared" si="6"/>
        <v>5</v>
      </c>
      <c r="AD148" s="29" t="str">
        <f>VLOOKUP(AG148,[2]战场角色!$A:$V,22,0)</f>
        <v>head_lxy_1102005</v>
      </c>
      <c r="AE148" s="29">
        <f>VLOOKUP(AG148,检索目录!A:F,6,0)</f>
        <v>3</v>
      </c>
      <c r="AF148" s="28">
        <f>VLOOKUP(AG148,检索目录!A:F,3,0)</f>
        <v>3</v>
      </c>
      <c r="AG148" s="28">
        <v>1102005</v>
      </c>
      <c r="AH148" s="28"/>
    </row>
    <row r="149" s="29" customFormat="1" ht="16.5" spans="1:34">
      <c r="A149" s="35">
        <f>CONCATENATE(9,VLOOKUP(LEFT($D149,3),{"czg",1;"tfq",2;"zyd",3;"jzq",4;"gcz",5;"pcc",6},2,FALSE))*100000+VALUE(MID($D149,5,LEN($D149)-LEN(RIGHT($D149,11))-5+1))*1000+LEFT(RIGHT($D149,10),1)*100+IF(LEFT(RIGHT($D149,8),3)="jlr",1,2)*10+RIGHT($D149,1)</f>
        <v>9104213</v>
      </c>
      <c r="B149" s="28" t="s">
        <v>98</v>
      </c>
      <c r="C149" s="28" t="s">
        <v>215</v>
      </c>
      <c r="D149" s="28" t="s">
        <v>280</v>
      </c>
      <c r="E149" s="28">
        <v>3</v>
      </c>
      <c r="F149" s="28">
        <f t="shared" si="5"/>
        <v>1</v>
      </c>
      <c r="G149" s="28">
        <f>INDEX(难度数据!$A$1:$G$16,MATCH(VALUE(MID($D149,5,LEN($D149)-LEN(RIGHT($D149,11))-5+1)),难度数据!$A$1:$A$16,0),MATCH(LEFT($D149,3),难度数据!$A$1:$G$1,0))</f>
        <v>14</v>
      </c>
      <c r="H149" s="28">
        <f>VLOOKUP($G149,难度数据!$P:$AI,IF($F149=1,2+VLOOKUP($E149,难度数据!$A$24:$B$27,2,FALSE),12+VLOOKUP($E149,难度数据!$A$28:$B$31,2,FALSE)),FALSE)</f>
        <v>0.739142789598109</v>
      </c>
      <c r="I149" s="28">
        <f>VLOOKUP($G149,难度数据!$P:$AI,IF($F149=1,3+VLOOKUP($E149,难度数据!$A$24:$B$27,2,FALSE),13+VLOOKUP($E149,难度数据!$A$28:$B$31,2,FALSE)),FALSE)</f>
        <v>0</v>
      </c>
      <c r="J149" s="28">
        <f>VLOOKUP($G149,难度数据!$P:$AI,IF($F149=1,4+VLOOKUP($E149,难度数据!$A$24:$B$27,2,FALSE),14+VLOOKUP($E149,难度数据!$A$28:$B$31,2,FALSE)),FALSE)</f>
        <v>700</v>
      </c>
      <c r="K149" s="28">
        <v>0</v>
      </c>
      <c r="L149" s="28">
        <v>1.5</v>
      </c>
      <c r="M149" s="28">
        <v>0</v>
      </c>
      <c r="N149" s="28">
        <v>0</v>
      </c>
      <c r="O149" s="28">
        <f ca="1">LOOKUP($G149*4,难度数据!$I$3:$I$23,IF($F149=1,INDIRECT("难度数据"&amp;"!$J$3:$J$23"),INDIRECT("难度数据"&amp;"!$K$3:$K$23")))</f>
        <v>60</v>
      </c>
      <c r="P149" s="28">
        <v>0</v>
      </c>
      <c r="Q149" s="28">
        <v>0</v>
      </c>
      <c r="R149" s="28">
        <v>1301014</v>
      </c>
      <c r="S149" s="28">
        <v>1</v>
      </c>
      <c r="T149" s="28">
        <v>1302014</v>
      </c>
      <c r="U149" s="28">
        <v>2</v>
      </c>
      <c r="V149" s="28"/>
      <c r="W149" s="28"/>
      <c r="X149" s="28"/>
      <c r="Y149" s="28"/>
      <c r="Z149" s="28"/>
      <c r="AA149" s="28" t="str">
        <f t="shared" si="7"/>
        <v>czg-4-2-shl-loc3</v>
      </c>
      <c r="AB149" s="28">
        <v>4</v>
      </c>
      <c r="AC149" s="28">
        <f t="shared" si="6"/>
        <v>5</v>
      </c>
      <c r="AD149" s="29" t="str">
        <f>VLOOKUP(AG149,[2]战场角色!$A:$V,22,0)</f>
        <v>head_lxg_1101014</v>
      </c>
      <c r="AE149" s="29">
        <f>VLOOKUP(AG149,检索目录!A:F,6,0)</f>
        <v>3</v>
      </c>
      <c r="AF149" s="28">
        <f>VLOOKUP(AG149,检索目录!A:F,3,0)</f>
        <v>2</v>
      </c>
      <c r="AG149" s="28">
        <v>1101014</v>
      </c>
      <c r="AH149" s="28"/>
    </row>
    <row r="150" s="29" customFormat="1" ht="16.5" spans="1:34">
      <c r="A150" s="35">
        <f>CONCATENATE(9,VLOOKUP(LEFT($D150,3),{"czg",1;"tfq",2;"zyd",3;"jzq",4;"gcz",5;"pcc",6},2,FALSE))*100000+VALUE(MID($D150,5,LEN($D150)-LEN(RIGHT($D150,11))-5+1))*1000+LEFT(RIGHT($D150,10),1)*100+IF(LEFT(RIGHT($D150,8),3)="jlr",1,2)*10+RIGHT($D150,1)</f>
        <v>9104223</v>
      </c>
      <c r="B150" s="28" t="s">
        <v>101</v>
      </c>
      <c r="C150" s="28" t="s">
        <v>251</v>
      </c>
      <c r="D150" s="28" t="s">
        <v>281</v>
      </c>
      <c r="E150" s="28">
        <v>3</v>
      </c>
      <c r="F150" s="28">
        <f t="shared" si="5"/>
        <v>2</v>
      </c>
      <c r="G150" s="28">
        <f>INDEX(难度数据!$A$1:$G$16,MATCH(VALUE(MID($D150,5,LEN($D150)-LEN(RIGHT($D150,11))-5+1)),难度数据!$A$1:$A$16,0),MATCH(LEFT($D150,3),难度数据!$A$1:$G$1,0))</f>
        <v>14</v>
      </c>
      <c r="H150" s="28">
        <f>VLOOKUP($G150,难度数据!$P:$AI,IF($F150=1,2+VLOOKUP($E150,难度数据!$A$24:$B$27,2,FALSE),12+VLOOKUP($E150,难度数据!$A$28:$B$31,2,FALSE)),FALSE)</f>
        <v>0.784558650663757</v>
      </c>
      <c r="I150" s="28">
        <f>VLOOKUP($G150,难度数据!$P:$AI,IF($F150=1,3+VLOOKUP($E150,难度数据!$A$24:$B$27,2,FALSE),13+VLOOKUP($E150,难度数据!$A$28:$B$31,2,FALSE)),FALSE)</f>
        <v>0</v>
      </c>
      <c r="J150" s="28">
        <f>VLOOKUP($G150,难度数据!$P:$AI,IF($F150=1,4+VLOOKUP($E150,难度数据!$A$24:$B$27,2,FALSE),14+VLOOKUP($E150,难度数据!$A$28:$B$31,2,FALSE)),FALSE)</f>
        <v>700</v>
      </c>
      <c r="K150" s="28">
        <v>0</v>
      </c>
      <c r="L150" s="28">
        <v>1.5</v>
      </c>
      <c r="M150" s="28">
        <v>0</v>
      </c>
      <c r="N150" s="28">
        <v>0</v>
      </c>
      <c r="O150" s="28">
        <f ca="1">LOOKUP($G150*4,难度数据!$I$3:$I$23,IF($F150=1,INDIRECT("难度数据"&amp;"!$J$3:$J$23"),INDIRECT("难度数据"&amp;"!$K$3:$K$23")))</f>
        <v>1550</v>
      </c>
      <c r="P150" s="28">
        <v>0</v>
      </c>
      <c r="Q150" s="28">
        <v>0</v>
      </c>
      <c r="R150" s="28">
        <v>1303020</v>
      </c>
      <c r="S150" s="28">
        <v>1</v>
      </c>
      <c r="T150" s="28">
        <v>1304026</v>
      </c>
      <c r="U150" s="28">
        <v>2</v>
      </c>
      <c r="V150" s="28">
        <v>1304032</v>
      </c>
      <c r="W150" s="28">
        <v>2</v>
      </c>
      <c r="X150" s="28"/>
      <c r="Y150" s="28"/>
      <c r="Z150" s="28"/>
      <c r="AA150" s="28" t="str">
        <f t="shared" si="7"/>
        <v/>
      </c>
      <c r="AB150" s="28">
        <v>0</v>
      </c>
      <c r="AC150" s="28">
        <f t="shared" si="6"/>
        <v>5</v>
      </c>
      <c r="AD150" s="29" t="str">
        <f>VLOOKUP(AG150,[2]战场角色!$A:$V,22,0)</f>
        <v>head_gs_1102020</v>
      </c>
      <c r="AE150" s="29">
        <f>VLOOKUP(AG150,检索目录!A:F,6,0)</f>
        <v>3</v>
      </c>
      <c r="AF150" s="28">
        <f>VLOOKUP(AG150,检索目录!A:F,3,0)</f>
        <v>2</v>
      </c>
      <c r="AG150" s="28">
        <v>1102020</v>
      </c>
      <c r="AH150" s="28"/>
    </row>
    <row r="151" s="29" customFormat="1" ht="16.5" spans="1:34">
      <c r="A151" s="35">
        <f>CONCATENATE(9,VLOOKUP(LEFT($D151,3),{"czg",1;"tfq",2;"zyd",3;"jzq",4;"gcz",5;"pcc",6},2,FALSE))*100000+VALUE(MID($D151,5,LEN($D151)-LEN(RIGHT($D151,11))-5+1))*1000+LEFT(RIGHT($D151,10),1)*100+IF(LEFT(RIGHT($D151,8),3)="jlr",1,2)*10+RIGHT($D151,1)</f>
        <v>9104311</v>
      </c>
      <c r="B151" s="28" t="s">
        <v>98</v>
      </c>
      <c r="C151" s="28" t="s">
        <v>99</v>
      </c>
      <c r="D151" s="28" t="s">
        <v>282</v>
      </c>
      <c r="E151" s="28">
        <v>3</v>
      </c>
      <c r="F151" s="28">
        <f t="shared" si="5"/>
        <v>1</v>
      </c>
      <c r="G151" s="28">
        <f>INDEX(难度数据!$A$1:$G$16,MATCH(VALUE(MID($D151,5,LEN($D151)-LEN(RIGHT($D151,11))-5+1)),难度数据!$A$1:$A$16,0),MATCH(LEFT($D151,3),难度数据!$A$1:$G$1,0))</f>
        <v>14</v>
      </c>
      <c r="H151" s="28">
        <f>VLOOKUP($G151,难度数据!$P:$AI,IF($F151=1,2+VLOOKUP($E151,难度数据!$A$24:$B$27,2,FALSE),12+VLOOKUP($E151,难度数据!$A$28:$B$31,2,FALSE)),FALSE)</f>
        <v>0.739142789598109</v>
      </c>
      <c r="I151" s="28">
        <f>VLOOKUP($G151,难度数据!$P:$AI,IF($F151=1,3+VLOOKUP($E151,难度数据!$A$24:$B$27,2,FALSE),13+VLOOKUP($E151,难度数据!$A$28:$B$31,2,FALSE)),FALSE)</f>
        <v>0</v>
      </c>
      <c r="J151" s="28">
        <f>VLOOKUP($G151,难度数据!$P:$AI,IF($F151=1,4+VLOOKUP($E151,难度数据!$A$24:$B$27,2,FALSE),14+VLOOKUP($E151,难度数据!$A$28:$B$31,2,FALSE)),FALSE)</f>
        <v>700</v>
      </c>
      <c r="K151" s="28">
        <v>0</v>
      </c>
      <c r="L151" s="28">
        <v>1.5</v>
      </c>
      <c r="M151" s="28">
        <v>0</v>
      </c>
      <c r="N151" s="28">
        <v>0</v>
      </c>
      <c r="O151" s="28">
        <f ca="1">LOOKUP($G151*4,难度数据!$I$3:$I$23,IF($F151=1,INDIRECT("难度数据"&amp;"!$J$3:$J$23"),INDIRECT("难度数据"&amp;"!$K$3:$K$23")))</f>
        <v>60</v>
      </c>
      <c r="P151" s="28">
        <v>0</v>
      </c>
      <c r="Q151" s="28">
        <v>0</v>
      </c>
      <c r="R151" s="28">
        <v>1301012</v>
      </c>
      <c r="S151" s="28">
        <v>1</v>
      </c>
      <c r="T151" s="28">
        <v>1302012</v>
      </c>
      <c r="U151" s="28">
        <v>2</v>
      </c>
      <c r="V151" s="28"/>
      <c r="W151" s="28"/>
      <c r="X151" s="28"/>
      <c r="Y151" s="28"/>
      <c r="Z151" s="28"/>
      <c r="AA151" s="28" t="str">
        <f t="shared" si="7"/>
        <v>czg-4-3-shl-loc1</v>
      </c>
      <c r="AB151" s="28">
        <v>4</v>
      </c>
      <c r="AC151" s="28">
        <f t="shared" si="6"/>
        <v>5</v>
      </c>
      <c r="AD151" s="29" t="str">
        <f>VLOOKUP(AG151,[2]战场角色!$A:$V,22,0)</f>
        <v>head_nyf_1101012</v>
      </c>
      <c r="AE151" s="29">
        <f>VLOOKUP(AG151,检索目录!A:F,6,0)</f>
        <v>2</v>
      </c>
      <c r="AF151" s="28">
        <f>VLOOKUP(AG151,检索目录!A:F,3,0)</f>
        <v>2</v>
      </c>
      <c r="AG151" s="28">
        <v>1101012</v>
      </c>
      <c r="AH151" s="28"/>
    </row>
    <row r="152" s="29" customFormat="1" ht="16.5" spans="1:34">
      <c r="A152" s="35">
        <f>CONCATENATE(9,VLOOKUP(LEFT($D152,3),{"czg",1;"tfq",2;"zyd",3;"jzq",4;"gcz",5;"pcc",6},2,FALSE))*100000+VALUE(MID($D152,5,LEN($D152)-LEN(RIGHT($D152,11))-5+1))*1000+LEFT(RIGHT($D152,10),1)*100+IF(LEFT(RIGHT($D152,8),3)="jlr",1,2)*10+RIGHT($D152,1)</f>
        <v>9104321</v>
      </c>
      <c r="B152" s="28" t="s">
        <v>101</v>
      </c>
      <c r="C152" s="28" t="s">
        <v>102</v>
      </c>
      <c r="D152" s="28" t="s">
        <v>283</v>
      </c>
      <c r="E152" s="28">
        <v>3</v>
      </c>
      <c r="F152" s="28">
        <f t="shared" si="5"/>
        <v>2</v>
      </c>
      <c r="G152" s="28">
        <f>INDEX(难度数据!$A$1:$G$16,MATCH(VALUE(MID($D152,5,LEN($D152)-LEN(RIGHT($D152,11))-5+1)),难度数据!$A$1:$A$16,0),MATCH(LEFT($D152,3),难度数据!$A$1:$G$1,0))</f>
        <v>14</v>
      </c>
      <c r="H152" s="28">
        <f>VLOOKUP($G152,难度数据!$P:$AI,IF($F152=1,2+VLOOKUP($E152,难度数据!$A$24:$B$27,2,FALSE),12+VLOOKUP($E152,难度数据!$A$28:$B$31,2,FALSE)),FALSE)</f>
        <v>0.784558650663757</v>
      </c>
      <c r="I152" s="28">
        <f>VLOOKUP($G152,难度数据!$P:$AI,IF($F152=1,3+VLOOKUP($E152,难度数据!$A$24:$B$27,2,FALSE),13+VLOOKUP($E152,难度数据!$A$28:$B$31,2,FALSE)),FALSE)</f>
        <v>0</v>
      </c>
      <c r="J152" s="28">
        <f>VLOOKUP($G152,难度数据!$P:$AI,IF($F152=1,4+VLOOKUP($E152,难度数据!$A$24:$B$27,2,FALSE),14+VLOOKUP($E152,难度数据!$A$28:$B$31,2,FALSE)),FALSE)</f>
        <v>700</v>
      </c>
      <c r="K152" s="28">
        <v>0</v>
      </c>
      <c r="L152" s="28">
        <v>1.5</v>
      </c>
      <c r="M152" s="28">
        <v>0</v>
      </c>
      <c r="N152" s="28">
        <v>0</v>
      </c>
      <c r="O152" s="28">
        <f ca="1">LOOKUP($G152*4,难度数据!$I$3:$I$23,IF($F152=1,INDIRECT("难度数据"&amp;"!$J$3:$J$23"),INDIRECT("难度数据"&amp;"!$K$3:$K$23")))</f>
        <v>1550</v>
      </c>
      <c r="P152" s="28">
        <v>0</v>
      </c>
      <c r="Q152" s="28">
        <v>0</v>
      </c>
      <c r="R152" s="28">
        <v>1303018</v>
      </c>
      <c r="S152" s="28">
        <v>1</v>
      </c>
      <c r="T152" s="28">
        <v>1304026</v>
      </c>
      <c r="U152" s="28">
        <v>2</v>
      </c>
      <c r="V152" s="28">
        <v>1304032</v>
      </c>
      <c r="W152" s="28">
        <v>2</v>
      </c>
      <c r="X152" s="28"/>
      <c r="Y152" s="28"/>
      <c r="Z152" s="28"/>
      <c r="AA152" s="28" t="str">
        <f t="shared" si="7"/>
        <v/>
      </c>
      <c r="AB152" s="28">
        <v>0</v>
      </c>
      <c r="AC152" s="28">
        <f t="shared" si="6"/>
        <v>5</v>
      </c>
      <c r="AD152" s="29" t="str">
        <f>VLOOKUP(AG152,[2]战场角色!$A:$V,22,0)</f>
        <v>head_sr_1102018</v>
      </c>
      <c r="AE152" s="29">
        <f>VLOOKUP(AG152,检索目录!A:F,6,0)</f>
        <v>2</v>
      </c>
      <c r="AF152" s="28">
        <f>VLOOKUP(AG152,检索目录!A:F,3,0)</f>
        <v>2</v>
      </c>
      <c r="AG152" s="28">
        <v>1102018</v>
      </c>
      <c r="AH152" s="28"/>
    </row>
    <row r="153" s="29" customFormat="1" ht="16.5" spans="1:34">
      <c r="A153" s="35">
        <f>CONCATENATE(9,VLOOKUP(LEFT($D153,3),{"czg",1;"tfq",2;"zyd",3;"jzq",4;"gcz",5;"pcc",6},2,FALSE))*100000+VALUE(MID($D153,5,LEN($D153)-LEN(RIGHT($D153,11))-5+1))*1000+LEFT(RIGHT($D153,10),1)*100+IF(LEFT(RIGHT($D153,8),3)="jlr",1,2)*10+RIGHT($D153,1)</f>
        <v>9104312</v>
      </c>
      <c r="B153" s="28" t="s">
        <v>98</v>
      </c>
      <c r="C153" s="28" t="s">
        <v>104</v>
      </c>
      <c r="D153" s="28" t="s">
        <v>284</v>
      </c>
      <c r="E153" s="28">
        <v>3</v>
      </c>
      <c r="F153" s="28">
        <f t="shared" si="5"/>
        <v>1</v>
      </c>
      <c r="G153" s="28">
        <f>INDEX(难度数据!$A$1:$G$16,MATCH(VALUE(MID($D153,5,LEN($D153)-LEN(RIGHT($D153,11))-5+1)),难度数据!$A$1:$A$16,0),MATCH(LEFT($D153,3),难度数据!$A$1:$G$1,0))</f>
        <v>14</v>
      </c>
      <c r="H153" s="28">
        <f>VLOOKUP($G153,难度数据!$P:$AI,IF($F153=1,2+VLOOKUP($E153,难度数据!$A$24:$B$27,2,FALSE),12+VLOOKUP($E153,难度数据!$A$28:$B$31,2,FALSE)),FALSE)</f>
        <v>0.739142789598109</v>
      </c>
      <c r="I153" s="28">
        <f>VLOOKUP($G153,难度数据!$P:$AI,IF($F153=1,3+VLOOKUP($E153,难度数据!$A$24:$B$27,2,FALSE),13+VLOOKUP($E153,难度数据!$A$28:$B$31,2,FALSE)),FALSE)</f>
        <v>0</v>
      </c>
      <c r="J153" s="28">
        <f>VLOOKUP($G153,难度数据!$P:$AI,IF($F153=1,4+VLOOKUP($E153,难度数据!$A$24:$B$27,2,FALSE),14+VLOOKUP($E153,难度数据!$A$28:$B$31,2,FALSE)),FALSE)</f>
        <v>700</v>
      </c>
      <c r="K153" s="28">
        <v>0</v>
      </c>
      <c r="L153" s="28">
        <v>1.5</v>
      </c>
      <c r="M153" s="28">
        <v>0</v>
      </c>
      <c r="N153" s="28">
        <v>0</v>
      </c>
      <c r="O153" s="28">
        <f ca="1">LOOKUP($G153*4,难度数据!$I$3:$I$23,IF($F153=1,INDIRECT("难度数据"&amp;"!$J$3:$J$23"),INDIRECT("难度数据"&amp;"!$K$3:$K$23")))</f>
        <v>60</v>
      </c>
      <c r="P153" s="28">
        <v>0</v>
      </c>
      <c r="Q153" s="28">
        <v>0</v>
      </c>
      <c r="R153" s="28">
        <v>1301008</v>
      </c>
      <c r="S153" s="28">
        <v>1</v>
      </c>
      <c r="T153" s="28">
        <v>1302008</v>
      </c>
      <c r="U153" s="28">
        <v>2</v>
      </c>
      <c r="V153" s="28"/>
      <c r="W153" s="28"/>
      <c r="X153" s="28"/>
      <c r="Y153" s="28"/>
      <c r="Z153" s="28"/>
      <c r="AA153" s="28" t="str">
        <f t="shared" si="7"/>
        <v>czg-4-3-shl-loc2</v>
      </c>
      <c r="AB153" s="28">
        <v>4</v>
      </c>
      <c r="AC153" s="28">
        <f t="shared" si="6"/>
        <v>5</v>
      </c>
      <c r="AD153" s="29" t="str">
        <f>VLOOKUP(AG153,[2]战场角色!$A:$V,22,0)</f>
        <v>head_hekp_1101008</v>
      </c>
      <c r="AE153" s="29">
        <f>VLOOKUP(AG153,检索目录!A:F,6,0)</f>
        <v>2</v>
      </c>
      <c r="AF153" s="28">
        <f>VLOOKUP(AG153,检索目录!A:F,3,0)</f>
        <v>3</v>
      </c>
      <c r="AG153" s="28">
        <v>1101008</v>
      </c>
      <c r="AH153" s="28"/>
    </row>
    <row r="154" s="29" customFormat="1" ht="16.5" spans="1:34">
      <c r="A154" s="35">
        <f>CONCATENATE(9,VLOOKUP(LEFT($D154,3),{"czg",1;"tfq",2;"zyd",3;"jzq",4;"gcz",5;"pcc",6},2,FALSE))*100000+VALUE(MID($D154,5,LEN($D154)-LEN(RIGHT($D154,11))-5+1))*1000+LEFT(RIGHT($D154,10),1)*100+IF(LEFT(RIGHT($D154,8),3)="jlr",1,2)*10+RIGHT($D154,1)</f>
        <v>9104322</v>
      </c>
      <c r="B154" s="28" t="s">
        <v>101</v>
      </c>
      <c r="C154" s="28" t="s">
        <v>106</v>
      </c>
      <c r="D154" s="28" t="s">
        <v>285</v>
      </c>
      <c r="E154" s="28">
        <v>3</v>
      </c>
      <c r="F154" s="28">
        <f t="shared" si="5"/>
        <v>2</v>
      </c>
      <c r="G154" s="28">
        <f>INDEX(难度数据!$A$1:$G$16,MATCH(VALUE(MID($D154,5,LEN($D154)-LEN(RIGHT($D154,11))-5+1)),难度数据!$A$1:$A$16,0),MATCH(LEFT($D154,3),难度数据!$A$1:$G$1,0))</f>
        <v>14</v>
      </c>
      <c r="H154" s="28">
        <f>VLOOKUP($G154,难度数据!$P:$AI,IF($F154=1,2+VLOOKUP($E154,难度数据!$A$24:$B$27,2,FALSE),12+VLOOKUP($E154,难度数据!$A$28:$B$31,2,FALSE)),FALSE)</f>
        <v>0.784558650663757</v>
      </c>
      <c r="I154" s="28">
        <f>VLOOKUP($G154,难度数据!$P:$AI,IF($F154=1,3+VLOOKUP($E154,难度数据!$A$24:$B$27,2,FALSE),13+VLOOKUP($E154,难度数据!$A$28:$B$31,2,FALSE)),FALSE)</f>
        <v>0</v>
      </c>
      <c r="J154" s="28">
        <f>VLOOKUP($G154,难度数据!$P:$AI,IF($F154=1,4+VLOOKUP($E154,难度数据!$A$24:$B$27,2,FALSE),14+VLOOKUP($E154,难度数据!$A$28:$B$31,2,FALSE)),FALSE)</f>
        <v>700</v>
      </c>
      <c r="K154" s="28">
        <v>0</v>
      </c>
      <c r="L154" s="28">
        <v>1.5</v>
      </c>
      <c r="M154" s="28">
        <v>0</v>
      </c>
      <c r="N154" s="28">
        <v>0</v>
      </c>
      <c r="O154" s="28">
        <f ca="1">LOOKUP($G154*4,难度数据!$I$3:$I$23,IF($F154=1,INDIRECT("难度数据"&amp;"!$J$3:$J$23"),INDIRECT("难度数据"&amp;"!$K$3:$K$23")))</f>
        <v>1550</v>
      </c>
      <c r="P154" s="28">
        <v>0</v>
      </c>
      <c r="Q154" s="28">
        <v>0</v>
      </c>
      <c r="R154" s="28">
        <v>1303013</v>
      </c>
      <c r="S154" s="28">
        <v>1</v>
      </c>
      <c r="T154" s="28">
        <v>1304027</v>
      </c>
      <c r="U154" s="28">
        <v>2</v>
      </c>
      <c r="V154" s="28">
        <v>1304031</v>
      </c>
      <c r="W154" s="28">
        <v>2</v>
      </c>
      <c r="X154" s="28"/>
      <c r="Y154" s="28"/>
      <c r="Z154" s="28"/>
      <c r="AA154" s="28" t="str">
        <f t="shared" si="7"/>
        <v/>
      </c>
      <c r="AB154" s="28">
        <v>0</v>
      </c>
      <c r="AC154" s="28">
        <f t="shared" si="6"/>
        <v>5</v>
      </c>
      <c r="AD154" s="29" t="str">
        <f>VLOOKUP(AG154,[2]战场角色!$A:$V,22,0)</f>
        <v>head_sbls_1102013</v>
      </c>
      <c r="AE154" s="29">
        <f>VLOOKUP(AG154,检索目录!A:F,6,0)</f>
        <v>2</v>
      </c>
      <c r="AF154" s="28">
        <f>VLOOKUP(AG154,检索目录!A:F,3,0)</f>
        <v>3</v>
      </c>
      <c r="AG154" s="28">
        <v>1102013</v>
      </c>
      <c r="AH154" s="28"/>
    </row>
    <row r="155" s="29" customFormat="1" ht="16.5" spans="1:34">
      <c r="A155" s="35">
        <f>CONCATENATE(9,VLOOKUP(LEFT($D155,3),{"czg",1;"tfq",2;"zyd",3;"jzq",4;"gcz",5;"pcc",6},2,FALSE))*100000+VALUE(MID($D155,5,LEN($D155)-LEN(RIGHT($D155,11))-5+1))*1000+LEFT(RIGHT($D155,10),1)*100+IF(LEFT(RIGHT($D155,8),3)="jlr",1,2)*10+RIGHT($D155,1)</f>
        <v>9104313</v>
      </c>
      <c r="B155" s="28" t="s">
        <v>98</v>
      </c>
      <c r="C155" s="28" t="s">
        <v>207</v>
      </c>
      <c r="D155" s="28" t="s">
        <v>286</v>
      </c>
      <c r="E155" s="28">
        <v>3</v>
      </c>
      <c r="F155" s="28">
        <f t="shared" si="5"/>
        <v>1</v>
      </c>
      <c r="G155" s="28">
        <f>INDEX(难度数据!$A$1:$G$16,MATCH(VALUE(MID($D155,5,LEN($D155)-LEN(RIGHT($D155,11))-5+1)),难度数据!$A$1:$A$16,0),MATCH(LEFT($D155,3),难度数据!$A$1:$G$1,0))</f>
        <v>14</v>
      </c>
      <c r="H155" s="28">
        <f>VLOOKUP($G155,难度数据!$P:$AI,IF($F155=1,2+VLOOKUP($E155,难度数据!$A$24:$B$27,2,FALSE),12+VLOOKUP($E155,难度数据!$A$28:$B$31,2,FALSE)),FALSE)</f>
        <v>0.739142789598109</v>
      </c>
      <c r="I155" s="28">
        <f>VLOOKUP($G155,难度数据!$P:$AI,IF($F155=1,3+VLOOKUP($E155,难度数据!$A$24:$B$27,2,FALSE),13+VLOOKUP($E155,难度数据!$A$28:$B$31,2,FALSE)),FALSE)</f>
        <v>0</v>
      </c>
      <c r="J155" s="28">
        <f>VLOOKUP($G155,难度数据!$P:$AI,IF($F155=1,4+VLOOKUP($E155,难度数据!$A$24:$B$27,2,FALSE),14+VLOOKUP($E155,难度数据!$A$28:$B$31,2,FALSE)),FALSE)</f>
        <v>700</v>
      </c>
      <c r="K155" s="28">
        <v>0</v>
      </c>
      <c r="L155" s="28">
        <v>1.5</v>
      </c>
      <c r="M155" s="28">
        <v>0</v>
      </c>
      <c r="N155" s="28">
        <v>0</v>
      </c>
      <c r="O155" s="28">
        <f ca="1">LOOKUP($G155*4,难度数据!$I$3:$I$23,IF($F155=1,INDIRECT("难度数据"&amp;"!$J$3:$J$23"),INDIRECT("难度数据"&amp;"!$K$3:$K$23")))</f>
        <v>60</v>
      </c>
      <c r="P155" s="28">
        <v>0</v>
      </c>
      <c r="Q155" s="28">
        <v>0</v>
      </c>
      <c r="R155" s="28">
        <v>1301009</v>
      </c>
      <c r="S155" s="28">
        <v>1</v>
      </c>
      <c r="T155" s="28">
        <v>1302009</v>
      </c>
      <c r="U155" s="28">
        <v>2</v>
      </c>
      <c r="V155" s="28"/>
      <c r="W155" s="28"/>
      <c r="X155" s="28"/>
      <c r="Y155" s="28"/>
      <c r="Z155" s="28"/>
      <c r="AA155" s="28" t="str">
        <f t="shared" si="7"/>
        <v>czg-4-3-shl-loc3</v>
      </c>
      <c r="AB155" s="28">
        <v>4</v>
      </c>
      <c r="AC155" s="28">
        <f t="shared" si="6"/>
        <v>5</v>
      </c>
      <c r="AD155" s="29" t="str">
        <f>VLOOKUP(AG155,[2]战场角色!$A:$V,22,0)</f>
        <v>head_blsm_1101009</v>
      </c>
      <c r="AE155" s="29">
        <f>VLOOKUP(AG155,检索目录!A:F,6,0)</f>
        <v>3</v>
      </c>
      <c r="AF155" s="28">
        <f>VLOOKUP(AG155,检索目录!A:F,3,0)</f>
        <v>3</v>
      </c>
      <c r="AG155" s="28">
        <v>1101009</v>
      </c>
      <c r="AH155" s="28"/>
    </row>
    <row r="156" s="29" customFormat="1" ht="16.5" spans="1:34">
      <c r="A156" s="35">
        <f>CONCATENATE(9,VLOOKUP(LEFT($D156,3),{"czg",1;"tfq",2;"zyd",3;"jzq",4;"gcz",5;"pcc",6},2,FALSE))*100000+VALUE(MID($D156,5,LEN($D156)-LEN(RIGHT($D156,11))-5+1))*1000+LEFT(RIGHT($D156,10),1)*100+IF(LEFT(RIGHT($D156,8),3)="jlr",1,2)*10+RIGHT($D156,1)</f>
        <v>9104323</v>
      </c>
      <c r="B156" s="28" t="s">
        <v>101</v>
      </c>
      <c r="C156" s="28" t="s">
        <v>287</v>
      </c>
      <c r="D156" s="28" t="s">
        <v>288</v>
      </c>
      <c r="E156" s="28">
        <v>3</v>
      </c>
      <c r="F156" s="28">
        <f t="shared" si="5"/>
        <v>2</v>
      </c>
      <c r="G156" s="28">
        <f>INDEX(难度数据!$A$1:$G$16,MATCH(VALUE(MID($D156,5,LEN($D156)-LEN(RIGHT($D156,11))-5+1)),难度数据!$A$1:$A$16,0),MATCH(LEFT($D156,3),难度数据!$A$1:$G$1,0))</f>
        <v>14</v>
      </c>
      <c r="H156" s="28">
        <f>VLOOKUP($G156,难度数据!$P:$AI,IF($F156=1,2+VLOOKUP($E156,难度数据!$A$24:$B$27,2,FALSE),12+VLOOKUP($E156,难度数据!$A$28:$B$31,2,FALSE)),FALSE)</f>
        <v>0.784558650663757</v>
      </c>
      <c r="I156" s="28">
        <f>VLOOKUP($G156,难度数据!$P:$AI,IF($F156=1,3+VLOOKUP($E156,难度数据!$A$24:$B$27,2,FALSE),13+VLOOKUP($E156,难度数据!$A$28:$B$31,2,FALSE)),FALSE)</f>
        <v>0</v>
      </c>
      <c r="J156" s="28">
        <f>VLOOKUP($G156,难度数据!$P:$AI,IF($F156=1,4+VLOOKUP($E156,难度数据!$A$24:$B$27,2,FALSE),14+VLOOKUP($E156,难度数据!$A$28:$B$31,2,FALSE)),FALSE)</f>
        <v>700</v>
      </c>
      <c r="K156" s="28">
        <v>0</v>
      </c>
      <c r="L156" s="28">
        <v>1.5</v>
      </c>
      <c r="M156" s="28">
        <v>0</v>
      </c>
      <c r="N156" s="28">
        <v>0</v>
      </c>
      <c r="O156" s="28">
        <f ca="1">LOOKUP($G156*4,难度数据!$I$3:$I$23,IF($F156=1,INDIRECT("难度数据"&amp;"!$J$3:$J$23"),INDIRECT("难度数据"&amp;"!$K$3:$K$23")))</f>
        <v>1550</v>
      </c>
      <c r="P156" s="28">
        <v>0</v>
      </c>
      <c r="Q156" s="28">
        <v>0</v>
      </c>
      <c r="R156" s="28">
        <v>1303014</v>
      </c>
      <c r="S156" s="28">
        <v>1</v>
      </c>
      <c r="T156" s="28">
        <v>1304017</v>
      </c>
      <c r="U156" s="28">
        <v>2</v>
      </c>
      <c r="V156" s="28">
        <v>1304019</v>
      </c>
      <c r="W156" s="28">
        <v>2</v>
      </c>
      <c r="X156" s="28"/>
      <c r="Y156" s="28"/>
      <c r="Z156" s="28"/>
      <c r="AA156" s="28" t="str">
        <f t="shared" si="7"/>
        <v/>
      </c>
      <c r="AB156" s="28">
        <v>0</v>
      </c>
      <c r="AC156" s="28">
        <f t="shared" si="6"/>
        <v>5</v>
      </c>
      <c r="AD156" s="29" t="str">
        <f>VLOOKUP(AG156,[2]战场角色!$A:$V,22,0)</f>
        <v>head_slm_1102014</v>
      </c>
      <c r="AE156" s="29">
        <f>VLOOKUP(AG156,检索目录!A:F,6,0)</f>
        <v>3</v>
      </c>
      <c r="AF156" s="28">
        <f>VLOOKUP(AG156,检索目录!A:F,3,0)</f>
        <v>3</v>
      </c>
      <c r="AG156" s="28">
        <v>1102014</v>
      </c>
      <c r="AH156" s="28"/>
    </row>
    <row r="157" s="29" customFormat="1" ht="16.5" spans="1:34">
      <c r="A157" s="35">
        <f>CONCATENATE(9,VLOOKUP(LEFT($D157,3),{"czg",1;"tfq",2;"zyd",3;"jzq",4;"gcz",5;"pcc",6},2,FALSE))*100000+VALUE(MID($D157,5,LEN($D157)-LEN(RIGHT($D157,11))-5+1))*1000+LEFT(RIGHT($D157,10),1)*100+IF(LEFT(RIGHT($D157,8),3)="jlr",1,2)*10+RIGHT($D157,1)</f>
        <v>9204111</v>
      </c>
      <c r="B157" s="28" t="s">
        <v>98</v>
      </c>
      <c r="C157" s="28" t="s">
        <v>211</v>
      </c>
      <c r="D157" s="28" t="s">
        <v>289</v>
      </c>
      <c r="E157" s="28">
        <v>3</v>
      </c>
      <c r="F157" s="28">
        <f t="shared" ref="F157:F220" si="8">IF(LEFT(RIGHT($D157,8),3)="jlr",1,2)</f>
        <v>1</v>
      </c>
      <c r="G157" s="28">
        <f>INDEX(难度数据!$A$1:$G$16,MATCH(VALUE(MID($D157,5,LEN($D157)-LEN(RIGHT($D157,11))-5+1)),难度数据!$A$1:$A$16,0),MATCH(LEFT($D157,3),难度数据!$A$1:$G$1,0))</f>
        <v>18</v>
      </c>
      <c r="H157" s="28">
        <f>VLOOKUP($G157,难度数据!$P:$AI,IF($F157=1,2+VLOOKUP($E157,难度数据!$A$24:$B$27,2,FALSE),12+VLOOKUP($E157,难度数据!$A$28:$B$31,2,FALSE)),FALSE)</f>
        <v>0.782949783770716</v>
      </c>
      <c r="I157" s="28">
        <f>VLOOKUP($G157,难度数据!$P:$AI,IF($F157=1,3+VLOOKUP($E157,难度数据!$A$24:$B$27,2,FALSE),13+VLOOKUP($E157,难度数据!$A$28:$B$31,2,FALSE)),FALSE)</f>
        <v>0</v>
      </c>
      <c r="J157" s="28">
        <f>VLOOKUP($G157,难度数据!$P:$AI,IF($F157=1,4+VLOOKUP($E157,难度数据!$A$24:$B$27,2,FALSE),14+VLOOKUP($E157,难度数据!$A$28:$B$31,2,FALSE)),FALSE)</f>
        <v>900</v>
      </c>
      <c r="K157" s="28">
        <v>0</v>
      </c>
      <c r="L157" s="28">
        <v>1.5</v>
      </c>
      <c r="M157" s="28">
        <v>0</v>
      </c>
      <c r="N157" s="28">
        <v>0</v>
      </c>
      <c r="O157" s="28">
        <f ca="1">LOOKUP($G157*4,难度数据!$I$3:$I$23,IF($F157=1,INDIRECT("难度数据"&amp;"!$J$3:$J$23"),INDIRECT("难度数据"&amp;"!$K$3:$K$23")))</f>
        <v>80</v>
      </c>
      <c r="P157" s="28">
        <v>0</v>
      </c>
      <c r="Q157" s="28">
        <v>0</v>
      </c>
      <c r="R157" s="28">
        <v>1301015</v>
      </c>
      <c r="S157" s="28">
        <v>1</v>
      </c>
      <c r="T157" s="28">
        <v>1302015</v>
      </c>
      <c r="U157" s="28">
        <v>2</v>
      </c>
      <c r="V157" s="28"/>
      <c r="W157" s="28"/>
      <c r="X157" s="28"/>
      <c r="Y157" s="28"/>
      <c r="Z157" s="28"/>
      <c r="AA157" s="28" t="str">
        <f t="shared" si="7"/>
        <v>tfq-4-1-shl-loc1</v>
      </c>
      <c r="AB157" s="28">
        <v>4</v>
      </c>
      <c r="AC157" s="28">
        <f t="shared" si="6"/>
        <v>5</v>
      </c>
      <c r="AD157" s="29" t="str">
        <f>VLOOKUP(AG157,[2]战场角色!$A:$V,22,0)</f>
        <v>head_yqq_1101015</v>
      </c>
      <c r="AE157" s="29">
        <f>VLOOKUP(AG157,检索目录!A:F,6,0)</f>
        <v>2</v>
      </c>
      <c r="AF157" s="28">
        <f>VLOOKUP(AG157,检索目录!A:F,3,0)</f>
        <v>1</v>
      </c>
      <c r="AG157" s="28">
        <v>1101015</v>
      </c>
      <c r="AH157" s="28"/>
    </row>
    <row r="158" s="29" customFormat="1" ht="16.5" spans="1:34">
      <c r="A158" s="35">
        <f>CONCATENATE(9,VLOOKUP(LEFT($D158,3),{"czg",1;"tfq",2;"zyd",3;"jzq",4;"gcz",5;"pcc",6},2,FALSE))*100000+VALUE(MID($D158,5,LEN($D158)-LEN(RIGHT($D158,11))-5+1))*1000+LEFT(RIGHT($D158,10),1)*100+IF(LEFT(RIGHT($D158,8),3)="jlr",1,2)*10+RIGHT($D158,1)</f>
        <v>9204121</v>
      </c>
      <c r="B158" s="28" t="s">
        <v>101</v>
      </c>
      <c r="C158" s="28" t="s">
        <v>213</v>
      </c>
      <c r="D158" s="28" t="s">
        <v>290</v>
      </c>
      <c r="E158" s="28">
        <v>3</v>
      </c>
      <c r="F158" s="28">
        <f t="shared" si="8"/>
        <v>2</v>
      </c>
      <c r="G158" s="28">
        <f>INDEX(难度数据!$A$1:$G$16,MATCH(VALUE(MID($D158,5,LEN($D158)-LEN(RIGHT($D158,11))-5+1)),难度数据!$A$1:$A$16,0),MATCH(LEFT($D158,3),难度数据!$A$1:$G$1,0))</f>
        <v>18</v>
      </c>
      <c r="H158" s="28">
        <f>VLOOKUP($G158,难度数据!$P:$AI,IF($F158=1,2+VLOOKUP($E158,难度数据!$A$24:$B$27,2,FALSE),12+VLOOKUP($E158,难度数据!$A$28:$B$31,2,FALSE)),FALSE)</f>
        <v>0.813357026780198</v>
      </c>
      <c r="I158" s="28">
        <f>VLOOKUP($G158,难度数据!$P:$AI,IF($F158=1,3+VLOOKUP($E158,难度数据!$A$24:$B$27,2,FALSE),13+VLOOKUP($E158,难度数据!$A$28:$B$31,2,FALSE)),FALSE)</f>
        <v>0</v>
      </c>
      <c r="J158" s="28">
        <f>VLOOKUP($G158,难度数据!$P:$AI,IF($F158=1,4+VLOOKUP($E158,难度数据!$A$24:$B$27,2,FALSE),14+VLOOKUP($E158,难度数据!$A$28:$B$31,2,FALSE)),FALSE)</f>
        <v>900</v>
      </c>
      <c r="K158" s="28">
        <v>0</v>
      </c>
      <c r="L158" s="28">
        <v>1.5</v>
      </c>
      <c r="M158" s="28">
        <v>0</v>
      </c>
      <c r="N158" s="28">
        <v>0</v>
      </c>
      <c r="O158" s="28">
        <f ca="1">LOOKUP($G158*4,难度数据!$I$3:$I$23,IF($F158=1,INDIRECT("难度数据"&amp;"!$J$3:$J$23"),INDIRECT("难度数据"&amp;"!$K$3:$K$23")))</f>
        <v>2750</v>
      </c>
      <c r="P158" s="28">
        <v>0</v>
      </c>
      <c r="Q158" s="28">
        <v>0</v>
      </c>
      <c r="R158" s="28">
        <v>1303021</v>
      </c>
      <c r="S158" s="28">
        <v>1</v>
      </c>
      <c r="T158" s="28">
        <v>1304025</v>
      </c>
      <c r="U158" s="28">
        <v>2</v>
      </c>
      <c r="V158" s="28">
        <v>1304032</v>
      </c>
      <c r="W158" s="28">
        <v>2</v>
      </c>
      <c r="X158" s="28"/>
      <c r="Y158" s="28"/>
      <c r="Z158" s="28"/>
      <c r="AA158" s="28" t="str">
        <f t="shared" si="7"/>
        <v/>
      </c>
      <c r="AB158" s="28">
        <v>0</v>
      </c>
      <c r="AC158" s="28">
        <f t="shared" si="6"/>
        <v>5</v>
      </c>
      <c r="AD158" s="29" t="str">
        <f>VLOOKUP(AG158,[2]战场角色!$A:$V,22,0)</f>
        <v>head_lftl_1102021</v>
      </c>
      <c r="AE158" s="29">
        <f>VLOOKUP(AG158,检索目录!A:F,6,0)</f>
        <v>3</v>
      </c>
      <c r="AF158" s="28">
        <f>VLOOKUP(AG158,检索目录!A:F,3,0)</f>
        <v>2</v>
      </c>
      <c r="AG158" s="28">
        <v>1102021</v>
      </c>
      <c r="AH158" s="28"/>
    </row>
    <row r="159" s="29" customFormat="1" ht="16.5" spans="1:34">
      <c r="A159" s="35">
        <f>CONCATENATE(9,VLOOKUP(LEFT($D159,3),{"czg",1;"tfq",2;"zyd",3;"jzq",4;"gcz",5;"pcc",6},2,FALSE))*100000+VALUE(MID($D159,5,LEN($D159)-LEN(RIGHT($D159,11))-5+1))*1000+LEFT(RIGHT($D159,10),1)*100+IF(LEFT(RIGHT($D159,8),3)="jlr",1,2)*10+RIGHT($D159,1)</f>
        <v>9204112</v>
      </c>
      <c r="B159" s="28" t="s">
        <v>98</v>
      </c>
      <c r="C159" s="28" t="s">
        <v>209</v>
      </c>
      <c r="D159" s="28" t="s">
        <v>291</v>
      </c>
      <c r="E159" s="28">
        <v>3</v>
      </c>
      <c r="F159" s="28">
        <f t="shared" si="8"/>
        <v>1</v>
      </c>
      <c r="G159" s="28">
        <f>INDEX(难度数据!$A$1:$G$16,MATCH(VALUE(MID($D159,5,LEN($D159)-LEN(RIGHT($D159,11))-5+1)),难度数据!$A$1:$A$16,0),MATCH(LEFT($D159,3),难度数据!$A$1:$G$1,0))</f>
        <v>18</v>
      </c>
      <c r="H159" s="28">
        <f>VLOOKUP($G159,难度数据!$P:$AI,IF($F159=1,2+VLOOKUP($E159,难度数据!$A$24:$B$27,2,FALSE),12+VLOOKUP($E159,难度数据!$A$28:$B$31,2,FALSE)),FALSE)</f>
        <v>0.782949783770716</v>
      </c>
      <c r="I159" s="28">
        <f>VLOOKUP($G159,难度数据!$P:$AI,IF($F159=1,3+VLOOKUP($E159,难度数据!$A$24:$B$27,2,FALSE),13+VLOOKUP($E159,难度数据!$A$28:$B$31,2,FALSE)),FALSE)</f>
        <v>0</v>
      </c>
      <c r="J159" s="28">
        <f>VLOOKUP($G159,难度数据!$P:$AI,IF($F159=1,4+VLOOKUP($E159,难度数据!$A$24:$B$27,2,FALSE),14+VLOOKUP($E159,难度数据!$A$28:$B$31,2,FALSE)),FALSE)</f>
        <v>900</v>
      </c>
      <c r="K159" s="28">
        <v>0</v>
      </c>
      <c r="L159" s="28">
        <v>1.5</v>
      </c>
      <c r="M159" s="28">
        <v>0</v>
      </c>
      <c r="N159" s="28">
        <v>0</v>
      </c>
      <c r="O159" s="28">
        <f ca="1">LOOKUP($G159*4,难度数据!$I$3:$I$23,IF($F159=1,INDIRECT("难度数据"&amp;"!$J$3:$J$23"),INDIRECT("难度数据"&amp;"!$K$3:$K$23")))</f>
        <v>80</v>
      </c>
      <c r="P159" s="28">
        <v>0</v>
      </c>
      <c r="Q159" s="28">
        <v>0</v>
      </c>
      <c r="R159" s="28">
        <v>1301001</v>
      </c>
      <c r="S159" s="28">
        <v>1</v>
      </c>
      <c r="T159" s="28">
        <v>1302001</v>
      </c>
      <c r="U159" s="28">
        <v>2</v>
      </c>
      <c r="V159" s="28"/>
      <c r="W159" s="28"/>
      <c r="X159" s="28"/>
      <c r="Y159" s="28"/>
      <c r="Z159" s="28"/>
      <c r="AA159" s="28" t="str">
        <f t="shared" si="7"/>
        <v>tfq-4-1-shl-loc2</v>
      </c>
      <c r="AB159" s="28">
        <v>4</v>
      </c>
      <c r="AC159" s="28">
        <f t="shared" si="6"/>
        <v>5</v>
      </c>
      <c r="AD159" s="29" t="str">
        <f>VLOOKUP(AG159,[2]战场角色!$A:$V,22,0)</f>
        <v>head_cfcyb_1101001</v>
      </c>
      <c r="AE159" s="29">
        <f>VLOOKUP(AG159,检索目录!A:F,6,0)</f>
        <v>3</v>
      </c>
      <c r="AF159" s="28">
        <f>VLOOKUP(AG159,检索目录!A:F,3,0)</f>
        <v>1</v>
      </c>
      <c r="AG159" s="28">
        <v>1101001</v>
      </c>
      <c r="AH159" s="28"/>
    </row>
    <row r="160" s="29" customFormat="1" ht="16.5" spans="1:34">
      <c r="A160" s="35">
        <f>CONCATENATE(9,VLOOKUP(LEFT($D160,3),{"czg",1;"tfq",2;"zyd",3;"jzq",4;"gcz",5;"pcc",6},2,FALSE))*100000+VALUE(MID($D160,5,LEN($D160)-LEN(RIGHT($D160,11))-5+1))*1000+LEFT(RIGHT($D160,10),1)*100+IF(LEFT(RIGHT($D160,8),3)="jlr",1,2)*10+RIGHT($D160,1)</f>
        <v>9204122</v>
      </c>
      <c r="B160" s="28" t="s">
        <v>101</v>
      </c>
      <c r="C160" s="28" t="s">
        <v>292</v>
      </c>
      <c r="D160" s="28" t="s">
        <v>293</v>
      </c>
      <c r="E160" s="28">
        <v>3</v>
      </c>
      <c r="F160" s="28">
        <f t="shared" si="8"/>
        <v>2</v>
      </c>
      <c r="G160" s="28">
        <f>INDEX(难度数据!$A$1:$G$16,MATCH(VALUE(MID($D160,5,LEN($D160)-LEN(RIGHT($D160,11))-5+1)),难度数据!$A$1:$A$16,0),MATCH(LEFT($D160,3),难度数据!$A$1:$G$1,0))</f>
        <v>18</v>
      </c>
      <c r="H160" s="28">
        <f>VLOOKUP($G160,难度数据!$P:$AI,IF($F160=1,2+VLOOKUP($E160,难度数据!$A$24:$B$27,2,FALSE),12+VLOOKUP($E160,难度数据!$A$28:$B$31,2,FALSE)),FALSE)</f>
        <v>0.813357026780198</v>
      </c>
      <c r="I160" s="28">
        <f>VLOOKUP($G160,难度数据!$P:$AI,IF($F160=1,3+VLOOKUP($E160,难度数据!$A$24:$B$27,2,FALSE),13+VLOOKUP($E160,难度数据!$A$28:$B$31,2,FALSE)),FALSE)</f>
        <v>0</v>
      </c>
      <c r="J160" s="28">
        <f>VLOOKUP($G160,难度数据!$P:$AI,IF($F160=1,4+VLOOKUP($E160,难度数据!$A$24:$B$27,2,FALSE),14+VLOOKUP($E160,难度数据!$A$28:$B$31,2,FALSE)),FALSE)</f>
        <v>900</v>
      </c>
      <c r="K160" s="28">
        <v>0</v>
      </c>
      <c r="L160" s="28">
        <v>1.5</v>
      </c>
      <c r="M160" s="28">
        <v>0</v>
      </c>
      <c r="N160" s="28">
        <v>0</v>
      </c>
      <c r="O160" s="28">
        <f ca="1">LOOKUP($G160*4,难度数据!$I$3:$I$23,IF($F160=1,INDIRECT("难度数据"&amp;"!$J$3:$J$23"),INDIRECT("难度数据"&amp;"!$K$3:$K$23")))</f>
        <v>2750</v>
      </c>
      <c r="P160" s="28">
        <v>0</v>
      </c>
      <c r="Q160" s="28">
        <v>0</v>
      </c>
      <c r="R160" s="28">
        <v>1303009</v>
      </c>
      <c r="S160" s="28">
        <v>1</v>
      </c>
      <c r="T160" s="28">
        <v>1304026</v>
      </c>
      <c r="U160" s="28">
        <v>2</v>
      </c>
      <c r="V160" s="28">
        <v>1304032</v>
      </c>
      <c r="W160" s="28">
        <v>2</v>
      </c>
      <c r="X160" s="28"/>
      <c r="Y160" s="28"/>
      <c r="Z160" s="28"/>
      <c r="AA160" s="28" t="str">
        <f t="shared" si="7"/>
        <v/>
      </c>
      <c r="AB160" s="28">
        <v>0</v>
      </c>
      <c r="AC160" s="28">
        <f t="shared" si="6"/>
        <v>5</v>
      </c>
      <c r="AD160" s="29" t="str">
        <f>VLOOKUP(AG160,[2]战场角色!$A:$V,22,0)</f>
        <v>head_xh_1102009</v>
      </c>
      <c r="AE160" s="29">
        <f>VLOOKUP(AG160,检索目录!A:F,6,0)</f>
        <v>3</v>
      </c>
      <c r="AF160" s="28">
        <f>VLOOKUP(AG160,检索目录!A:F,3,0)</f>
        <v>1</v>
      </c>
      <c r="AG160" s="28">
        <v>1102009</v>
      </c>
      <c r="AH160" s="28"/>
    </row>
    <row r="161" s="29" customFormat="1" ht="16.5" spans="1:34">
      <c r="A161" s="35">
        <f>CONCATENATE(9,VLOOKUP(LEFT($D161,3),{"czg",1;"tfq",2;"zyd",3;"jzq",4;"gcz",5;"pcc",6},2,FALSE))*100000+VALUE(MID($D161,5,LEN($D161)-LEN(RIGHT($D161,11))-5+1))*1000+LEFT(RIGHT($D161,10),1)*100+IF(LEFT(RIGHT($D161,8),3)="jlr",1,2)*10+RIGHT($D161,1)</f>
        <v>9204113</v>
      </c>
      <c r="B161" s="28" t="s">
        <v>98</v>
      </c>
      <c r="C161" s="28" t="s">
        <v>183</v>
      </c>
      <c r="D161" s="28" t="s">
        <v>294</v>
      </c>
      <c r="E161" s="28">
        <v>3</v>
      </c>
      <c r="F161" s="28">
        <f t="shared" si="8"/>
        <v>1</v>
      </c>
      <c r="G161" s="28">
        <f>INDEX(难度数据!$A$1:$G$16,MATCH(VALUE(MID($D161,5,LEN($D161)-LEN(RIGHT($D161,11))-5+1)),难度数据!$A$1:$A$16,0),MATCH(LEFT($D161,3),难度数据!$A$1:$G$1,0))</f>
        <v>18</v>
      </c>
      <c r="H161" s="28">
        <f>VLOOKUP($G161,难度数据!$P:$AI,IF($F161=1,2+VLOOKUP($E161,难度数据!$A$24:$B$27,2,FALSE),12+VLOOKUP($E161,难度数据!$A$28:$B$31,2,FALSE)),FALSE)</f>
        <v>0.782949783770716</v>
      </c>
      <c r="I161" s="28">
        <f>VLOOKUP($G161,难度数据!$P:$AI,IF($F161=1,3+VLOOKUP($E161,难度数据!$A$24:$B$27,2,FALSE),13+VLOOKUP($E161,难度数据!$A$28:$B$31,2,FALSE)),FALSE)</f>
        <v>0</v>
      </c>
      <c r="J161" s="28">
        <f>VLOOKUP($G161,难度数据!$P:$AI,IF($F161=1,4+VLOOKUP($E161,难度数据!$A$24:$B$27,2,FALSE),14+VLOOKUP($E161,难度数据!$A$28:$B$31,2,FALSE)),FALSE)</f>
        <v>900</v>
      </c>
      <c r="K161" s="28">
        <v>0</v>
      </c>
      <c r="L161" s="28">
        <v>1.5</v>
      </c>
      <c r="M161" s="28">
        <v>0</v>
      </c>
      <c r="N161" s="28">
        <v>0</v>
      </c>
      <c r="O161" s="28">
        <f ca="1">LOOKUP($G161*4,难度数据!$I$3:$I$23,IF($F161=1,INDIRECT("难度数据"&amp;"!$J$3:$J$23"),INDIRECT("难度数据"&amp;"!$K$3:$K$23")))</f>
        <v>80</v>
      </c>
      <c r="P161" s="28">
        <v>0</v>
      </c>
      <c r="Q161" s="28">
        <v>0</v>
      </c>
      <c r="R161" s="28">
        <v>1301011</v>
      </c>
      <c r="S161" s="28">
        <v>1</v>
      </c>
      <c r="T161" s="28">
        <v>1302011</v>
      </c>
      <c r="U161" s="28">
        <v>2</v>
      </c>
      <c r="V161" s="28"/>
      <c r="W161" s="28"/>
      <c r="X161" s="28"/>
      <c r="Y161" s="28"/>
      <c r="Z161" s="28"/>
      <c r="AA161" s="28" t="str">
        <f t="shared" si="7"/>
        <v>tfq-4-1-shl-loc3</v>
      </c>
      <c r="AB161" s="28">
        <v>4</v>
      </c>
      <c r="AC161" s="28">
        <f t="shared" si="6"/>
        <v>5</v>
      </c>
      <c r="AD161" s="29" t="str">
        <f>VLOOKUP(AG161,[2]战场角色!$A:$V,22,0)</f>
        <v>head_yfz_1101011</v>
      </c>
      <c r="AE161" s="29">
        <f>VLOOKUP(AG161,检索目录!A:F,6,0)</f>
        <v>3</v>
      </c>
      <c r="AF161" s="28">
        <f>VLOOKUP(AG161,检索目录!A:F,3,0)</f>
        <v>2</v>
      </c>
      <c r="AG161" s="28">
        <v>1101011</v>
      </c>
      <c r="AH161" s="28"/>
    </row>
    <row r="162" s="29" customFormat="1" ht="16.5" spans="1:34">
      <c r="A162" s="35">
        <f>CONCATENATE(9,VLOOKUP(LEFT($D162,3),{"czg",1;"tfq",2;"zyd",3;"jzq",4;"gcz",5;"pcc",6},2,FALSE))*100000+VALUE(MID($D162,5,LEN($D162)-LEN(RIGHT($D162,11))-5+1))*1000+LEFT(RIGHT($D162,10),1)*100+IF(LEFT(RIGHT($D162,8),3)="jlr",1,2)*10+RIGHT($D162,1)</f>
        <v>9204123</v>
      </c>
      <c r="B162" s="28" t="s">
        <v>101</v>
      </c>
      <c r="C162" s="28" t="s">
        <v>185</v>
      </c>
      <c r="D162" s="28" t="s">
        <v>295</v>
      </c>
      <c r="E162" s="28">
        <v>3</v>
      </c>
      <c r="F162" s="28">
        <f t="shared" si="8"/>
        <v>2</v>
      </c>
      <c r="G162" s="28">
        <f>INDEX(难度数据!$A$1:$G$16,MATCH(VALUE(MID($D162,5,LEN($D162)-LEN(RIGHT($D162,11))-5+1)),难度数据!$A$1:$A$16,0),MATCH(LEFT($D162,3),难度数据!$A$1:$G$1,0))</f>
        <v>18</v>
      </c>
      <c r="H162" s="28">
        <f>VLOOKUP($G162,难度数据!$P:$AI,IF($F162=1,2+VLOOKUP($E162,难度数据!$A$24:$B$27,2,FALSE),12+VLOOKUP($E162,难度数据!$A$28:$B$31,2,FALSE)),FALSE)</f>
        <v>0.813357026780198</v>
      </c>
      <c r="I162" s="28">
        <f>VLOOKUP($G162,难度数据!$P:$AI,IF($F162=1,3+VLOOKUP($E162,难度数据!$A$24:$B$27,2,FALSE),13+VLOOKUP($E162,难度数据!$A$28:$B$31,2,FALSE)),FALSE)</f>
        <v>0</v>
      </c>
      <c r="J162" s="28">
        <f>VLOOKUP($G162,难度数据!$P:$AI,IF($F162=1,4+VLOOKUP($E162,难度数据!$A$24:$B$27,2,FALSE),14+VLOOKUP($E162,难度数据!$A$28:$B$31,2,FALSE)),FALSE)</f>
        <v>900</v>
      </c>
      <c r="K162" s="28">
        <v>0</v>
      </c>
      <c r="L162" s="28">
        <v>1.5</v>
      </c>
      <c r="M162" s="28">
        <v>0</v>
      </c>
      <c r="N162" s="28">
        <v>0</v>
      </c>
      <c r="O162" s="28">
        <f ca="1">LOOKUP($G162*4,难度数据!$I$3:$I$23,IF($F162=1,INDIRECT("难度数据"&amp;"!$J$3:$J$23"),INDIRECT("难度数据"&amp;"!$K$3:$K$23")))</f>
        <v>2750</v>
      </c>
      <c r="P162" s="28">
        <v>0</v>
      </c>
      <c r="Q162" s="28">
        <v>0</v>
      </c>
      <c r="R162" s="28">
        <v>1303017</v>
      </c>
      <c r="S162" s="28">
        <v>1</v>
      </c>
      <c r="T162" s="28">
        <v>1304027</v>
      </c>
      <c r="U162" s="28">
        <v>2</v>
      </c>
      <c r="V162" s="28">
        <v>1304031</v>
      </c>
      <c r="W162" s="28">
        <v>2</v>
      </c>
      <c r="X162" s="28"/>
      <c r="Y162" s="28"/>
      <c r="Z162" s="28"/>
      <c r="AA162" s="28" t="str">
        <f t="shared" si="7"/>
        <v/>
      </c>
      <c r="AB162" s="28">
        <v>0</v>
      </c>
      <c r="AC162" s="28">
        <f t="shared" si="6"/>
        <v>5</v>
      </c>
      <c r="AD162" s="29" t="str">
        <f>VLOOKUP(AG162,[2]战场角色!$A:$V,22,0)</f>
        <v>head_fl_1102017</v>
      </c>
      <c r="AE162" s="29">
        <f>VLOOKUP(AG162,检索目录!A:F,6,0)</f>
        <v>3</v>
      </c>
      <c r="AF162" s="28">
        <f>VLOOKUP(AG162,检索目录!A:F,3,0)</f>
        <v>2</v>
      </c>
      <c r="AG162" s="28">
        <v>1102017</v>
      </c>
      <c r="AH162" s="28"/>
    </row>
    <row r="163" s="29" customFormat="1" ht="16.5" spans="1:34">
      <c r="A163" s="35">
        <f>CONCATENATE(9,VLOOKUP(LEFT($D163,3),{"czg",1;"tfq",2;"zyd",3;"jzq",4;"gcz",5;"pcc",6},2,FALSE))*100000+VALUE(MID($D163,5,LEN($D163)-LEN(RIGHT($D163,11))-5+1))*1000+LEFT(RIGHT($D163,10),1)*100+IF(LEFT(RIGHT($D163,8),3)="jlr",1,2)*10+RIGHT($D163,1)</f>
        <v>9204211</v>
      </c>
      <c r="B163" s="28" t="s">
        <v>98</v>
      </c>
      <c r="C163" s="28" t="s">
        <v>226</v>
      </c>
      <c r="D163" s="28" t="s">
        <v>296</v>
      </c>
      <c r="E163" s="28">
        <v>3</v>
      </c>
      <c r="F163" s="28">
        <f t="shared" si="8"/>
        <v>1</v>
      </c>
      <c r="G163" s="28">
        <f>INDEX(难度数据!$A$1:$G$16,MATCH(VALUE(MID($D163,5,LEN($D163)-LEN(RIGHT($D163,11))-5+1)),难度数据!$A$1:$A$16,0),MATCH(LEFT($D163,3),难度数据!$A$1:$G$1,0))</f>
        <v>18</v>
      </c>
      <c r="H163" s="28">
        <f>VLOOKUP($G163,难度数据!$P:$AI,IF($F163=1,2+VLOOKUP($E163,难度数据!$A$24:$B$27,2,FALSE),12+VLOOKUP($E163,难度数据!$A$28:$B$31,2,FALSE)),FALSE)</f>
        <v>0.782949783770716</v>
      </c>
      <c r="I163" s="28">
        <f>VLOOKUP($G163,难度数据!$P:$AI,IF($F163=1,3+VLOOKUP($E163,难度数据!$A$24:$B$27,2,FALSE),13+VLOOKUP($E163,难度数据!$A$28:$B$31,2,FALSE)),FALSE)</f>
        <v>0</v>
      </c>
      <c r="J163" s="28">
        <f>VLOOKUP($G163,难度数据!$P:$AI,IF($F163=1,4+VLOOKUP($E163,难度数据!$A$24:$B$27,2,FALSE),14+VLOOKUP($E163,难度数据!$A$28:$B$31,2,FALSE)),FALSE)</f>
        <v>900</v>
      </c>
      <c r="K163" s="28">
        <v>0</v>
      </c>
      <c r="L163" s="28">
        <v>1.5</v>
      </c>
      <c r="M163" s="28">
        <v>0</v>
      </c>
      <c r="N163" s="28">
        <v>0</v>
      </c>
      <c r="O163" s="28">
        <f ca="1">LOOKUP($G163*4,难度数据!$I$3:$I$23,IF($F163=1,INDIRECT("难度数据"&amp;"!$J$3:$J$23"),INDIRECT("难度数据"&amp;"!$K$3:$K$23")))</f>
        <v>80</v>
      </c>
      <c r="P163" s="28">
        <v>0</v>
      </c>
      <c r="Q163" s="28">
        <v>0</v>
      </c>
      <c r="R163" s="28">
        <v>1301006</v>
      </c>
      <c r="S163" s="28">
        <v>1</v>
      </c>
      <c r="T163" s="28">
        <v>1302006</v>
      </c>
      <c r="U163" s="28">
        <v>2</v>
      </c>
      <c r="V163" s="28"/>
      <c r="W163" s="28"/>
      <c r="X163" s="28"/>
      <c r="Y163" s="28"/>
      <c r="Z163" s="28"/>
      <c r="AA163" s="28" t="str">
        <f t="shared" si="7"/>
        <v>tfq-4-2-shl-loc1</v>
      </c>
      <c r="AB163" s="28">
        <v>4</v>
      </c>
      <c r="AC163" s="28">
        <f t="shared" si="6"/>
        <v>5</v>
      </c>
      <c r="AD163" s="29" t="str">
        <f>VLOOKUP(AG163,[2]战场角色!$A:$V,22,0)</f>
        <v>head_hltn_1101006</v>
      </c>
      <c r="AE163" s="29">
        <f>VLOOKUP(AG163,检索目录!A:F,6,0)</f>
        <v>4</v>
      </c>
      <c r="AF163" s="28">
        <f>VLOOKUP(AG163,检索目录!A:F,3,0)</f>
        <v>3</v>
      </c>
      <c r="AG163" s="28">
        <v>1101006</v>
      </c>
      <c r="AH163" s="28"/>
    </row>
    <row r="164" s="29" customFormat="1" ht="16.5" spans="1:34">
      <c r="A164" s="35">
        <f>CONCATENATE(9,VLOOKUP(LEFT($D164,3),{"czg",1;"tfq",2;"zyd",3;"jzq",4;"gcz",5;"pcc",6},2,FALSE))*100000+VALUE(MID($D164,5,LEN($D164)-LEN(RIGHT($D164,11))-5+1))*1000+LEFT(RIGHT($D164,10),1)*100+IF(LEFT(RIGHT($D164,8),3)="jlr",1,2)*10+RIGHT($D164,1)</f>
        <v>9204221</v>
      </c>
      <c r="B164" s="28" t="s">
        <v>101</v>
      </c>
      <c r="C164" s="28" t="s">
        <v>246</v>
      </c>
      <c r="D164" s="28" t="s">
        <v>297</v>
      </c>
      <c r="E164" s="28">
        <v>3</v>
      </c>
      <c r="F164" s="28">
        <f t="shared" si="8"/>
        <v>2</v>
      </c>
      <c r="G164" s="28">
        <f>INDEX(难度数据!$A$1:$G$16,MATCH(VALUE(MID($D164,5,LEN($D164)-LEN(RIGHT($D164,11))-5+1)),难度数据!$A$1:$A$16,0),MATCH(LEFT($D164,3),难度数据!$A$1:$G$1,0))</f>
        <v>18</v>
      </c>
      <c r="H164" s="28">
        <f>VLOOKUP($G164,难度数据!$P:$AI,IF($F164=1,2+VLOOKUP($E164,难度数据!$A$24:$B$27,2,FALSE),12+VLOOKUP($E164,难度数据!$A$28:$B$31,2,FALSE)),FALSE)</f>
        <v>0.813357026780198</v>
      </c>
      <c r="I164" s="28">
        <f>VLOOKUP($G164,难度数据!$P:$AI,IF($F164=1,3+VLOOKUP($E164,难度数据!$A$24:$B$27,2,FALSE),13+VLOOKUP($E164,难度数据!$A$28:$B$31,2,FALSE)),FALSE)</f>
        <v>0</v>
      </c>
      <c r="J164" s="28">
        <f>VLOOKUP($G164,难度数据!$P:$AI,IF($F164=1,4+VLOOKUP($E164,难度数据!$A$24:$B$27,2,FALSE),14+VLOOKUP($E164,难度数据!$A$28:$B$31,2,FALSE)),FALSE)</f>
        <v>900</v>
      </c>
      <c r="K164" s="28">
        <v>0</v>
      </c>
      <c r="L164" s="28">
        <v>1.5</v>
      </c>
      <c r="M164" s="28">
        <v>0</v>
      </c>
      <c r="N164" s="28">
        <v>0</v>
      </c>
      <c r="O164" s="28">
        <f ca="1">LOOKUP($G164*4,难度数据!$I$3:$I$23,IF($F164=1,INDIRECT("难度数据"&amp;"!$J$3:$J$23"),INDIRECT("难度数据"&amp;"!$K$3:$K$23")))</f>
        <v>2750</v>
      </c>
      <c r="P164" s="28">
        <v>0</v>
      </c>
      <c r="Q164" s="28">
        <v>0</v>
      </c>
      <c r="R164" s="28">
        <v>1303007</v>
      </c>
      <c r="S164" s="28">
        <v>1</v>
      </c>
      <c r="T164" s="28">
        <v>1304017</v>
      </c>
      <c r="U164" s="28">
        <v>2</v>
      </c>
      <c r="V164" s="28">
        <v>1304019</v>
      </c>
      <c r="W164" s="28">
        <v>2</v>
      </c>
      <c r="X164" s="28"/>
      <c r="Y164" s="28"/>
      <c r="Z164" s="28"/>
      <c r="AA164" s="28" t="str">
        <f t="shared" si="7"/>
        <v/>
      </c>
      <c r="AB164" s="28">
        <v>0</v>
      </c>
      <c r="AC164" s="28">
        <f t="shared" si="6"/>
        <v>5</v>
      </c>
      <c r="AD164" s="29" t="str">
        <f>VLOOKUP(AG164,[2]战场角色!$A:$V,22,0)</f>
        <v>head_tstn_1102007</v>
      </c>
      <c r="AE164" s="29">
        <f>VLOOKUP(AG164,检索目录!A:F,6,0)</f>
        <v>4</v>
      </c>
      <c r="AF164" s="28">
        <f>VLOOKUP(AG164,检索目录!A:F,3,0)</f>
        <v>3</v>
      </c>
      <c r="AG164" s="28">
        <v>1102007</v>
      </c>
      <c r="AH164" s="28"/>
    </row>
    <row r="165" s="29" customFormat="1" ht="16.5" spans="1:34">
      <c r="A165" s="35">
        <f>CONCATENATE(9,VLOOKUP(LEFT($D165,3),{"czg",1;"tfq",2;"zyd",3;"jzq",4;"gcz",5;"pcc",6},2,FALSE))*100000+VALUE(MID($D165,5,LEN($D165)-LEN(RIGHT($D165,11))-5+1))*1000+LEFT(RIGHT($D165,10),1)*100+IF(LEFT(RIGHT($D165,8),3)="jlr",1,2)*10+RIGHT($D165,1)</f>
        <v>9204212</v>
      </c>
      <c r="B165" s="28" t="s">
        <v>98</v>
      </c>
      <c r="C165" s="28" t="s">
        <v>231</v>
      </c>
      <c r="D165" s="28" t="s">
        <v>298</v>
      </c>
      <c r="E165" s="28">
        <v>3</v>
      </c>
      <c r="F165" s="28">
        <f t="shared" si="8"/>
        <v>1</v>
      </c>
      <c r="G165" s="28">
        <f>INDEX(难度数据!$A$1:$G$16,MATCH(VALUE(MID($D165,5,LEN($D165)-LEN(RIGHT($D165,11))-5+1)),难度数据!$A$1:$A$16,0),MATCH(LEFT($D165,3),难度数据!$A$1:$G$1,0))</f>
        <v>18</v>
      </c>
      <c r="H165" s="28">
        <f>VLOOKUP($G165,难度数据!$P:$AI,IF($F165=1,2+VLOOKUP($E165,难度数据!$A$24:$B$27,2,FALSE),12+VLOOKUP($E165,难度数据!$A$28:$B$31,2,FALSE)),FALSE)</f>
        <v>0.782949783770716</v>
      </c>
      <c r="I165" s="28">
        <f>VLOOKUP($G165,难度数据!$P:$AI,IF($F165=1,3+VLOOKUP($E165,难度数据!$A$24:$B$27,2,FALSE),13+VLOOKUP($E165,难度数据!$A$28:$B$31,2,FALSE)),FALSE)</f>
        <v>0</v>
      </c>
      <c r="J165" s="28">
        <f>VLOOKUP($G165,难度数据!$P:$AI,IF($F165=1,4+VLOOKUP($E165,难度数据!$A$24:$B$27,2,FALSE),14+VLOOKUP($E165,难度数据!$A$28:$B$31,2,FALSE)),FALSE)</f>
        <v>900</v>
      </c>
      <c r="K165" s="28">
        <v>0</v>
      </c>
      <c r="L165" s="28">
        <v>1.5</v>
      </c>
      <c r="M165" s="28">
        <v>0</v>
      </c>
      <c r="N165" s="28">
        <v>0</v>
      </c>
      <c r="O165" s="28">
        <f ca="1">LOOKUP($G165*4,难度数据!$I$3:$I$23,IF($F165=1,INDIRECT("难度数据"&amp;"!$J$3:$J$23"),INDIRECT("难度数据"&amp;"!$K$3:$K$23")))</f>
        <v>80</v>
      </c>
      <c r="P165" s="28">
        <v>0</v>
      </c>
      <c r="Q165" s="28">
        <v>0</v>
      </c>
      <c r="R165" s="28">
        <v>1301003</v>
      </c>
      <c r="S165" s="28">
        <v>1</v>
      </c>
      <c r="T165" s="28">
        <v>1302003</v>
      </c>
      <c r="U165" s="28">
        <v>2</v>
      </c>
      <c r="V165" s="28"/>
      <c r="W165" s="28"/>
      <c r="X165" s="28"/>
      <c r="Y165" s="28"/>
      <c r="Z165" s="28"/>
      <c r="AA165" s="28" t="str">
        <f t="shared" si="7"/>
        <v>tfq-4-2-shl-loc2</v>
      </c>
      <c r="AB165" s="28">
        <v>4</v>
      </c>
      <c r="AC165" s="28">
        <f t="shared" si="6"/>
        <v>5</v>
      </c>
      <c r="AD165" s="29" t="str">
        <f>VLOOKUP(AG165,[2]战场角色!$A:$V,22,0)</f>
        <v>head_zdxl_1101003</v>
      </c>
      <c r="AE165" s="29">
        <f>VLOOKUP(AG165,检索目录!A:F,6,0)</f>
        <v>3</v>
      </c>
      <c r="AF165" s="28">
        <f>VLOOKUP(AG165,检索目录!A:F,3,0)</f>
        <v>3</v>
      </c>
      <c r="AG165" s="28">
        <v>1101003</v>
      </c>
      <c r="AH165" s="28"/>
    </row>
    <row r="166" s="29" customFormat="1" ht="16.5" spans="1:34">
      <c r="A166" s="35">
        <f>CONCATENATE(9,VLOOKUP(LEFT($D166,3),{"czg",1;"tfq",2;"zyd",3;"jzq",4;"gcz",5;"pcc",6},2,FALSE))*100000+VALUE(MID($D166,5,LEN($D166)-LEN(RIGHT($D166,11))-5+1))*1000+LEFT(RIGHT($D166,10),1)*100+IF(LEFT(RIGHT($D166,8),3)="jlr",1,2)*10+RIGHT($D166,1)</f>
        <v>9204222</v>
      </c>
      <c r="B166" s="28" t="s">
        <v>101</v>
      </c>
      <c r="C166" s="28" t="s">
        <v>233</v>
      </c>
      <c r="D166" s="28" t="s">
        <v>299</v>
      </c>
      <c r="E166" s="28">
        <v>3</v>
      </c>
      <c r="F166" s="28">
        <f t="shared" si="8"/>
        <v>2</v>
      </c>
      <c r="G166" s="28">
        <f>INDEX(难度数据!$A$1:$G$16,MATCH(VALUE(MID($D166,5,LEN($D166)-LEN(RIGHT($D166,11))-5+1)),难度数据!$A$1:$A$16,0),MATCH(LEFT($D166,3),难度数据!$A$1:$G$1,0))</f>
        <v>18</v>
      </c>
      <c r="H166" s="28">
        <f>VLOOKUP($G166,难度数据!$P:$AI,IF($F166=1,2+VLOOKUP($E166,难度数据!$A$24:$B$27,2,FALSE),12+VLOOKUP($E166,难度数据!$A$28:$B$31,2,FALSE)),FALSE)</f>
        <v>0.813357026780198</v>
      </c>
      <c r="I166" s="28">
        <f>VLOOKUP($G166,难度数据!$P:$AI,IF($F166=1,3+VLOOKUP($E166,难度数据!$A$24:$B$27,2,FALSE),13+VLOOKUP($E166,难度数据!$A$28:$B$31,2,FALSE)),FALSE)</f>
        <v>0</v>
      </c>
      <c r="J166" s="28">
        <f>VLOOKUP($G166,难度数据!$P:$AI,IF($F166=1,4+VLOOKUP($E166,难度数据!$A$24:$B$27,2,FALSE),14+VLOOKUP($E166,难度数据!$A$28:$B$31,2,FALSE)),FALSE)</f>
        <v>900</v>
      </c>
      <c r="K166" s="28">
        <v>0</v>
      </c>
      <c r="L166" s="28">
        <v>1.5</v>
      </c>
      <c r="M166" s="28">
        <v>0</v>
      </c>
      <c r="N166" s="28">
        <v>0</v>
      </c>
      <c r="O166" s="28">
        <f ca="1">LOOKUP($G166*4,难度数据!$I$3:$I$23,IF($F166=1,INDIRECT("难度数据"&amp;"!$J$3:$J$23"),INDIRECT("难度数据"&amp;"!$K$3:$K$23")))</f>
        <v>2750</v>
      </c>
      <c r="P166" s="28">
        <v>0</v>
      </c>
      <c r="Q166" s="28">
        <v>0</v>
      </c>
      <c r="R166" s="28">
        <v>1303005</v>
      </c>
      <c r="S166" s="28">
        <v>1</v>
      </c>
      <c r="T166" s="28">
        <v>1304027</v>
      </c>
      <c r="U166" s="28">
        <v>2</v>
      </c>
      <c r="V166" s="28">
        <v>1304036</v>
      </c>
      <c r="W166" s="28">
        <v>2</v>
      </c>
      <c r="X166" s="28"/>
      <c r="Y166" s="28"/>
      <c r="Z166" s="28"/>
      <c r="AA166" s="28" t="str">
        <f t="shared" si="7"/>
        <v/>
      </c>
      <c r="AB166" s="28">
        <v>0</v>
      </c>
      <c r="AC166" s="28">
        <f t="shared" si="6"/>
        <v>5</v>
      </c>
      <c r="AD166" s="29" t="str">
        <f>VLOOKUP(AG166,[2]战场角色!$A:$V,22,0)</f>
        <v>head_lxy_1102005</v>
      </c>
      <c r="AE166" s="29">
        <f>VLOOKUP(AG166,检索目录!A:F,6,0)</f>
        <v>3</v>
      </c>
      <c r="AF166" s="28">
        <f>VLOOKUP(AG166,检索目录!A:F,3,0)</f>
        <v>3</v>
      </c>
      <c r="AG166" s="28">
        <v>1102005</v>
      </c>
      <c r="AH166" s="28"/>
    </row>
    <row r="167" s="29" customFormat="1" ht="16.5" spans="1:34">
      <c r="A167" s="35">
        <f>CONCATENATE(9,VLOOKUP(LEFT($D167,3),{"czg",1;"tfq",2;"zyd",3;"jzq",4;"gcz",5;"pcc",6},2,FALSE))*100000+VALUE(MID($D167,5,LEN($D167)-LEN(RIGHT($D167,11))-5+1))*1000+LEFT(RIGHT($D167,10),1)*100+IF(LEFT(RIGHT($D167,8),3)="jlr",1,2)*10+RIGHT($D167,1)</f>
        <v>9204213</v>
      </c>
      <c r="B167" s="28" t="s">
        <v>98</v>
      </c>
      <c r="C167" s="28" t="s">
        <v>99</v>
      </c>
      <c r="D167" s="28" t="s">
        <v>300</v>
      </c>
      <c r="E167" s="28">
        <v>3</v>
      </c>
      <c r="F167" s="28">
        <f t="shared" si="8"/>
        <v>1</v>
      </c>
      <c r="G167" s="28">
        <f>INDEX(难度数据!$A$1:$G$16,MATCH(VALUE(MID($D167,5,LEN($D167)-LEN(RIGHT($D167,11))-5+1)),难度数据!$A$1:$A$16,0),MATCH(LEFT($D167,3),难度数据!$A$1:$G$1,0))</f>
        <v>18</v>
      </c>
      <c r="H167" s="28">
        <f>VLOOKUP($G167,难度数据!$P:$AI,IF($F167=1,2+VLOOKUP($E167,难度数据!$A$24:$B$27,2,FALSE),12+VLOOKUP($E167,难度数据!$A$28:$B$31,2,FALSE)),FALSE)</f>
        <v>0.782949783770716</v>
      </c>
      <c r="I167" s="28">
        <f>VLOOKUP($G167,难度数据!$P:$AI,IF($F167=1,3+VLOOKUP($E167,难度数据!$A$24:$B$27,2,FALSE),13+VLOOKUP($E167,难度数据!$A$28:$B$31,2,FALSE)),FALSE)</f>
        <v>0</v>
      </c>
      <c r="J167" s="28">
        <f>VLOOKUP($G167,难度数据!$P:$AI,IF($F167=1,4+VLOOKUP($E167,难度数据!$A$24:$B$27,2,FALSE),14+VLOOKUP($E167,难度数据!$A$28:$B$31,2,FALSE)),FALSE)</f>
        <v>900</v>
      </c>
      <c r="K167" s="28">
        <v>0</v>
      </c>
      <c r="L167" s="28">
        <v>1.5</v>
      </c>
      <c r="M167" s="28">
        <v>0</v>
      </c>
      <c r="N167" s="28">
        <v>0</v>
      </c>
      <c r="O167" s="28">
        <f ca="1">LOOKUP($G167*4,难度数据!$I$3:$I$23,IF($F167=1,INDIRECT("难度数据"&amp;"!$J$3:$J$23"),INDIRECT("难度数据"&amp;"!$K$3:$K$23")))</f>
        <v>80</v>
      </c>
      <c r="P167" s="28">
        <v>0</v>
      </c>
      <c r="Q167" s="28">
        <v>0</v>
      </c>
      <c r="R167" s="28">
        <v>1301012</v>
      </c>
      <c r="S167" s="28">
        <v>1</v>
      </c>
      <c r="T167" s="28">
        <v>1302012</v>
      </c>
      <c r="U167" s="28">
        <v>2</v>
      </c>
      <c r="V167" s="28"/>
      <c r="W167" s="28"/>
      <c r="X167" s="28"/>
      <c r="Y167" s="28"/>
      <c r="Z167" s="28"/>
      <c r="AA167" s="28" t="str">
        <f t="shared" si="7"/>
        <v>tfq-4-2-shl-loc3</v>
      </c>
      <c r="AB167" s="28">
        <v>4</v>
      </c>
      <c r="AC167" s="28">
        <f t="shared" si="6"/>
        <v>5</v>
      </c>
      <c r="AD167" s="29" t="str">
        <f>VLOOKUP(AG167,[2]战场角色!$A:$V,22,0)</f>
        <v>head_nyf_1101012</v>
      </c>
      <c r="AE167" s="29">
        <f>VLOOKUP(AG167,检索目录!A:F,6,0)</f>
        <v>2</v>
      </c>
      <c r="AF167" s="28">
        <f>VLOOKUP(AG167,检索目录!A:F,3,0)</f>
        <v>2</v>
      </c>
      <c r="AG167" s="28">
        <v>1101012</v>
      </c>
      <c r="AH167" s="28"/>
    </row>
    <row r="168" s="29" customFormat="1" ht="16.5" spans="1:34">
      <c r="A168" s="35">
        <f>CONCATENATE(9,VLOOKUP(LEFT($D168,3),{"czg",1;"tfq",2;"zyd",3;"jzq",4;"gcz",5;"pcc",6},2,FALSE))*100000+VALUE(MID($D168,5,LEN($D168)-LEN(RIGHT($D168,11))-5+1))*1000+LEFT(RIGHT($D168,10),1)*100+IF(LEFT(RIGHT($D168,8),3)="jlr",1,2)*10+RIGHT($D168,1)</f>
        <v>9204223</v>
      </c>
      <c r="B168" s="28" t="s">
        <v>101</v>
      </c>
      <c r="C168" s="28" t="s">
        <v>102</v>
      </c>
      <c r="D168" s="28" t="s">
        <v>301</v>
      </c>
      <c r="E168" s="28">
        <v>3</v>
      </c>
      <c r="F168" s="28">
        <f t="shared" si="8"/>
        <v>2</v>
      </c>
      <c r="G168" s="28">
        <f>INDEX(难度数据!$A$1:$G$16,MATCH(VALUE(MID($D168,5,LEN($D168)-LEN(RIGHT($D168,11))-5+1)),难度数据!$A$1:$A$16,0),MATCH(LEFT($D168,3),难度数据!$A$1:$G$1,0))</f>
        <v>18</v>
      </c>
      <c r="H168" s="28">
        <f>VLOOKUP($G168,难度数据!$P:$AI,IF($F168=1,2+VLOOKUP($E168,难度数据!$A$24:$B$27,2,FALSE),12+VLOOKUP($E168,难度数据!$A$28:$B$31,2,FALSE)),FALSE)</f>
        <v>0.813357026780198</v>
      </c>
      <c r="I168" s="28">
        <f>VLOOKUP($G168,难度数据!$P:$AI,IF($F168=1,3+VLOOKUP($E168,难度数据!$A$24:$B$27,2,FALSE),13+VLOOKUP($E168,难度数据!$A$28:$B$31,2,FALSE)),FALSE)</f>
        <v>0</v>
      </c>
      <c r="J168" s="28">
        <f>VLOOKUP($G168,难度数据!$P:$AI,IF($F168=1,4+VLOOKUP($E168,难度数据!$A$24:$B$27,2,FALSE),14+VLOOKUP($E168,难度数据!$A$28:$B$31,2,FALSE)),FALSE)</f>
        <v>900</v>
      </c>
      <c r="K168" s="28">
        <v>0</v>
      </c>
      <c r="L168" s="28">
        <v>1.5</v>
      </c>
      <c r="M168" s="28">
        <v>0</v>
      </c>
      <c r="N168" s="28">
        <v>0</v>
      </c>
      <c r="O168" s="28">
        <f ca="1">LOOKUP($G168*4,难度数据!$I$3:$I$23,IF($F168=1,INDIRECT("难度数据"&amp;"!$J$3:$J$23"),INDIRECT("难度数据"&amp;"!$K$3:$K$23")))</f>
        <v>2750</v>
      </c>
      <c r="P168" s="28">
        <v>0</v>
      </c>
      <c r="Q168" s="28">
        <v>0</v>
      </c>
      <c r="R168" s="28">
        <v>1303018</v>
      </c>
      <c r="S168" s="28">
        <v>1</v>
      </c>
      <c r="T168" s="28">
        <v>1304026</v>
      </c>
      <c r="U168" s="28">
        <v>2</v>
      </c>
      <c r="V168" s="28">
        <v>1304032</v>
      </c>
      <c r="W168" s="28">
        <v>2</v>
      </c>
      <c r="X168" s="28"/>
      <c r="Y168" s="28"/>
      <c r="Z168" s="28"/>
      <c r="AA168" s="28" t="str">
        <f t="shared" si="7"/>
        <v/>
      </c>
      <c r="AB168" s="28">
        <v>0</v>
      </c>
      <c r="AC168" s="28">
        <f t="shared" si="6"/>
        <v>5</v>
      </c>
      <c r="AD168" s="29" t="str">
        <f>VLOOKUP(AG168,[2]战场角色!$A:$V,22,0)</f>
        <v>head_sr_1102018</v>
      </c>
      <c r="AE168" s="29">
        <f>VLOOKUP(AG168,检索目录!A:F,6,0)</f>
        <v>2</v>
      </c>
      <c r="AF168" s="28">
        <f>VLOOKUP(AG168,检索目录!A:F,3,0)</f>
        <v>2</v>
      </c>
      <c r="AG168" s="28">
        <v>1102018</v>
      </c>
      <c r="AH168" s="28"/>
    </row>
    <row r="169" s="29" customFormat="1" ht="16.5" spans="1:34">
      <c r="A169" s="35">
        <f>CONCATENATE(9,VLOOKUP(LEFT($D169,3),{"czg",1;"tfq",2;"zyd",3;"jzq",4;"gcz",5;"pcc",6},2,FALSE))*100000+VALUE(MID($D169,5,LEN($D169)-LEN(RIGHT($D169,11))-5+1))*1000+LEFT(RIGHT($D169,10),1)*100+IF(LEFT(RIGHT($D169,8),3)="jlr",1,2)*10+RIGHT($D169,1)</f>
        <v>9204311</v>
      </c>
      <c r="B169" s="28" t="s">
        <v>98</v>
      </c>
      <c r="C169" s="28" t="s">
        <v>207</v>
      </c>
      <c r="D169" s="28" t="s">
        <v>302</v>
      </c>
      <c r="E169" s="28">
        <v>3</v>
      </c>
      <c r="F169" s="28">
        <f t="shared" si="8"/>
        <v>1</v>
      </c>
      <c r="G169" s="28">
        <f>INDEX(难度数据!$A$1:$G$16,MATCH(VALUE(MID($D169,5,LEN($D169)-LEN(RIGHT($D169,11))-5+1)),难度数据!$A$1:$A$16,0),MATCH(LEFT($D169,3),难度数据!$A$1:$G$1,0))</f>
        <v>18</v>
      </c>
      <c r="H169" s="28">
        <f>VLOOKUP($G169,难度数据!$P:$AI,IF($F169=1,2+VLOOKUP($E169,难度数据!$A$24:$B$27,2,FALSE),12+VLOOKUP($E169,难度数据!$A$28:$B$31,2,FALSE)),FALSE)</f>
        <v>0.782949783770716</v>
      </c>
      <c r="I169" s="28">
        <f>VLOOKUP($G169,难度数据!$P:$AI,IF($F169=1,3+VLOOKUP($E169,难度数据!$A$24:$B$27,2,FALSE),13+VLOOKUP($E169,难度数据!$A$28:$B$31,2,FALSE)),FALSE)</f>
        <v>0</v>
      </c>
      <c r="J169" s="28">
        <f>VLOOKUP($G169,难度数据!$P:$AI,IF($F169=1,4+VLOOKUP($E169,难度数据!$A$24:$B$27,2,FALSE),14+VLOOKUP($E169,难度数据!$A$28:$B$31,2,FALSE)),FALSE)</f>
        <v>900</v>
      </c>
      <c r="K169" s="28">
        <v>0</v>
      </c>
      <c r="L169" s="28">
        <v>1.5</v>
      </c>
      <c r="M169" s="28">
        <v>0</v>
      </c>
      <c r="N169" s="28">
        <v>0</v>
      </c>
      <c r="O169" s="28">
        <f ca="1">LOOKUP($G169*4,难度数据!$I$3:$I$23,IF($F169=1,INDIRECT("难度数据"&amp;"!$J$3:$J$23"),INDIRECT("难度数据"&amp;"!$K$3:$K$23")))</f>
        <v>80</v>
      </c>
      <c r="P169" s="28">
        <v>0</v>
      </c>
      <c r="Q169" s="28">
        <v>0</v>
      </c>
      <c r="R169" s="28">
        <v>1301009</v>
      </c>
      <c r="S169" s="28">
        <v>1</v>
      </c>
      <c r="T169" s="28">
        <v>1302009</v>
      </c>
      <c r="U169" s="28">
        <v>2</v>
      </c>
      <c r="V169" s="28"/>
      <c r="W169" s="28"/>
      <c r="X169" s="28"/>
      <c r="Y169" s="28"/>
      <c r="Z169" s="28"/>
      <c r="AA169" s="28" t="str">
        <f t="shared" si="7"/>
        <v>tfq-4-3-shl-loc1</v>
      </c>
      <c r="AB169" s="28">
        <v>4</v>
      </c>
      <c r="AC169" s="28">
        <f t="shared" si="6"/>
        <v>5</v>
      </c>
      <c r="AD169" s="29" t="str">
        <f>VLOOKUP(AG169,[2]战场角色!$A:$V,22,0)</f>
        <v>head_blsm_1101009</v>
      </c>
      <c r="AE169" s="29">
        <f>VLOOKUP(AG169,检索目录!A:F,6,0)</f>
        <v>3</v>
      </c>
      <c r="AF169" s="28">
        <f>VLOOKUP(AG169,检索目录!A:F,3,0)</f>
        <v>3</v>
      </c>
      <c r="AG169" s="28">
        <v>1101009</v>
      </c>
      <c r="AH169" s="28"/>
    </row>
    <row r="170" s="29" customFormat="1" ht="16.5" spans="1:34">
      <c r="A170" s="35">
        <f>CONCATENATE(9,VLOOKUP(LEFT($D170,3),{"czg",1;"tfq",2;"zyd",3;"jzq",4;"gcz",5;"pcc",6},2,FALSE))*100000+VALUE(MID($D170,5,LEN($D170)-LEN(RIGHT($D170,11))-5+1))*1000+LEFT(RIGHT($D170,10),1)*100+IF(LEFT(RIGHT($D170,8),3)="jlr",1,2)*10+RIGHT($D170,1)</f>
        <v>9204321</v>
      </c>
      <c r="B170" s="28" t="s">
        <v>101</v>
      </c>
      <c r="C170" s="28" t="s">
        <v>287</v>
      </c>
      <c r="D170" s="28" t="s">
        <v>303</v>
      </c>
      <c r="E170" s="28">
        <v>3</v>
      </c>
      <c r="F170" s="28">
        <f t="shared" si="8"/>
        <v>2</v>
      </c>
      <c r="G170" s="28">
        <f>INDEX(难度数据!$A$1:$G$16,MATCH(VALUE(MID($D170,5,LEN($D170)-LEN(RIGHT($D170,11))-5+1)),难度数据!$A$1:$A$16,0),MATCH(LEFT($D170,3),难度数据!$A$1:$G$1,0))</f>
        <v>18</v>
      </c>
      <c r="H170" s="28">
        <f>VLOOKUP($G170,难度数据!$P:$AI,IF($F170=1,2+VLOOKUP($E170,难度数据!$A$24:$B$27,2,FALSE),12+VLOOKUP($E170,难度数据!$A$28:$B$31,2,FALSE)),FALSE)</f>
        <v>0.813357026780198</v>
      </c>
      <c r="I170" s="28">
        <f>VLOOKUP($G170,难度数据!$P:$AI,IF($F170=1,3+VLOOKUP($E170,难度数据!$A$24:$B$27,2,FALSE),13+VLOOKUP($E170,难度数据!$A$28:$B$31,2,FALSE)),FALSE)</f>
        <v>0</v>
      </c>
      <c r="J170" s="28">
        <f>VLOOKUP($G170,难度数据!$P:$AI,IF($F170=1,4+VLOOKUP($E170,难度数据!$A$24:$B$27,2,FALSE),14+VLOOKUP($E170,难度数据!$A$28:$B$31,2,FALSE)),FALSE)</f>
        <v>900</v>
      </c>
      <c r="K170" s="28">
        <v>0</v>
      </c>
      <c r="L170" s="28">
        <v>1.5</v>
      </c>
      <c r="M170" s="28">
        <v>0</v>
      </c>
      <c r="N170" s="28">
        <v>0</v>
      </c>
      <c r="O170" s="28">
        <f ca="1">LOOKUP($G170*4,难度数据!$I$3:$I$23,IF($F170=1,INDIRECT("难度数据"&amp;"!$J$3:$J$23"),INDIRECT("难度数据"&amp;"!$K$3:$K$23")))</f>
        <v>2750</v>
      </c>
      <c r="P170" s="28">
        <v>0</v>
      </c>
      <c r="Q170" s="28">
        <v>0</v>
      </c>
      <c r="R170" s="28">
        <v>1303014</v>
      </c>
      <c r="S170" s="28">
        <v>1</v>
      </c>
      <c r="T170" s="28">
        <v>1304017</v>
      </c>
      <c r="U170" s="28">
        <v>2</v>
      </c>
      <c r="V170" s="28">
        <v>1304019</v>
      </c>
      <c r="W170" s="28">
        <v>2</v>
      </c>
      <c r="X170" s="28"/>
      <c r="Y170" s="28"/>
      <c r="Z170" s="28"/>
      <c r="AA170" s="28" t="str">
        <f t="shared" si="7"/>
        <v/>
      </c>
      <c r="AB170" s="28">
        <v>0</v>
      </c>
      <c r="AC170" s="28">
        <f t="shared" si="6"/>
        <v>5</v>
      </c>
      <c r="AD170" s="29" t="str">
        <f>VLOOKUP(AG170,[2]战场角色!$A:$V,22,0)</f>
        <v>head_slm_1102014</v>
      </c>
      <c r="AE170" s="29">
        <f>VLOOKUP(AG170,检索目录!A:F,6,0)</f>
        <v>3</v>
      </c>
      <c r="AF170" s="28">
        <f>VLOOKUP(AG170,检索目录!A:F,3,0)</f>
        <v>3</v>
      </c>
      <c r="AG170" s="28">
        <v>1102014</v>
      </c>
      <c r="AH170" s="28"/>
    </row>
    <row r="171" s="29" customFormat="1" ht="16.5" spans="1:34">
      <c r="A171" s="35">
        <f>CONCATENATE(9,VLOOKUP(LEFT($D171,3),{"czg",1;"tfq",2;"zyd",3;"jzq",4;"gcz",5;"pcc",6},2,FALSE))*100000+VALUE(MID($D171,5,LEN($D171)-LEN(RIGHT($D171,11))-5+1))*1000+LEFT(RIGHT($D171,10),1)*100+IF(LEFT(RIGHT($D171,8),3)="jlr",1,2)*10+RIGHT($D171,1)</f>
        <v>9204312</v>
      </c>
      <c r="B171" s="28" t="s">
        <v>98</v>
      </c>
      <c r="C171" s="28" t="s">
        <v>104</v>
      </c>
      <c r="D171" s="28" t="s">
        <v>304</v>
      </c>
      <c r="E171" s="28">
        <v>3</v>
      </c>
      <c r="F171" s="28">
        <f t="shared" si="8"/>
        <v>1</v>
      </c>
      <c r="G171" s="28">
        <f>INDEX(难度数据!$A$1:$G$16,MATCH(VALUE(MID($D171,5,LEN($D171)-LEN(RIGHT($D171,11))-5+1)),难度数据!$A$1:$A$16,0),MATCH(LEFT($D171,3),难度数据!$A$1:$G$1,0))</f>
        <v>18</v>
      </c>
      <c r="H171" s="28">
        <f>VLOOKUP($G171,难度数据!$P:$AI,IF($F171=1,2+VLOOKUP($E171,难度数据!$A$24:$B$27,2,FALSE),12+VLOOKUP($E171,难度数据!$A$28:$B$31,2,FALSE)),FALSE)</f>
        <v>0.782949783770716</v>
      </c>
      <c r="I171" s="28">
        <f>VLOOKUP($G171,难度数据!$P:$AI,IF($F171=1,3+VLOOKUP($E171,难度数据!$A$24:$B$27,2,FALSE),13+VLOOKUP($E171,难度数据!$A$28:$B$31,2,FALSE)),FALSE)</f>
        <v>0</v>
      </c>
      <c r="J171" s="28">
        <f>VLOOKUP($G171,难度数据!$P:$AI,IF($F171=1,4+VLOOKUP($E171,难度数据!$A$24:$B$27,2,FALSE),14+VLOOKUP($E171,难度数据!$A$28:$B$31,2,FALSE)),FALSE)</f>
        <v>900</v>
      </c>
      <c r="K171" s="28">
        <v>0</v>
      </c>
      <c r="L171" s="28">
        <v>1.5</v>
      </c>
      <c r="M171" s="28">
        <v>0</v>
      </c>
      <c r="N171" s="28">
        <v>0</v>
      </c>
      <c r="O171" s="28">
        <f ca="1">LOOKUP($G171*4,难度数据!$I$3:$I$23,IF($F171=1,INDIRECT("难度数据"&amp;"!$J$3:$J$23"),INDIRECT("难度数据"&amp;"!$K$3:$K$23")))</f>
        <v>80</v>
      </c>
      <c r="P171" s="28">
        <v>0</v>
      </c>
      <c r="Q171" s="28">
        <v>0</v>
      </c>
      <c r="R171" s="28">
        <v>1301008</v>
      </c>
      <c r="S171" s="28">
        <v>1</v>
      </c>
      <c r="T171" s="28">
        <v>1302008</v>
      </c>
      <c r="U171" s="28">
        <v>2</v>
      </c>
      <c r="V171" s="28"/>
      <c r="W171" s="28"/>
      <c r="X171" s="28"/>
      <c r="Y171" s="28"/>
      <c r="Z171" s="28"/>
      <c r="AA171" s="28" t="str">
        <f t="shared" si="7"/>
        <v>tfq-4-3-shl-loc2</v>
      </c>
      <c r="AB171" s="28">
        <v>4</v>
      </c>
      <c r="AC171" s="28">
        <f t="shared" si="6"/>
        <v>5</v>
      </c>
      <c r="AD171" s="29" t="str">
        <f>VLOOKUP(AG171,[2]战场角色!$A:$V,22,0)</f>
        <v>head_hekp_1101008</v>
      </c>
      <c r="AE171" s="29">
        <f>VLOOKUP(AG171,检索目录!A:F,6,0)</f>
        <v>2</v>
      </c>
      <c r="AF171" s="28">
        <f>VLOOKUP(AG171,检索目录!A:F,3,0)</f>
        <v>3</v>
      </c>
      <c r="AG171" s="28">
        <v>1101008</v>
      </c>
      <c r="AH171" s="28"/>
    </row>
    <row r="172" s="29" customFormat="1" ht="16.5" spans="1:34">
      <c r="A172" s="35">
        <f>CONCATENATE(9,VLOOKUP(LEFT($D172,3),{"czg",1;"tfq",2;"zyd",3;"jzq",4;"gcz",5;"pcc",6},2,FALSE))*100000+VALUE(MID($D172,5,LEN($D172)-LEN(RIGHT($D172,11))-5+1))*1000+LEFT(RIGHT($D172,10),1)*100+IF(LEFT(RIGHT($D172,8),3)="jlr",1,2)*10+RIGHT($D172,1)</f>
        <v>9204322</v>
      </c>
      <c r="B172" s="28" t="s">
        <v>101</v>
      </c>
      <c r="C172" s="28" t="s">
        <v>106</v>
      </c>
      <c r="D172" s="28" t="s">
        <v>305</v>
      </c>
      <c r="E172" s="28">
        <v>3</v>
      </c>
      <c r="F172" s="28">
        <f t="shared" si="8"/>
        <v>2</v>
      </c>
      <c r="G172" s="28">
        <f>INDEX(难度数据!$A$1:$G$16,MATCH(VALUE(MID($D172,5,LEN($D172)-LEN(RIGHT($D172,11))-5+1)),难度数据!$A$1:$A$16,0),MATCH(LEFT($D172,3),难度数据!$A$1:$G$1,0))</f>
        <v>18</v>
      </c>
      <c r="H172" s="28">
        <f>VLOOKUP($G172,难度数据!$P:$AI,IF($F172=1,2+VLOOKUP($E172,难度数据!$A$24:$B$27,2,FALSE),12+VLOOKUP($E172,难度数据!$A$28:$B$31,2,FALSE)),FALSE)</f>
        <v>0.813357026780198</v>
      </c>
      <c r="I172" s="28">
        <f>VLOOKUP($G172,难度数据!$P:$AI,IF($F172=1,3+VLOOKUP($E172,难度数据!$A$24:$B$27,2,FALSE),13+VLOOKUP($E172,难度数据!$A$28:$B$31,2,FALSE)),FALSE)</f>
        <v>0</v>
      </c>
      <c r="J172" s="28">
        <f>VLOOKUP($G172,难度数据!$P:$AI,IF($F172=1,4+VLOOKUP($E172,难度数据!$A$24:$B$27,2,FALSE),14+VLOOKUP($E172,难度数据!$A$28:$B$31,2,FALSE)),FALSE)</f>
        <v>900</v>
      </c>
      <c r="K172" s="28">
        <v>0</v>
      </c>
      <c r="L172" s="28">
        <v>1.5</v>
      </c>
      <c r="M172" s="28">
        <v>0</v>
      </c>
      <c r="N172" s="28">
        <v>0</v>
      </c>
      <c r="O172" s="28">
        <f ca="1">LOOKUP($G172*4,难度数据!$I$3:$I$23,IF($F172=1,INDIRECT("难度数据"&amp;"!$J$3:$J$23"),INDIRECT("难度数据"&amp;"!$K$3:$K$23")))</f>
        <v>2750</v>
      </c>
      <c r="P172" s="28">
        <v>0</v>
      </c>
      <c r="Q172" s="28">
        <v>0</v>
      </c>
      <c r="R172" s="28">
        <v>1303013</v>
      </c>
      <c r="S172" s="28">
        <v>1</v>
      </c>
      <c r="T172" s="28">
        <v>1304027</v>
      </c>
      <c r="U172" s="28">
        <v>2</v>
      </c>
      <c r="V172" s="28">
        <v>1304031</v>
      </c>
      <c r="W172" s="28">
        <v>2</v>
      </c>
      <c r="X172" s="28"/>
      <c r="Y172" s="28"/>
      <c r="Z172" s="28"/>
      <c r="AA172" s="28" t="str">
        <f t="shared" si="7"/>
        <v/>
      </c>
      <c r="AB172" s="28">
        <v>0</v>
      </c>
      <c r="AC172" s="28">
        <f t="shared" si="6"/>
        <v>5</v>
      </c>
      <c r="AD172" s="29" t="str">
        <f>VLOOKUP(AG172,[2]战场角色!$A:$V,22,0)</f>
        <v>head_sbls_1102013</v>
      </c>
      <c r="AE172" s="29">
        <f>VLOOKUP(AG172,检索目录!A:F,6,0)</f>
        <v>2</v>
      </c>
      <c r="AF172" s="28">
        <f>VLOOKUP(AG172,检索目录!A:F,3,0)</f>
        <v>3</v>
      </c>
      <c r="AG172" s="28">
        <v>1102013</v>
      </c>
      <c r="AH172" s="28"/>
    </row>
    <row r="173" s="29" customFormat="1" ht="16.5" spans="1:34">
      <c r="A173" s="35">
        <f>CONCATENATE(9,VLOOKUP(LEFT($D173,3),{"czg",1;"tfq",2;"zyd",3;"jzq",4;"gcz",5;"pcc",6},2,FALSE))*100000+VALUE(MID($D173,5,LEN($D173)-LEN(RIGHT($D173,11))-5+1))*1000+LEFT(RIGHT($D173,10),1)*100+IF(LEFT(RIGHT($D173,8),3)="jlr",1,2)*10+RIGHT($D173,1)</f>
        <v>9204313</v>
      </c>
      <c r="B173" s="28" t="s">
        <v>98</v>
      </c>
      <c r="C173" s="28" t="s">
        <v>99</v>
      </c>
      <c r="D173" s="28" t="s">
        <v>306</v>
      </c>
      <c r="E173" s="28">
        <v>3</v>
      </c>
      <c r="F173" s="28">
        <f t="shared" si="8"/>
        <v>1</v>
      </c>
      <c r="G173" s="28">
        <f>INDEX(难度数据!$A$1:$G$16,MATCH(VALUE(MID($D173,5,LEN($D173)-LEN(RIGHT($D173,11))-5+1)),难度数据!$A$1:$A$16,0),MATCH(LEFT($D173,3),难度数据!$A$1:$G$1,0))</f>
        <v>18</v>
      </c>
      <c r="H173" s="28">
        <f>VLOOKUP($G173,难度数据!$P:$AI,IF($F173=1,2+VLOOKUP($E173,难度数据!$A$24:$B$27,2,FALSE),12+VLOOKUP($E173,难度数据!$A$28:$B$31,2,FALSE)),FALSE)</f>
        <v>0.782949783770716</v>
      </c>
      <c r="I173" s="28">
        <f>VLOOKUP($G173,难度数据!$P:$AI,IF($F173=1,3+VLOOKUP($E173,难度数据!$A$24:$B$27,2,FALSE),13+VLOOKUP($E173,难度数据!$A$28:$B$31,2,FALSE)),FALSE)</f>
        <v>0</v>
      </c>
      <c r="J173" s="28">
        <f>VLOOKUP($G173,难度数据!$P:$AI,IF($F173=1,4+VLOOKUP($E173,难度数据!$A$24:$B$27,2,FALSE),14+VLOOKUP($E173,难度数据!$A$28:$B$31,2,FALSE)),FALSE)</f>
        <v>900</v>
      </c>
      <c r="K173" s="28">
        <v>0</v>
      </c>
      <c r="L173" s="28">
        <v>1.5</v>
      </c>
      <c r="M173" s="28">
        <v>0</v>
      </c>
      <c r="N173" s="28">
        <v>0</v>
      </c>
      <c r="O173" s="28">
        <f ca="1">LOOKUP($G173*4,难度数据!$I$3:$I$23,IF($F173=1,INDIRECT("难度数据"&amp;"!$J$3:$J$23"),INDIRECT("难度数据"&amp;"!$K$3:$K$23")))</f>
        <v>80</v>
      </c>
      <c r="P173" s="28">
        <v>0</v>
      </c>
      <c r="Q173" s="28">
        <v>0</v>
      </c>
      <c r="R173" s="28">
        <v>1301012</v>
      </c>
      <c r="S173" s="28">
        <v>1</v>
      </c>
      <c r="T173" s="28">
        <v>1302012</v>
      </c>
      <c r="U173" s="28">
        <v>2</v>
      </c>
      <c r="V173" s="28"/>
      <c r="W173" s="28"/>
      <c r="X173" s="28"/>
      <c r="Y173" s="28"/>
      <c r="Z173" s="28"/>
      <c r="AA173" s="28" t="str">
        <f t="shared" si="7"/>
        <v>tfq-4-3-shl-loc3</v>
      </c>
      <c r="AB173" s="28">
        <v>4</v>
      </c>
      <c r="AC173" s="28">
        <f t="shared" si="6"/>
        <v>5</v>
      </c>
      <c r="AD173" s="29" t="str">
        <f>VLOOKUP(AG173,[2]战场角色!$A:$V,22,0)</f>
        <v>head_nyf_1101012</v>
      </c>
      <c r="AE173" s="29">
        <f>VLOOKUP(AG173,检索目录!A:F,6,0)</f>
        <v>2</v>
      </c>
      <c r="AF173" s="28">
        <f>VLOOKUP(AG173,检索目录!A:F,3,0)</f>
        <v>2</v>
      </c>
      <c r="AG173" s="28">
        <v>1101012</v>
      </c>
      <c r="AH173" s="28"/>
    </row>
    <row r="174" s="29" customFormat="1" ht="16.5" spans="1:34">
      <c r="A174" s="35">
        <f>CONCATENATE(9,VLOOKUP(LEFT($D174,3),{"czg",1;"tfq",2;"zyd",3;"jzq",4;"gcz",5;"pcc",6},2,FALSE))*100000+VALUE(MID($D174,5,LEN($D174)-LEN(RIGHT($D174,11))-5+1))*1000+LEFT(RIGHT($D174,10),1)*100+IF(LEFT(RIGHT($D174,8),3)="jlr",1,2)*10+RIGHT($D174,1)</f>
        <v>9204323</v>
      </c>
      <c r="B174" s="28" t="s">
        <v>101</v>
      </c>
      <c r="C174" s="28" t="s">
        <v>102</v>
      </c>
      <c r="D174" s="28" t="s">
        <v>307</v>
      </c>
      <c r="E174" s="28">
        <v>3</v>
      </c>
      <c r="F174" s="28">
        <f t="shared" si="8"/>
        <v>2</v>
      </c>
      <c r="G174" s="28">
        <f>INDEX(难度数据!$A$1:$G$16,MATCH(VALUE(MID($D174,5,LEN($D174)-LEN(RIGHT($D174,11))-5+1)),难度数据!$A$1:$A$16,0),MATCH(LEFT($D174,3),难度数据!$A$1:$G$1,0))</f>
        <v>18</v>
      </c>
      <c r="H174" s="28">
        <f>VLOOKUP($G174,难度数据!$P:$AI,IF($F174=1,2+VLOOKUP($E174,难度数据!$A$24:$B$27,2,FALSE),12+VLOOKUP($E174,难度数据!$A$28:$B$31,2,FALSE)),FALSE)</f>
        <v>0.813357026780198</v>
      </c>
      <c r="I174" s="28">
        <f>VLOOKUP($G174,难度数据!$P:$AI,IF($F174=1,3+VLOOKUP($E174,难度数据!$A$24:$B$27,2,FALSE),13+VLOOKUP($E174,难度数据!$A$28:$B$31,2,FALSE)),FALSE)</f>
        <v>0</v>
      </c>
      <c r="J174" s="28">
        <f>VLOOKUP($G174,难度数据!$P:$AI,IF($F174=1,4+VLOOKUP($E174,难度数据!$A$24:$B$27,2,FALSE),14+VLOOKUP($E174,难度数据!$A$28:$B$31,2,FALSE)),FALSE)</f>
        <v>900</v>
      </c>
      <c r="K174" s="28">
        <v>0</v>
      </c>
      <c r="L174" s="28">
        <v>1.5</v>
      </c>
      <c r="M174" s="28">
        <v>0</v>
      </c>
      <c r="N174" s="28">
        <v>0</v>
      </c>
      <c r="O174" s="28">
        <f ca="1">LOOKUP($G174*4,难度数据!$I$3:$I$23,IF($F174=1,INDIRECT("难度数据"&amp;"!$J$3:$J$23"),INDIRECT("难度数据"&amp;"!$K$3:$K$23")))</f>
        <v>2750</v>
      </c>
      <c r="P174" s="28">
        <v>0</v>
      </c>
      <c r="Q174" s="28">
        <v>0</v>
      </c>
      <c r="R174" s="28">
        <v>1303018</v>
      </c>
      <c r="S174" s="28">
        <v>1</v>
      </c>
      <c r="T174" s="28">
        <v>1304026</v>
      </c>
      <c r="U174" s="28">
        <v>2</v>
      </c>
      <c r="V174" s="28">
        <v>1304032</v>
      </c>
      <c r="W174" s="28">
        <v>2</v>
      </c>
      <c r="X174" s="28"/>
      <c r="Y174" s="28"/>
      <c r="Z174" s="28"/>
      <c r="AA174" s="28" t="str">
        <f t="shared" si="7"/>
        <v/>
      </c>
      <c r="AB174" s="28">
        <v>0</v>
      </c>
      <c r="AC174" s="28">
        <f t="shared" si="6"/>
        <v>5</v>
      </c>
      <c r="AD174" s="29" t="str">
        <f>VLOOKUP(AG174,[2]战场角色!$A:$V,22,0)</f>
        <v>head_sr_1102018</v>
      </c>
      <c r="AE174" s="29">
        <f>VLOOKUP(AG174,检索目录!A:F,6,0)</f>
        <v>2</v>
      </c>
      <c r="AF174" s="28">
        <f>VLOOKUP(AG174,检索目录!A:F,3,0)</f>
        <v>2</v>
      </c>
      <c r="AG174" s="28">
        <v>1102018</v>
      </c>
      <c r="AH174" s="28"/>
    </row>
    <row r="175" s="29" customFormat="1" ht="16.5" spans="1:34">
      <c r="A175" s="35">
        <f>CONCATENATE(9,VLOOKUP(LEFT($D175,3),{"czg",1;"tfq",2;"zyd",3;"jzq",4;"gcz",5;"pcc",6},2,FALSE))*100000+VALUE(MID($D175,5,LEN($D175)-LEN(RIGHT($D175,11))-5+1))*1000+LEFT(RIGHT($D175,10),1)*100+IF(LEFT(RIGHT($D175,8),3)="jlr",1,2)*10+RIGHT($D175,1)</f>
        <v>9304111</v>
      </c>
      <c r="B175" s="28" t="s">
        <v>98</v>
      </c>
      <c r="C175" s="28" t="s">
        <v>108</v>
      </c>
      <c r="D175" s="28" t="s">
        <v>308</v>
      </c>
      <c r="E175" s="28">
        <v>3</v>
      </c>
      <c r="F175" s="28">
        <f t="shared" si="8"/>
        <v>1</v>
      </c>
      <c r="G175" s="28">
        <f>INDEX(难度数据!$A$1:$G$16,MATCH(VALUE(MID($D175,5,LEN($D175)-LEN(RIGHT($D175,11))-5+1)),难度数据!$A$1:$A$16,0),MATCH(LEFT($D175,3),难度数据!$A$1:$G$1,0))</f>
        <v>19</v>
      </c>
      <c r="H175" s="28">
        <f>VLOOKUP($G175,难度数据!$P:$AI,IF($F175=1,2+VLOOKUP($E175,难度数据!$A$24:$B$27,2,FALSE),12+VLOOKUP($E175,难度数据!$A$28:$B$31,2,FALSE)),FALSE)</f>
        <v>0.798680358589427</v>
      </c>
      <c r="I175" s="28">
        <f>VLOOKUP($G175,难度数据!$P:$AI,IF($F175=1,3+VLOOKUP($E175,难度数据!$A$24:$B$27,2,FALSE),13+VLOOKUP($E175,难度数据!$A$28:$B$31,2,FALSE)),FALSE)</f>
        <v>0</v>
      </c>
      <c r="J175" s="28">
        <f>VLOOKUP($G175,难度数据!$P:$AI,IF($F175=1,4+VLOOKUP($E175,难度数据!$A$24:$B$27,2,FALSE),14+VLOOKUP($E175,难度数据!$A$28:$B$31,2,FALSE)),FALSE)</f>
        <v>950</v>
      </c>
      <c r="K175" s="28">
        <v>0</v>
      </c>
      <c r="L175" s="28">
        <v>1.5</v>
      </c>
      <c r="M175" s="28">
        <v>0</v>
      </c>
      <c r="N175" s="28">
        <v>0</v>
      </c>
      <c r="O175" s="28">
        <f ca="1">LOOKUP($G175*4,难度数据!$I$3:$I$23,IF($F175=1,INDIRECT("难度数据"&amp;"!$J$3:$J$23"),INDIRECT("难度数据"&amp;"!$K$3:$K$23")))</f>
        <v>80</v>
      </c>
      <c r="P175" s="28">
        <v>0</v>
      </c>
      <c r="Q175" s="28">
        <v>0</v>
      </c>
      <c r="R175" s="28">
        <v>1301013</v>
      </c>
      <c r="S175" s="28">
        <v>1</v>
      </c>
      <c r="T175" s="28">
        <v>1302013</v>
      </c>
      <c r="U175" s="28">
        <v>2</v>
      </c>
      <c r="V175" s="28"/>
      <c r="W175" s="28"/>
      <c r="X175" s="28"/>
      <c r="Y175" s="28"/>
      <c r="Z175" s="28"/>
      <c r="AA175" s="28" t="str">
        <f t="shared" si="7"/>
        <v>zyd-4-1-shl-loc1</v>
      </c>
      <c r="AB175" s="28">
        <v>4</v>
      </c>
      <c r="AC175" s="28">
        <f t="shared" si="6"/>
        <v>5</v>
      </c>
      <c r="AD175" s="29" t="str">
        <f>VLOOKUP(AG175,[2]战场角色!$A:$V,22,0)</f>
        <v>head_jl_1101013</v>
      </c>
      <c r="AE175" s="29">
        <f>VLOOKUP(AG175,检索目录!A:F,6,0)</f>
        <v>2</v>
      </c>
      <c r="AF175" s="28">
        <f>VLOOKUP(AG175,检索目录!A:F,3,0)</f>
        <v>1</v>
      </c>
      <c r="AG175" s="28">
        <v>1101013</v>
      </c>
      <c r="AH175" s="28"/>
    </row>
    <row r="176" s="29" customFormat="1" ht="16.5" spans="1:34">
      <c r="A176" s="35">
        <f>CONCATENATE(9,VLOOKUP(LEFT($D176,3),{"czg",1;"tfq",2;"zyd",3;"jzq",4;"gcz",5;"pcc",6},2,FALSE))*100000+VALUE(MID($D176,5,LEN($D176)-LEN(RIGHT($D176,11))-5+1))*1000+LEFT(RIGHT($D176,10),1)*100+IF(LEFT(RIGHT($D176,8),3)="jlr",1,2)*10+RIGHT($D176,1)</f>
        <v>9304121</v>
      </c>
      <c r="B176" s="28" t="s">
        <v>101</v>
      </c>
      <c r="C176" s="28" t="s">
        <v>110</v>
      </c>
      <c r="D176" s="28" t="s">
        <v>309</v>
      </c>
      <c r="E176" s="28">
        <v>3</v>
      </c>
      <c r="F176" s="28">
        <f t="shared" si="8"/>
        <v>2</v>
      </c>
      <c r="G176" s="28">
        <f>INDEX(难度数据!$A$1:$G$16,MATCH(VALUE(MID($D176,5,LEN($D176)-LEN(RIGHT($D176,11))-5+1)),难度数据!$A$1:$A$16,0),MATCH(LEFT($D176,3),难度数据!$A$1:$G$1,0))</f>
        <v>19</v>
      </c>
      <c r="H176" s="28">
        <f>VLOOKUP($G176,难度数据!$P:$AI,IF($F176=1,2+VLOOKUP($E176,难度数据!$A$24:$B$27,2,FALSE),12+VLOOKUP($E176,难度数据!$A$28:$B$31,2,FALSE)),FALSE)</f>
        <v>0.827500690471588</v>
      </c>
      <c r="I176" s="28">
        <f>VLOOKUP($G176,难度数据!$P:$AI,IF($F176=1,3+VLOOKUP($E176,难度数据!$A$24:$B$27,2,FALSE),13+VLOOKUP($E176,难度数据!$A$28:$B$31,2,FALSE)),FALSE)</f>
        <v>0</v>
      </c>
      <c r="J176" s="28">
        <f>VLOOKUP($G176,难度数据!$P:$AI,IF($F176=1,4+VLOOKUP($E176,难度数据!$A$24:$B$27,2,FALSE),14+VLOOKUP($E176,难度数据!$A$28:$B$31,2,FALSE)),FALSE)</f>
        <v>950</v>
      </c>
      <c r="K176" s="28">
        <v>0</v>
      </c>
      <c r="L176" s="28">
        <v>1.5</v>
      </c>
      <c r="M176" s="28">
        <v>0</v>
      </c>
      <c r="N176" s="28">
        <v>0</v>
      </c>
      <c r="O176" s="28">
        <f ca="1">LOOKUP($G176*4,难度数据!$I$3:$I$23,IF($F176=1,INDIRECT("难度数据"&amp;"!$J$3:$J$23"),INDIRECT("难度数据"&amp;"!$K$3:$K$23")))</f>
        <v>2750</v>
      </c>
      <c r="P176" s="28">
        <v>0</v>
      </c>
      <c r="Q176" s="28">
        <v>0</v>
      </c>
      <c r="R176" s="28">
        <v>1303019</v>
      </c>
      <c r="S176" s="28">
        <v>1</v>
      </c>
      <c r="T176" s="28">
        <v>1304027</v>
      </c>
      <c r="U176" s="28">
        <v>2</v>
      </c>
      <c r="V176" s="28">
        <v>1304036</v>
      </c>
      <c r="W176" s="28">
        <v>2</v>
      </c>
      <c r="X176" s="28"/>
      <c r="Y176" s="28"/>
      <c r="Z176" s="28"/>
      <c r="AA176" s="28" t="str">
        <f t="shared" si="7"/>
        <v/>
      </c>
      <c r="AB176" s="28">
        <v>0</v>
      </c>
      <c r="AC176" s="28">
        <f t="shared" si="6"/>
        <v>5</v>
      </c>
      <c r="AD176" s="29" t="str">
        <f>VLOOKUP(AG176,[2]战场角色!$A:$V,22,0)</f>
        <v>head_shx_1102019</v>
      </c>
      <c r="AE176" s="29">
        <f>VLOOKUP(AG176,检索目录!A:F,6,0)</f>
        <v>2</v>
      </c>
      <c r="AF176" s="28">
        <f>VLOOKUP(AG176,检索目录!A:F,3,0)</f>
        <v>1</v>
      </c>
      <c r="AG176" s="28">
        <v>1102019</v>
      </c>
      <c r="AH176" s="28"/>
    </row>
    <row r="177" s="29" customFormat="1" ht="16.5" spans="1:34">
      <c r="A177" s="35">
        <f>CONCATENATE(9,VLOOKUP(LEFT($D177,3),{"czg",1;"tfq",2;"zyd",3;"jzq",4;"gcz",5;"pcc",6},2,FALSE))*100000+VALUE(MID($D177,5,LEN($D177)-LEN(RIGHT($D177,11))-5+1))*1000+LEFT(RIGHT($D177,10),1)*100+IF(LEFT(RIGHT($D177,8),3)="jlr",1,2)*10+RIGHT($D177,1)</f>
        <v>9304112</v>
      </c>
      <c r="B177" s="28" t="s">
        <v>98</v>
      </c>
      <c r="C177" s="28" t="s">
        <v>238</v>
      </c>
      <c r="D177" s="28" t="s">
        <v>310</v>
      </c>
      <c r="E177" s="28">
        <v>3</v>
      </c>
      <c r="F177" s="28">
        <f t="shared" si="8"/>
        <v>1</v>
      </c>
      <c r="G177" s="28">
        <f>INDEX(难度数据!$A$1:$G$16,MATCH(VALUE(MID($D177,5,LEN($D177)-LEN(RIGHT($D177,11))-5+1)),难度数据!$A$1:$A$16,0),MATCH(LEFT($D177,3),难度数据!$A$1:$G$1,0))</f>
        <v>19</v>
      </c>
      <c r="H177" s="28">
        <f>VLOOKUP($G177,难度数据!$P:$AI,IF($F177=1,2+VLOOKUP($E177,难度数据!$A$24:$B$27,2,FALSE),12+VLOOKUP($E177,难度数据!$A$28:$B$31,2,FALSE)),FALSE)</f>
        <v>0.798680358589427</v>
      </c>
      <c r="I177" s="28">
        <f>VLOOKUP($G177,难度数据!$P:$AI,IF($F177=1,3+VLOOKUP($E177,难度数据!$A$24:$B$27,2,FALSE),13+VLOOKUP($E177,难度数据!$A$28:$B$31,2,FALSE)),FALSE)</f>
        <v>0</v>
      </c>
      <c r="J177" s="28">
        <f>VLOOKUP($G177,难度数据!$P:$AI,IF($F177=1,4+VLOOKUP($E177,难度数据!$A$24:$B$27,2,FALSE),14+VLOOKUP($E177,难度数据!$A$28:$B$31,2,FALSE)),FALSE)</f>
        <v>950</v>
      </c>
      <c r="K177" s="28">
        <v>0</v>
      </c>
      <c r="L177" s="28">
        <v>1.5</v>
      </c>
      <c r="M177" s="28">
        <v>0</v>
      </c>
      <c r="N177" s="28">
        <v>0</v>
      </c>
      <c r="O177" s="28">
        <f ca="1">LOOKUP($G177*4,难度数据!$I$3:$I$23,IF($F177=1,INDIRECT("难度数据"&amp;"!$J$3:$J$23"),INDIRECT("难度数据"&amp;"!$K$3:$K$23")))</f>
        <v>80</v>
      </c>
      <c r="P177" s="28">
        <v>0</v>
      </c>
      <c r="Q177" s="28">
        <v>0</v>
      </c>
      <c r="R177" s="28">
        <v>1301007</v>
      </c>
      <c r="S177" s="28">
        <v>1</v>
      </c>
      <c r="T177" s="28">
        <v>1302007</v>
      </c>
      <c r="U177" s="28">
        <v>2</v>
      </c>
      <c r="V177" s="28"/>
      <c r="W177" s="28"/>
      <c r="X177" s="28"/>
      <c r="Y177" s="28"/>
      <c r="Z177" s="28"/>
      <c r="AA177" s="28" t="str">
        <f t="shared" si="7"/>
        <v>zyd-4-1-shl-loc2</v>
      </c>
      <c r="AB177" s="28">
        <v>4</v>
      </c>
      <c r="AC177" s="28">
        <f t="shared" si="6"/>
        <v>5</v>
      </c>
      <c r="AD177" s="29" t="str">
        <f>VLOOKUP(AG177,[2]战场角色!$A:$V,22,0)</f>
        <v>head_zdcyb_1101007</v>
      </c>
      <c r="AE177" s="29">
        <f>VLOOKUP(AG177,检索目录!A:F,6,0)</f>
        <v>4</v>
      </c>
      <c r="AF177" s="28">
        <f>VLOOKUP(AG177,检索目录!A:F,3,0)</f>
        <v>1</v>
      </c>
      <c r="AG177" s="28">
        <v>1101007</v>
      </c>
      <c r="AH177" s="28"/>
    </row>
    <row r="178" s="29" customFormat="1" ht="16.5" spans="1:34">
      <c r="A178" s="35">
        <f>CONCATENATE(9,VLOOKUP(LEFT($D178,3),{"czg",1;"tfq",2;"zyd",3;"jzq",4;"gcz",5;"pcc",6},2,FALSE))*100000+VALUE(MID($D178,5,LEN($D178)-LEN(RIGHT($D178,11))-5+1))*1000+LEFT(RIGHT($D178,10),1)*100+IF(LEFT(RIGHT($D178,8),3)="jlr",1,2)*10+RIGHT($D178,1)</f>
        <v>9304122</v>
      </c>
      <c r="B178" s="28" t="s">
        <v>101</v>
      </c>
      <c r="C178" s="28" t="s">
        <v>240</v>
      </c>
      <c r="D178" s="28" t="s">
        <v>311</v>
      </c>
      <c r="E178" s="28">
        <v>3</v>
      </c>
      <c r="F178" s="28">
        <f t="shared" si="8"/>
        <v>2</v>
      </c>
      <c r="G178" s="28">
        <f>INDEX(难度数据!$A$1:$G$16,MATCH(VALUE(MID($D178,5,LEN($D178)-LEN(RIGHT($D178,11))-5+1)),难度数据!$A$1:$A$16,0),MATCH(LEFT($D178,3),难度数据!$A$1:$G$1,0))</f>
        <v>19</v>
      </c>
      <c r="H178" s="28">
        <f>VLOOKUP($G178,难度数据!$P:$AI,IF($F178=1,2+VLOOKUP($E178,难度数据!$A$24:$B$27,2,FALSE),12+VLOOKUP($E178,难度数据!$A$28:$B$31,2,FALSE)),FALSE)</f>
        <v>0.827500690471588</v>
      </c>
      <c r="I178" s="28">
        <f>VLOOKUP($G178,难度数据!$P:$AI,IF($F178=1,3+VLOOKUP($E178,难度数据!$A$24:$B$27,2,FALSE),13+VLOOKUP($E178,难度数据!$A$28:$B$31,2,FALSE)),FALSE)</f>
        <v>0</v>
      </c>
      <c r="J178" s="28">
        <f>VLOOKUP($G178,难度数据!$P:$AI,IF($F178=1,4+VLOOKUP($E178,难度数据!$A$24:$B$27,2,FALSE),14+VLOOKUP($E178,难度数据!$A$28:$B$31,2,FALSE)),FALSE)</f>
        <v>950</v>
      </c>
      <c r="K178" s="28">
        <v>0</v>
      </c>
      <c r="L178" s="28">
        <v>1.5</v>
      </c>
      <c r="M178" s="28">
        <v>0</v>
      </c>
      <c r="N178" s="28">
        <v>0</v>
      </c>
      <c r="O178" s="28">
        <f ca="1">LOOKUP($G178*4,难度数据!$I$3:$I$23,IF($F178=1,INDIRECT("难度数据"&amp;"!$J$3:$J$23"),INDIRECT("难度数据"&amp;"!$K$3:$K$23")))</f>
        <v>2750</v>
      </c>
      <c r="P178" s="28">
        <v>0</v>
      </c>
      <c r="Q178" s="28">
        <v>0</v>
      </c>
      <c r="R178" s="28">
        <v>1303003</v>
      </c>
      <c r="S178" s="28">
        <v>1</v>
      </c>
      <c r="T178" s="28">
        <v>1304026</v>
      </c>
      <c r="U178" s="28">
        <v>2</v>
      </c>
      <c r="V178" s="28">
        <v>1304032</v>
      </c>
      <c r="W178" s="28">
        <v>2</v>
      </c>
      <c r="X178" s="28"/>
      <c r="Y178" s="28"/>
      <c r="Z178" s="28"/>
      <c r="AA178" s="28" t="str">
        <f t="shared" si="7"/>
        <v/>
      </c>
      <c r="AB178" s="28">
        <v>0</v>
      </c>
      <c r="AC178" s="28">
        <f t="shared" si="6"/>
        <v>5</v>
      </c>
      <c r="AD178" s="29" t="str">
        <f>VLOOKUP(AG178,[2]战场角色!$A:$V,22,0)</f>
        <v>head_dw_1102003</v>
      </c>
      <c r="AE178" s="29">
        <f>VLOOKUP(AG178,检索目录!A:F,6,0)</f>
        <v>4</v>
      </c>
      <c r="AF178" s="28">
        <f>VLOOKUP(AG178,检索目录!A:F,3,0)</f>
        <v>1</v>
      </c>
      <c r="AG178" s="28">
        <v>1102003</v>
      </c>
      <c r="AH178" s="28"/>
    </row>
    <row r="179" s="29" customFormat="1" ht="16.5" spans="1:34">
      <c r="A179" s="35">
        <f>CONCATENATE(9,VLOOKUP(LEFT($D179,3),{"czg",1;"tfq",2;"zyd",3;"jzq",4;"gcz",5;"pcc",6},2,FALSE))*100000+VALUE(MID($D179,5,LEN($D179)-LEN(RIGHT($D179,11))-5+1))*1000+LEFT(RIGHT($D179,10),1)*100+IF(LEFT(RIGHT($D179,8),3)="jlr",1,2)*10+RIGHT($D179,1)</f>
        <v>9304113</v>
      </c>
      <c r="B179" s="28" t="s">
        <v>98</v>
      </c>
      <c r="C179" s="28" t="s">
        <v>183</v>
      </c>
      <c r="D179" s="28" t="s">
        <v>312</v>
      </c>
      <c r="E179" s="28">
        <v>3</v>
      </c>
      <c r="F179" s="28">
        <f t="shared" si="8"/>
        <v>1</v>
      </c>
      <c r="G179" s="28">
        <f>INDEX(难度数据!$A$1:$G$16,MATCH(VALUE(MID($D179,5,LEN($D179)-LEN(RIGHT($D179,11))-5+1)),难度数据!$A$1:$A$16,0),MATCH(LEFT($D179,3),难度数据!$A$1:$G$1,0))</f>
        <v>19</v>
      </c>
      <c r="H179" s="28">
        <f>VLOOKUP($G179,难度数据!$P:$AI,IF($F179=1,2+VLOOKUP($E179,难度数据!$A$24:$B$27,2,FALSE),12+VLOOKUP($E179,难度数据!$A$28:$B$31,2,FALSE)),FALSE)</f>
        <v>0.798680358589427</v>
      </c>
      <c r="I179" s="28">
        <f>VLOOKUP($G179,难度数据!$P:$AI,IF($F179=1,3+VLOOKUP($E179,难度数据!$A$24:$B$27,2,FALSE),13+VLOOKUP($E179,难度数据!$A$28:$B$31,2,FALSE)),FALSE)</f>
        <v>0</v>
      </c>
      <c r="J179" s="28">
        <f>VLOOKUP($G179,难度数据!$P:$AI,IF($F179=1,4+VLOOKUP($E179,难度数据!$A$24:$B$27,2,FALSE),14+VLOOKUP($E179,难度数据!$A$28:$B$31,2,FALSE)),FALSE)</f>
        <v>950</v>
      </c>
      <c r="K179" s="28">
        <v>0</v>
      </c>
      <c r="L179" s="28">
        <v>1.5</v>
      </c>
      <c r="M179" s="28">
        <v>0</v>
      </c>
      <c r="N179" s="28">
        <v>0</v>
      </c>
      <c r="O179" s="28">
        <f ca="1">LOOKUP($G179*4,难度数据!$I$3:$I$23,IF($F179=1,INDIRECT("难度数据"&amp;"!$J$3:$J$23"),INDIRECT("难度数据"&amp;"!$K$3:$K$23")))</f>
        <v>80</v>
      </c>
      <c r="P179" s="28">
        <v>0</v>
      </c>
      <c r="Q179" s="28">
        <v>0</v>
      </c>
      <c r="R179" s="28">
        <v>1301011</v>
      </c>
      <c r="S179" s="28">
        <v>1</v>
      </c>
      <c r="T179" s="28">
        <v>1302011</v>
      </c>
      <c r="U179" s="28">
        <v>2</v>
      </c>
      <c r="V179" s="28"/>
      <c r="W179" s="28"/>
      <c r="X179" s="28"/>
      <c r="Y179" s="28"/>
      <c r="Z179" s="28"/>
      <c r="AA179" s="28" t="str">
        <f t="shared" si="7"/>
        <v>zyd-4-1-shl-loc3</v>
      </c>
      <c r="AB179" s="28">
        <v>4</v>
      </c>
      <c r="AC179" s="28">
        <f t="shared" si="6"/>
        <v>5</v>
      </c>
      <c r="AD179" s="29" t="str">
        <f>VLOOKUP(AG179,[2]战场角色!$A:$V,22,0)</f>
        <v>head_yfz_1101011</v>
      </c>
      <c r="AE179" s="29">
        <f>VLOOKUP(AG179,检索目录!A:F,6,0)</f>
        <v>3</v>
      </c>
      <c r="AF179" s="28">
        <f>VLOOKUP(AG179,检索目录!A:F,3,0)</f>
        <v>2</v>
      </c>
      <c r="AG179" s="28">
        <v>1101011</v>
      </c>
      <c r="AH179" s="28"/>
    </row>
    <row r="180" s="29" customFormat="1" ht="16.5" spans="1:34">
      <c r="A180" s="35">
        <f>CONCATENATE(9,VLOOKUP(LEFT($D180,3),{"czg",1;"tfq",2;"zyd",3;"jzq",4;"gcz",5;"pcc",6},2,FALSE))*100000+VALUE(MID($D180,5,LEN($D180)-LEN(RIGHT($D180,11))-5+1))*1000+LEFT(RIGHT($D180,10),1)*100+IF(LEFT(RIGHT($D180,8),3)="jlr",1,2)*10+RIGHT($D180,1)</f>
        <v>9304123</v>
      </c>
      <c r="B180" s="28" t="s">
        <v>101</v>
      </c>
      <c r="C180" s="28" t="s">
        <v>185</v>
      </c>
      <c r="D180" s="28" t="s">
        <v>313</v>
      </c>
      <c r="E180" s="28">
        <v>3</v>
      </c>
      <c r="F180" s="28">
        <f t="shared" si="8"/>
        <v>2</v>
      </c>
      <c r="G180" s="28">
        <f>INDEX(难度数据!$A$1:$G$16,MATCH(VALUE(MID($D180,5,LEN($D180)-LEN(RIGHT($D180,11))-5+1)),难度数据!$A$1:$A$16,0),MATCH(LEFT($D180,3),难度数据!$A$1:$G$1,0))</f>
        <v>19</v>
      </c>
      <c r="H180" s="28">
        <f>VLOOKUP($G180,难度数据!$P:$AI,IF($F180=1,2+VLOOKUP($E180,难度数据!$A$24:$B$27,2,FALSE),12+VLOOKUP($E180,难度数据!$A$28:$B$31,2,FALSE)),FALSE)</f>
        <v>0.827500690471588</v>
      </c>
      <c r="I180" s="28">
        <f>VLOOKUP($G180,难度数据!$P:$AI,IF($F180=1,3+VLOOKUP($E180,难度数据!$A$24:$B$27,2,FALSE),13+VLOOKUP($E180,难度数据!$A$28:$B$31,2,FALSE)),FALSE)</f>
        <v>0</v>
      </c>
      <c r="J180" s="28">
        <f>VLOOKUP($G180,难度数据!$P:$AI,IF($F180=1,4+VLOOKUP($E180,难度数据!$A$24:$B$27,2,FALSE),14+VLOOKUP($E180,难度数据!$A$28:$B$31,2,FALSE)),FALSE)</f>
        <v>950</v>
      </c>
      <c r="K180" s="28">
        <v>0</v>
      </c>
      <c r="L180" s="28">
        <v>1.5</v>
      </c>
      <c r="M180" s="28">
        <v>0</v>
      </c>
      <c r="N180" s="28">
        <v>0</v>
      </c>
      <c r="O180" s="28">
        <f ca="1">LOOKUP($G180*4,难度数据!$I$3:$I$23,IF($F180=1,INDIRECT("难度数据"&amp;"!$J$3:$J$23"),INDIRECT("难度数据"&amp;"!$K$3:$K$23")))</f>
        <v>2750</v>
      </c>
      <c r="P180" s="28">
        <v>0</v>
      </c>
      <c r="Q180" s="28">
        <v>0</v>
      </c>
      <c r="R180" s="28">
        <v>1303017</v>
      </c>
      <c r="S180" s="28">
        <v>1</v>
      </c>
      <c r="T180" s="28">
        <v>1304027</v>
      </c>
      <c r="U180" s="28">
        <v>2</v>
      </c>
      <c r="V180" s="28">
        <v>1304031</v>
      </c>
      <c r="W180" s="28">
        <v>2</v>
      </c>
      <c r="X180" s="28"/>
      <c r="Y180" s="28"/>
      <c r="Z180" s="28"/>
      <c r="AA180" s="28" t="str">
        <f t="shared" si="7"/>
        <v/>
      </c>
      <c r="AB180" s="28">
        <v>0</v>
      </c>
      <c r="AC180" s="28">
        <f t="shared" si="6"/>
        <v>5</v>
      </c>
      <c r="AD180" s="29" t="str">
        <f>VLOOKUP(AG180,[2]战场角色!$A:$V,22,0)</f>
        <v>head_fl_1102017</v>
      </c>
      <c r="AE180" s="29">
        <f>VLOOKUP(AG180,检索目录!A:F,6,0)</f>
        <v>3</v>
      </c>
      <c r="AF180" s="28">
        <f>VLOOKUP(AG180,检索目录!A:F,3,0)</f>
        <v>2</v>
      </c>
      <c r="AG180" s="28">
        <v>1102017</v>
      </c>
      <c r="AH180" s="28"/>
    </row>
    <row r="181" s="29" customFormat="1" ht="16.5" spans="1:34">
      <c r="A181" s="35">
        <f>CONCATENATE(9,VLOOKUP(LEFT($D181,3),{"czg",1;"tfq",2;"zyd",3;"jzq",4;"gcz",5;"pcc",6},2,FALSE))*100000+VALUE(MID($D181,5,LEN($D181)-LEN(RIGHT($D181,11))-5+1))*1000+LEFT(RIGHT($D181,10),1)*100+IF(LEFT(RIGHT($D181,8),3)="jlr",1,2)*10+RIGHT($D181,1)</f>
        <v>9304211</v>
      </c>
      <c r="B181" s="28" t="s">
        <v>98</v>
      </c>
      <c r="C181" s="28" t="s">
        <v>238</v>
      </c>
      <c r="D181" s="28" t="s">
        <v>314</v>
      </c>
      <c r="E181" s="28">
        <v>3</v>
      </c>
      <c r="F181" s="28">
        <f t="shared" si="8"/>
        <v>1</v>
      </c>
      <c r="G181" s="28">
        <f>INDEX(难度数据!$A$1:$G$16,MATCH(VALUE(MID($D181,5,LEN($D181)-LEN(RIGHT($D181,11))-5+1)),难度数据!$A$1:$A$16,0),MATCH(LEFT($D181,3),难度数据!$A$1:$G$1,0))</f>
        <v>19</v>
      </c>
      <c r="H181" s="28">
        <f>VLOOKUP($G181,难度数据!$P:$AI,IF($F181=1,2+VLOOKUP($E181,难度数据!$A$24:$B$27,2,FALSE),12+VLOOKUP($E181,难度数据!$A$28:$B$31,2,FALSE)),FALSE)</f>
        <v>0.798680358589427</v>
      </c>
      <c r="I181" s="28">
        <f>VLOOKUP($G181,难度数据!$P:$AI,IF($F181=1,3+VLOOKUP($E181,难度数据!$A$24:$B$27,2,FALSE),13+VLOOKUP($E181,难度数据!$A$28:$B$31,2,FALSE)),FALSE)</f>
        <v>0</v>
      </c>
      <c r="J181" s="28">
        <f>VLOOKUP($G181,难度数据!$P:$AI,IF($F181=1,4+VLOOKUP($E181,难度数据!$A$24:$B$27,2,FALSE),14+VLOOKUP($E181,难度数据!$A$28:$B$31,2,FALSE)),FALSE)</f>
        <v>950</v>
      </c>
      <c r="K181" s="28">
        <v>0</v>
      </c>
      <c r="L181" s="28">
        <v>1.5</v>
      </c>
      <c r="M181" s="28">
        <v>0</v>
      </c>
      <c r="N181" s="28">
        <v>0</v>
      </c>
      <c r="O181" s="28">
        <f ca="1">LOOKUP($G181*4,难度数据!$I$3:$I$23,IF($F181=1,INDIRECT("难度数据"&amp;"!$J$3:$J$23"),INDIRECT("难度数据"&amp;"!$K$3:$K$23")))</f>
        <v>80</v>
      </c>
      <c r="P181" s="28">
        <v>0</v>
      </c>
      <c r="Q181" s="28">
        <v>0</v>
      </c>
      <c r="R181" s="28">
        <v>1301007</v>
      </c>
      <c r="S181" s="28">
        <v>1</v>
      </c>
      <c r="T181" s="28">
        <v>1302007</v>
      </c>
      <c r="U181" s="28">
        <v>2</v>
      </c>
      <c r="V181" s="28"/>
      <c r="W181" s="28"/>
      <c r="X181" s="28"/>
      <c r="Y181" s="28"/>
      <c r="Z181" s="28"/>
      <c r="AA181" s="28" t="str">
        <f t="shared" si="7"/>
        <v>zyd-4-2-shl-loc1</v>
      </c>
      <c r="AB181" s="28">
        <v>4</v>
      </c>
      <c r="AC181" s="28">
        <f t="shared" si="6"/>
        <v>5</v>
      </c>
      <c r="AD181" s="29" t="str">
        <f>VLOOKUP(AG181,[2]战场角色!$A:$V,22,0)</f>
        <v>head_zdcyb_1101007</v>
      </c>
      <c r="AE181" s="29">
        <f>VLOOKUP(AG181,检索目录!A:F,6,0)</f>
        <v>4</v>
      </c>
      <c r="AF181" s="28">
        <f>VLOOKUP(AG181,检索目录!A:F,3,0)</f>
        <v>1</v>
      </c>
      <c r="AG181" s="28">
        <v>1101007</v>
      </c>
      <c r="AH181" s="28"/>
    </row>
    <row r="182" s="29" customFormat="1" ht="16.5" spans="1:34">
      <c r="A182" s="35">
        <f>CONCATENATE(9,VLOOKUP(LEFT($D182,3),{"czg",1;"tfq",2;"zyd",3;"jzq",4;"gcz",5;"pcc",6},2,FALSE))*100000+VALUE(MID($D182,5,LEN($D182)-LEN(RIGHT($D182,11))-5+1))*1000+LEFT(RIGHT($D182,10),1)*100+IF(LEFT(RIGHT($D182,8),3)="jlr",1,2)*10+RIGHT($D182,1)</f>
        <v>9304221</v>
      </c>
      <c r="B182" s="28" t="s">
        <v>101</v>
      </c>
      <c r="C182" s="28" t="s">
        <v>315</v>
      </c>
      <c r="D182" s="28" t="s">
        <v>316</v>
      </c>
      <c r="E182" s="28">
        <v>3</v>
      </c>
      <c r="F182" s="28">
        <f t="shared" si="8"/>
        <v>2</v>
      </c>
      <c r="G182" s="28">
        <f>INDEX(难度数据!$A$1:$G$16,MATCH(VALUE(MID($D182,5,LEN($D182)-LEN(RIGHT($D182,11))-5+1)),难度数据!$A$1:$A$16,0),MATCH(LEFT($D182,3),难度数据!$A$1:$G$1,0))</f>
        <v>19</v>
      </c>
      <c r="H182" s="28">
        <f>VLOOKUP($G182,难度数据!$P:$AI,IF($F182=1,2+VLOOKUP($E182,难度数据!$A$24:$B$27,2,FALSE),12+VLOOKUP($E182,难度数据!$A$28:$B$31,2,FALSE)),FALSE)</f>
        <v>0.827500690471588</v>
      </c>
      <c r="I182" s="28">
        <f>VLOOKUP($G182,难度数据!$P:$AI,IF($F182=1,3+VLOOKUP($E182,难度数据!$A$24:$B$27,2,FALSE),13+VLOOKUP($E182,难度数据!$A$28:$B$31,2,FALSE)),FALSE)</f>
        <v>0</v>
      </c>
      <c r="J182" s="28">
        <f>VLOOKUP($G182,难度数据!$P:$AI,IF($F182=1,4+VLOOKUP($E182,难度数据!$A$24:$B$27,2,FALSE),14+VLOOKUP($E182,难度数据!$A$28:$B$31,2,FALSE)),FALSE)</f>
        <v>950</v>
      </c>
      <c r="K182" s="28">
        <v>0</v>
      </c>
      <c r="L182" s="28">
        <v>1.5</v>
      </c>
      <c r="M182" s="28">
        <v>0</v>
      </c>
      <c r="N182" s="28">
        <v>0</v>
      </c>
      <c r="O182" s="28">
        <f ca="1">LOOKUP($G182*4,难度数据!$I$3:$I$23,IF($F182=1,INDIRECT("难度数据"&amp;"!$J$3:$J$23"),INDIRECT("难度数据"&amp;"!$K$3:$K$23")))</f>
        <v>2750</v>
      </c>
      <c r="P182" s="28">
        <v>0</v>
      </c>
      <c r="Q182" s="28">
        <v>0</v>
      </c>
      <c r="R182" s="28">
        <v>1303012</v>
      </c>
      <c r="S182" s="28">
        <v>1</v>
      </c>
      <c r="T182" s="28">
        <v>1304017</v>
      </c>
      <c r="U182" s="28">
        <v>2</v>
      </c>
      <c r="V182" s="28">
        <v>1304019</v>
      </c>
      <c r="W182" s="28">
        <v>2</v>
      </c>
      <c r="X182" s="28"/>
      <c r="Y182" s="28"/>
      <c r="Z182" s="28"/>
      <c r="AA182" s="28" t="str">
        <f t="shared" si="7"/>
        <v/>
      </c>
      <c r="AB182" s="28">
        <v>0</v>
      </c>
      <c r="AC182" s="28">
        <f t="shared" si="6"/>
        <v>5</v>
      </c>
      <c r="AD182" s="29" t="str">
        <f>VLOOKUP(AG182,[2]战场角色!$A:$V,22,0)</f>
        <v>head_xhd_1102012</v>
      </c>
      <c r="AE182" s="29">
        <f>VLOOKUP(AG182,检索目录!A:F,6,0)</f>
        <v>4</v>
      </c>
      <c r="AF182" s="28">
        <f>VLOOKUP(AG182,检索目录!A:F,3,0)</f>
        <v>1</v>
      </c>
      <c r="AG182" s="28">
        <v>1102012</v>
      </c>
      <c r="AH182" s="28"/>
    </row>
    <row r="183" s="29" customFormat="1" ht="16.5" spans="1:34">
      <c r="A183" s="35">
        <f>CONCATENATE(9,VLOOKUP(LEFT($D183,3),{"czg",1;"tfq",2;"zyd",3;"jzq",4;"gcz",5;"pcc",6},2,FALSE))*100000+VALUE(MID($D183,5,LEN($D183)-LEN(RIGHT($D183,11))-5+1))*1000+LEFT(RIGHT($D183,10),1)*100+IF(LEFT(RIGHT($D183,8),3)="jlr",1,2)*10+RIGHT($D183,1)</f>
        <v>9304212</v>
      </c>
      <c r="B183" s="28" t="s">
        <v>98</v>
      </c>
      <c r="C183" s="28" t="s">
        <v>243</v>
      </c>
      <c r="D183" s="28" t="s">
        <v>317</v>
      </c>
      <c r="E183" s="28">
        <v>3</v>
      </c>
      <c r="F183" s="28">
        <f t="shared" si="8"/>
        <v>1</v>
      </c>
      <c r="G183" s="28">
        <f>INDEX(难度数据!$A$1:$G$16,MATCH(VALUE(MID($D183,5,LEN($D183)-LEN(RIGHT($D183,11))-5+1)),难度数据!$A$1:$A$16,0),MATCH(LEFT($D183,3),难度数据!$A$1:$G$1,0))</f>
        <v>19</v>
      </c>
      <c r="H183" s="28">
        <f>VLOOKUP($G183,难度数据!$P:$AI,IF($F183=1,2+VLOOKUP($E183,难度数据!$A$24:$B$27,2,FALSE),12+VLOOKUP($E183,难度数据!$A$28:$B$31,2,FALSE)),FALSE)</f>
        <v>0.798680358589427</v>
      </c>
      <c r="I183" s="28">
        <f>VLOOKUP($G183,难度数据!$P:$AI,IF($F183=1,3+VLOOKUP($E183,难度数据!$A$24:$B$27,2,FALSE),13+VLOOKUP($E183,难度数据!$A$28:$B$31,2,FALSE)),FALSE)</f>
        <v>0</v>
      </c>
      <c r="J183" s="28">
        <f>VLOOKUP($G183,难度数据!$P:$AI,IF($F183=1,4+VLOOKUP($E183,难度数据!$A$24:$B$27,2,FALSE),14+VLOOKUP($E183,难度数据!$A$28:$B$31,2,FALSE)),FALSE)</f>
        <v>950</v>
      </c>
      <c r="K183" s="28">
        <v>0</v>
      </c>
      <c r="L183" s="28">
        <v>1.5</v>
      </c>
      <c r="M183" s="28">
        <v>0</v>
      </c>
      <c r="N183" s="28">
        <v>0</v>
      </c>
      <c r="O183" s="28">
        <f ca="1">LOOKUP($G183*4,难度数据!$I$3:$I$23,IF($F183=1,INDIRECT("难度数据"&amp;"!$J$3:$J$23"),INDIRECT("难度数据"&amp;"!$K$3:$K$23")))</f>
        <v>80</v>
      </c>
      <c r="P183" s="28">
        <v>0</v>
      </c>
      <c r="Q183" s="28">
        <v>0</v>
      </c>
      <c r="R183" s="28">
        <v>1301005</v>
      </c>
      <c r="S183" s="28">
        <v>1</v>
      </c>
      <c r="T183" s="28">
        <v>1302005</v>
      </c>
      <c r="U183" s="28">
        <v>2</v>
      </c>
      <c r="V183" s="28"/>
      <c r="W183" s="28"/>
      <c r="X183" s="28"/>
      <c r="Y183" s="28"/>
      <c r="Z183" s="28"/>
      <c r="AA183" s="28" t="str">
        <f t="shared" si="7"/>
        <v>zyd-4-2-shl-loc2</v>
      </c>
      <c r="AB183" s="28">
        <v>4</v>
      </c>
      <c r="AC183" s="28">
        <f t="shared" si="6"/>
        <v>5</v>
      </c>
      <c r="AD183" s="29" t="str">
        <f>VLOOKUP(AG183,[2]战场角色!$A:$V,22,0)</f>
        <v>head_lyc_1101005</v>
      </c>
      <c r="AE183" s="29">
        <f>VLOOKUP(AG183,检索目录!A:F,6,0)</f>
        <v>4</v>
      </c>
      <c r="AF183" s="28">
        <f>VLOOKUP(AG183,检索目录!A:F,3,0)</f>
        <v>3</v>
      </c>
      <c r="AG183" s="28">
        <v>1101005</v>
      </c>
      <c r="AH183" s="28"/>
    </row>
    <row r="184" s="29" customFormat="1" ht="16.5" spans="1:34">
      <c r="A184" s="35">
        <f>CONCATENATE(9,VLOOKUP(LEFT($D184,3),{"czg",1;"tfq",2;"zyd",3;"jzq",4;"gcz",5;"pcc",6},2,FALSE))*100000+VALUE(MID($D184,5,LEN($D184)-LEN(RIGHT($D184,11))-5+1))*1000+LEFT(RIGHT($D184,10),1)*100+IF(LEFT(RIGHT($D184,8),3)="jlr",1,2)*10+RIGHT($D184,1)</f>
        <v>9304222</v>
      </c>
      <c r="B184" s="28" t="s">
        <v>101</v>
      </c>
      <c r="C184" s="28" t="s">
        <v>318</v>
      </c>
      <c r="D184" s="28" t="s">
        <v>319</v>
      </c>
      <c r="E184" s="28">
        <v>3</v>
      </c>
      <c r="F184" s="28">
        <f t="shared" si="8"/>
        <v>2</v>
      </c>
      <c r="G184" s="28">
        <f>INDEX(难度数据!$A$1:$G$16,MATCH(VALUE(MID($D184,5,LEN($D184)-LEN(RIGHT($D184,11))-5+1)),难度数据!$A$1:$A$16,0),MATCH(LEFT($D184,3),难度数据!$A$1:$G$1,0))</f>
        <v>19</v>
      </c>
      <c r="H184" s="28">
        <f>VLOOKUP($G184,难度数据!$P:$AI,IF($F184=1,2+VLOOKUP($E184,难度数据!$A$24:$B$27,2,FALSE),12+VLOOKUP($E184,难度数据!$A$28:$B$31,2,FALSE)),FALSE)</f>
        <v>0.827500690471588</v>
      </c>
      <c r="I184" s="28">
        <f>VLOOKUP($G184,难度数据!$P:$AI,IF($F184=1,3+VLOOKUP($E184,难度数据!$A$24:$B$27,2,FALSE),13+VLOOKUP($E184,难度数据!$A$28:$B$31,2,FALSE)),FALSE)</f>
        <v>0</v>
      </c>
      <c r="J184" s="28">
        <f>VLOOKUP($G184,难度数据!$P:$AI,IF($F184=1,4+VLOOKUP($E184,难度数据!$A$24:$B$27,2,FALSE),14+VLOOKUP($E184,难度数据!$A$28:$B$31,2,FALSE)),FALSE)</f>
        <v>950</v>
      </c>
      <c r="K184" s="28">
        <v>0</v>
      </c>
      <c r="L184" s="28">
        <v>1.5</v>
      </c>
      <c r="M184" s="28">
        <v>0</v>
      </c>
      <c r="N184" s="28">
        <v>0</v>
      </c>
      <c r="O184" s="28">
        <f ca="1">LOOKUP($G184*4,难度数据!$I$3:$I$23,IF($F184=1,INDIRECT("难度数据"&amp;"!$J$3:$J$23"),INDIRECT("难度数据"&amp;"!$K$3:$K$23")))</f>
        <v>2750</v>
      </c>
      <c r="P184" s="28">
        <v>0</v>
      </c>
      <c r="Q184" s="28">
        <v>0</v>
      </c>
      <c r="R184" s="28">
        <v>1303011</v>
      </c>
      <c r="S184" s="28">
        <v>1</v>
      </c>
      <c r="T184" s="28">
        <v>1304026</v>
      </c>
      <c r="U184" s="28">
        <v>2</v>
      </c>
      <c r="V184" s="28">
        <v>1304032</v>
      </c>
      <c r="W184" s="28">
        <v>2</v>
      </c>
      <c r="X184" s="28"/>
      <c r="Y184" s="28"/>
      <c r="Z184" s="28"/>
      <c r="AA184" s="28" t="str">
        <f t="shared" si="7"/>
        <v/>
      </c>
      <c r="AB184" s="28">
        <v>0</v>
      </c>
      <c r="AC184" s="28">
        <f t="shared" si="6"/>
        <v>5</v>
      </c>
      <c r="AD184" s="29" t="str">
        <f>VLOOKUP(AG184,[2]战场角色!$A:$V,22,0)</f>
        <v>head_zf_1102011</v>
      </c>
      <c r="AE184" s="29">
        <f>VLOOKUP(AG184,检索目录!A:F,6,0)</f>
        <v>4</v>
      </c>
      <c r="AF184" s="28">
        <f>VLOOKUP(AG184,检索目录!A:F,3,0)</f>
        <v>3</v>
      </c>
      <c r="AG184" s="28">
        <v>1102011</v>
      </c>
      <c r="AH184" s="28"/>
    </row>
    <row r="185" s="29" customFormat="1" ht="16.5" spans="1:34">
      <c r="A185" s="35">
        <f>CONCATENATE(9,VLOOKUP(LEFT($D185,3),{"czg",1;"tfq",2;"zyd",3;"jzq",4;"gcz",5;"pcc",6},2,FALSE))*100000+VALUE(MID($D185,5,LEN($D185)-LEN(RIGHT($D185,11))-5+1))*1000+LEFT(RIGHT($D185,10),1)*100+IF(LEFT(RIGHT($D185,8),3)="jlr",1,2)*10+RIGHT($D185,1)</f>
        <v>9304213</v>
      </c>
      <c r="B185" s="28" t="s">
        <v>98</v>
      </c>
      <c r="C185" s="28" t="s">
        <v>320</v>
      </c>
      <c r="D185" s="28" t="s">
        <v>321</v>
      </c>
      <c r="E185" s="28">
        <v>3</v>
      </c>
      <c r="F185" s="28">
        <f t="shared" si="8"/>
        <v>1</v>
      </c>
      <c r="G185" s="28">
        <f>INDEX(难度数据!$A$1:$G$16,MATCH(VALUE(MID($D185,5,LEN($D185)-LEN(RIGHT($D185,11))-5+1)),难度数据!$A$1:$A$16,0),MATCH(LEFT($D185,3),难度数据!$A$1:$G$1,0))</f>
        <v>19</v>
      </c>
      <c r="H185" s="28">
        <f>VLOOKUP($G185,难度数据!$P:$AI,IF($F185=1,2+VLOOKUP($E185,难度数据!$A$24:$B$27,2,FALSE),12+VLOOKUP($E185,难度数据!$A$28:$B$31,2,FALSE)),FALSE)</f>
        <v>0.798680358589427</v>
      </c>
      <c r="I185" s="28">
        <f>VLOOKUP($G185,难度数据!$P:$AI,IF($F185=1,3+VLOOKUP($E185,难度数据!$A$24:$B$27,2,FALSE),13+VLOOKUP($E185,难度数据!$A$28:$B$31,2,FALSE)),FALSE)</f>
        <v>0</v>
      </c>
      <c r="J185" s="28">
        <f>VLOOKUP($G185,难度数据!$P:$AI,IF($F185=1,4+VLOOKUP($E185,难度数据!$A$24:$B$27,2,FALSE),14+VLOOKUP($E185,难度数据!$A$28:$B$31,2,FALSE)),FALSE)</f>
        <v>950</v>
      </c>
      <c r="K185" s="28">
        <v>0</v>
      </c>
      <c r="L185" s="28">
        <v>1.5</v>
      </c>
      <c r="M185" s="28">
        <v>0</v>
      </c>
      <c r="N185" s="28">
        <v>0</v>
      </c>
      <c r="O185" s="28">
        <f ca="1">LOOKUP($G185*4,难度数据!$I$3:$I$23,IF($F185=1,INDIRECT("难度数据"&amp;"!$J$3:$J$23"),INDIRECT("难度数据"&amp;"!$K$3:$K$23")))</f>
        <v>80</v>
      </c>
      <c r="P185" s="28">
        <v>0</v>
      </c>
      <c r="Q185" s="28">
        <v>0</v>
      </c>
      <c r="R185" s="28">
        <v>1301010</v>
      </c>
      <c r="S185" s="28">
        <v>1</v>
      </c>
      <c r="T185" s="28">
        <v>1302010</v>
      </c>
      <c r="U185" s="28">
        <v>2</v>
      </c>
      <c r="V185" s="28"/>
      <c r="W185" s="28"/>
      <c r="X185" s="28"/>
      <c r="Y185" s="28"/>
      <c r="Z185" s="28"/>
      <c r="AA185" s="28" t="str">
        <f t="shared" si="7"/>
        <v>zyd-4-2-shl-loc3</v>
      </c>
      <c r="AB185" s="28">
        <v>4</v>
      </c>
      <c r="AC185" s="28">
        <f t="shared" si="6"/>
        <v>5</v>
      </c>
      <c r="AD185" s="29" t="str">
        <f>VLOOKUP(AG185,[2]战场角色!$A:$V,22,0)</f>
        <v>head_gw_1101010</v>
      </c>
      <c r="AE185" s="29">
        <f>VLOOKUP(AG185,检索目录!A:F,6,0)</f>
        <v>4</v>
      </c>
      <c r="AF185" s="28">
        <f>VLOOKUP(AG185,检索目录!A:F,3,0)</f>
        <v>2</v>
      </c>
      <c r="AG185" s="28">
        <v>1101010</v>
      </c>
      <c r="AH185" s="28"/>
    </row>
    <row r="186" s="29" customFormat="1" ht="16.5" spans="1:34">
      <c r="A186" s="35">
        <f>CONCATENATE(9,VLOOKUP(LEFT($D186,3),{"czg",1;"tfq",2;"zyd",3;"jzq",4;"gcz",5;"pcc",6},2,FALSE))*100000+VALUE(MID($D186,5,LEN($D186)-LEN(RIGHT($D186,11))-5+1))*1000+LEFT(RIGHT($D186,10),1)*100+IF(LEFT(RIGHT($D186,8),3)="jlr",1,2)*10+RIGHT($D186,1)</f>
        <v>9304223</v>
      </c>
      <c r="B186" s="28" t="s">
        <v>101</v>
      </c>
      <c r="C186" s="28" t="s">
        <v>322</v>
      </c>
      <c r="D186" s="28" t="s">
        <v>323</v>
      </c>
      <c r="E186" s="28">
        <v>3</v>
      </c>
      <c r="F186" s="28">
        <f t="shared" si="8"/>
        <v>2</v>
      </c>
      <c r="G186" s="28">
        <f>INDEX(难度数据!$A$1:$G$16,MATCH(VALUE(MID($D186,5,LEN($D186)-LEN(RIGHT($D186,11))-5+1)),难度数据!$A$1:$A$16,0),MATCH(LEFT($D186,3),难度数据!$A$1:$G$1,0))</f>
        <v>19</v>
      </c>
      <c r="H186" s="28">
        <f>VLOOKUP($G186,难度数据!$P:$AI,IF($F186=1,2+VLOOKUP($E186,难度数据!$A$24:$B$27,2,FALSE),12+VLOOKUP($E186,难度数据!$A$28:$B$31,2,FALSE)),FALSE)</f>
        <v>0.827500690471588</v>
      </c>
      <c r="I186" s="28">
        <f>VLOOKUP($G186,难度数据!$P:$AI,IF($F186=1,3+VLOOKUP($E186,难度数据!$A$24:$B$27,2,FALSE),13+VLOOKUP($E186,难度数据!$A$28:$B$31,2,FALSE)),FALSE)</f>
        <v>0</v>
      </c>
      <c r="J186" s="28">
        <f>VLOOKUP($G186,难度数据!$P:$AI,IF($F186=1,4+VLOOKUP($E186,难度数据!$A$24:$B$27,2,FALSE),14+VLOOKUP($E186,难度数据!$A$28:$B$31,2,FALSE)),FALSE)</f>
        <v>950</v>
      </c>
      <c r="K186" s="28">
        <v>0</v>
      </c>
      <c r="L186" s="28">
        <v>1.5</v>
      </c>
      <c r="M186" s="28">
        <v>0</v>
      </c>
      <c r="N186" s="28">
        <v>0</v>
      </c>
      <c r="O186" s="28">
        <f ca="1">LOOKUP($G186*4,难度数据!$I$3:$I$23,IF($F186=1,INDIRECT("难度数据"&amp;"!$J$3:$J$23"),INDIRECT("难度数据"&amp;"!$K$3:$K$23")))</f>
        <v>2750</v>
      </c>
      <c r="P186" s="28">
        <v>0</v>
      </c>
      <c r="Q186" s="28">
        <v>0</v>
      </c>
      <c r="R186" s="28">
        <v>1303016</v>
      </c>
      <c r="S186" s="28">
        <v>1</v>
      </c>
      <c r="T186" s="28">
        <v>1304027</v>
      </c>
      <c r="U186" s="28">
        <v>2</v>
      </c>
      <c r="V186" s="28">
        <v>1304036</v>
      </c>
      <c r="W186" s="28">
        <v>2</v>
      </c>
      <c r="X186" s="28"/>
      <c r="Y186" s="28"/>
      <c r="Z186" s="28"/>
      <c r="AA186" s="28" t="str">
        <f t="shared" si="7"/>
        <v/>
      </c>
      <c r="AB186" s="28">
        <v>0</v>
      </c>
      <c r="AC186" s="28">
        <f t="shared" si="6"/>
        <v>5</v>
      </c>
      <c r="AD186" s="29" t="str">
        <f>VLOOKUP(AG186,[2]战场角色!$A:$V,22,0)</f>
        <v>head_xfl_1102016</v>
      </c>
      <c r="AE186" s="29">
        <f>VLOOKUP(AG186,检索目录!A:F,6,0)</f>
        <v>4</v>
      </c>
      <c r="AF186" s="28">
        <f>VLOOKUP(AG186,检索目录!A:F,3,0)</f>
        <v>2</v>
      </c>
      <c r="AG186" s="28">
        <v>1102016</v>
      </c>
      <c r="AH186" s="28"/>
    </row>
    <row r="187" s="29" customFormat="1" ht="16.5" spans="1:34">
      <c r="A187" s="35">
        <f>CONCATENATE(9,VLOOKUP(LEFT($D187,3),{"czg",1;"tfq",2;"zyd",3;"jzq",4;"gcz",5;"pcc",6},2,FALSE))*100000+VALUE(MID($D187,5,LEN($D187)-LEN(RIGHT($D187,11))-5+1))*1000+LEFT(RIGHT($D187,10),1)*100+IF(LEFT(RIGHT($D187,8),3)="jlr",1,2)*10+RIGHT($D187,1)</f>
        <v>9304311</v>
      </c>
      <c r="B187" s="28" t="s">
        <v>98</v>
      </c>
      <c r="C187" s="28" t="s">
        <v>99</v>
      </c>
      <c r="D187" s="28" t="s">
        <v>324</v>
      </c>
      <c r="E187" s="28">
        <v>3</v>
      </c>
      <c r="F187" s="28">
        <f t="shared" si="8"/>
        <v>1</v>
      </c>
      <c r="G187" s="28">
        <f>INDEX(难度数据!$A$1:$G$16,MATCH(VALUE(MID($D187,5,LEN($D187)-LEN(RIGHT($D187,11))-5+1)),难度数据!$A$1:$A$16,0),MATCH(LEFT($D187,3),难度数据!$A$1:$G$1,0))</f>
        <v>19</v>
      </c>
      <c r="H187" s="28">
        <f>VLOOKUP($G187,难度数据!$P:$AI,IF($F187=1,2+VLOOKUP($E187,难度数据!$A$24:$B$27,2,FALSE),12+VLOOKUP($E187,难度数据!$A$28:$B$31,2,FALSE)),FALSE)</f>
        <v>0.798680358589427</v>
      </c>
      <c r="I187" s="28">
        <f>VLOOKUP($G187,难度数据!$P:$AI,IF($F187=1,3+VLOOKUP($E187,难度数据!$A$24:$B$27,2,FALSE),13+VLOOKUP($E187,难度数据!$A$28:$B$31,2,FALSE)),FALSE)</f>
        <v>0</v>
      </c>
      <c r="J187" s="28">
        <f>VLOOKUP($G187,难度数据!$P:$AI,IF($F187=1,4+VLOOKUP($E187,难度数据!$A$24:$B$27,2,FALSE),14+VLOOKUP($E187,难度数据!$A$28:$B$31,2,FALSE)),FALSE)</f>
        <v>950</v>
      </c>
      <c r="K187" s="28">
        <v>0</v>
      </c>
      <c r="L187" s="28">
        <v>1.5</v>
      </c>
      <c r="M187" s="28">
        <v>0</v>
      </c>
      <c r="N187" s="28">
        <v>0</v>
      </c>
      <c r="O187" s="28">
        <f ca="1">LOOKUP($G187*4,难度数据!$I$3:$I$23,IF($F187=1,INDIRECT("难度数据"&amp;"!$J$3:$J$23"),INDIRECT("难度数据"&amp;"!$K$3:$K$23")))</f>
        <v>80</v>
      </c>
      <c r="P187" s="28">
        <v>0</v>
      </c>
      <c r="Q187" s="28">
        <v>0</v>
      </c>
      <c r="R187" s="28">
        <v>1301012</v>
      </c>
      <c r="S187" s="28">
        <v>1</v>
      </c>
      <c r="T187" s="28">
        <v>1302012</v>
      </c>
      <c r="U187" s="28">
        <v>2</v>
      </c>
      <c r="V187" s="28"/>
      <c r="W187" s="28"/>
      <c r="X187" s="28"/>
      <c r="Y187" s="28"/>
      <c r="Z187" s="28"/>
      <c r="AA187" s="28" t="str">
        <f t="shared" si="7"/>
        <v>zyd-4-3-shl-loc1</v>
      </c>
      <c r="AB187" s="28">
        <v>4</v>
      </c>
      <c r="AC187" s="28">
        <f t="shared" si="6"/>
        <v>5</v>
      </c>
      <c r="AD187" s="29" t="str">
        <f>VLOOKUP(AG187,[2]战场角色!$A:$V,22,0)</f>
        <v>head_nyf_1101012</v>
      </c>
      <c r="AE187" s="29">
        <f>VLOOKUP(AG187,检索目录!A:F,6,0)</f>
        <v>2</v>
      </c>
      <c r="AF187" s="28">
        <f>VLOOKUP(AG187,检索目录!A:F,3,0)</f>
        <v>2</v>
      </c>
      <c r="AG187" s="28">
        <v>1101012</v>
      </c>
      <c r="AH187" s="28"/>
    </row>
    <row r="188" s="29" customFormat="1" ht="16.5" spans="1:34">
      <c r="A188" s="35">
        <f>CONCATENATE(9,VLOOKUP(LEFT($D188,3),{"czg",1;"tfq",2;"zyd",3;"jzq",4;"gcz",5;"pcc",6},2,FALSE))*100000+VALUE(MID($D188,5,LEN($D188)-LEN(RIGHT($D188,11))-5+1))*1000+LEFT(RIGHT($D188,10),1)*100+IF(LEFT(RIGHT($D188,8),3)="jlr",1,2)*10+RIGHT($D188,1)</f>
        <v>9304321</v>
      </c>
      <c r="B188" s="28" t="s">
        <v>101</v>
      </c>
      <c r="C188" s="28" t="s">
        <v>102</v>
      </c>
      <c r="D188" s="28" t="s">
        <v>325</v>
      </c>
      <c r="E188" s="28">
        <v>3</v>
      </c>
      <c r="F188" s="28">
        <f t="shared" si="8"/>
        <v>2</v>
      </c>
      <c r="G188" s="28">
        <f>INDEX(难度数据!$A$1:$G$16,MATCH(VALUE(MID($D188,5,LEN($D188)-LEN(RIGHT($D188,11))-5+1)),难度数据!$A$1:$A$16,0),MATCH(LEFT($D188,3),难度数据!$A$1:$G$1,0))</f>
        <v>19</v>
      </c>
      <c r="H188" s="28">
        <f>VLOOKUP($G188,难度数据!$P:$AI,IF($F188=1,2+VLOOKUP($E188,难度数据!$A$24:$B$27,2,FALSE),12+VLOOKUP($E188,难度数据!$A$28:$B$31,2,FALSE)),FALSE)</f>
        <v>0.827500690471588</v>
      </c>
      <c r="I188" s="28">
        <f>VLOOKUP($G188,难度数据!$P:$AI,IF($F188=1,3+VLOOKUP($E188,难度数据!$A$24:$B$27,2,FALSE),13+VLOOKUP($E188,难度数据!$A$28:$B$31,2,FALSE)),FALSE)</f>
        <v>0</v>
      </c>
      <c r="J188" s="28">
        <f>VLOOKUP($G188,难度数据!$P:$AI,IF($F188=1,4+VLOOKUP($E188,难度数据!$A$24:$B$27,2,FALSE),14+VLOOKUP($E188,难度数据!$A$28:$B$31,2,FALSE)),FALSE)</f>
        <v>950</v>
      </c>
      <c r="K188" s="28">
        <v>0</v>
      </c>
      <c r="L188" s="28">
        <v>1.5</v>
      </c>
      <c r="M188" s="28">
        <v>0</v>
      </c>
      <c r="N188" s="28">
        <v>0</v>
      </c>
      <c r="O188" s="28">
        <f ca="1">LOOKUP($G188*4,难度数据!$I$3:$I$23,IF($F188=1,INDIRECT("难度数据"&amp;"!$J$3:$J$23"),INDIRECT("难度数据"&amp;"!$K$3:$K$23")))</f>
        <v>2750</v>
      </c>
      <c r="P188" s="28">
        <v>0</v>
      </c>
      <c r="Q188" s="28">
        <v>0</v>
      </c>
      <c r="R188" s="28">
        <v>1303018</v>
      </c>
      <c r="S188" s="28">
        <v>1</v>
      </c>
      <c r="T188" s="28">
        <v>1304026</v>
      </c>
      <c r="U188" s="28">
        <v>2</v>
      </c>
      <c r="V188" s="28">
        <v>1304032</v>
      </c>
      <c r="W188" s="28">
        <v>2</v>
      </c>
      <c r="X188" s="28"/>
      <c r="Y188" s="28"/>
      <c r="Z188" s="28"/>
      <c r="AA188" s="28" t="str">
        <f t="shared" si="7"/>
        <v/>
      </c>
      <c r="AB188" s="28">
        <v>0</v>
      </c>
      <c r="AC188" s="28">
        <f t="shared" si="6"/>
        <v>5</v>
      </c>
      <c r="AD188" s="29" t="str">
        <f>VLOOKUP(AG188,[2]战场角色!$A:$V,22,0)</f>
        <v>head_sr_1102018</v>
      </c>
      <c r="AE188" s="29">
        <f>VLOOKUP(AG188,检索目录!A:F,6,0)</f>
        <v>2</v>
      </c>
      <c r="AF188" s="28">
        <f>VLOOKUP(AG188,检索目录!A:F,3,0)</f>
        <v>2</v>
      </c>
      <c r="AG188" s="28">
        <v>1102018</v>
      </c>
      <c r="AH188" s="28"/>
    </row>
    <row r="189" s="29" customFormat="1" ht="16.5" spans="1:34">
      <c r="A189" s="35">
        <f>CONCATENATE(9,VLOOKUP(LEFT($D189,3),{"czg",1;"tfq",2;"zyd",3;"jzq",4;"gcz",5;"pcc",6},2,FALSE))*100000+VALUE(MID($D189,5,LEN($D189)-LEN(RIGHT($D189,11))-5+1))*1000+LEFT(RIGHT($D189,10),1)*100+IF(LEFT(RIGHT($D189,8),3)="jlr",1,2)*10+RIGHT($D189,1)</f>
        <v>9304312</v>
      </c>
      <c r="B189" s="28" t="s">
        <v>98</v>
      </c>
      <c r="C189" s="28" t="s">
        <v>104</v>
      </c>
      <c r="D189" s="28" t="s">
        <v>326</v>
      </c>
      <c r="E189" s="28">
        <v>3</v>
      </c>
      <c r="F189" s="28">
        <f t="shared" si="8"/>
        <v>1</v>
      </c>
      <c r="G189" s="28">
        <f>INDEX(难度数据!$A$1:$G$16,MATCH(VALUE(MID($D189,5,LEN($D189)-LEN(RIGHT($D189,11))-5+1)),难度数据!$A$1:$A$16,0),MATCH(LEFT($D189,3),难度数据!$A$1:$G$1,0))</f>
        <v>19</v>
      </c>
      <c r="H189" s="28">
        <f>VLOOKUP($G189,难度数据!$P:$AI,IF($F189=1,2+VLOOKUP($E189,难度数据!$A$24:$B$27,2,FALSE),12+VLOOKUP($E189,难度数据!$A$28:$B$31,2,FALSE)),FALSE)</f>
        <v>0.798680358589427</v>
      </c>
      <c r="I189" s="28">
        <f>VLOOKUP($G189,难度数据!$P:$AI,IF($F189=1,3+VLOOKUP($E189,难度数据!$A$24:$B$27,2,FALSE),13+VLOOKUP($E189,难度数据!$A$28:$B$31,2,FALSE)),FALSE)</f>
        <v>0</v>
      </c>
      <c r="J189" s="28">
        <f>VLOOKUP($G189,难度数据!$P:$AI,IF($F189=1,4+VLOOKUP($E189,难度数据!$A$24:$B$27,2,FALSE),14+VLOOKUP($E189,难度数据!$A$28:$B$31,2,FALSE)),FALSE)</f>
        <v>950</v>
      </c>
      <c r="K189" s="28">
        <v>0</v>
      </c>
      <c r="L189" s="28">
        <v>1.5</v>
      </c>
      <c r="M189" s="28">
        <v>0</v>
      </c>
      <c r="N189" s="28">
        <v>0</v>
      </c>
      <c r="O189" s="28">
        <f ca="1">LOOKUP($G189*4,难度数据!$I$3:$I$23,IF($F189=1,INDIRECT("难度数据"&amp;"!$J$3:$J$23"),INDIRECT("难度数据"&amp;"!$K$3:$K$23")))</f>
        <v>80</v>
      </c>
      <c r="P189" s="28">
        <v>0</v>
      </c>
      <c r="Q189" s="28">
        <v>0</v>
      </c>
      <c r="R189" s="28">
        <v>1301008</v>
      </c>
      <c r="S189" s="28">
        <v>1</v>
      </c>
      <c r="T189" s="28">
        <v>1302008</v>
      </c>
      <c r="U189" s="28">
        <v>2</v>
      </c>
      <c r="V189" s="28"/>
      <c r="W189" s="28"/>
      <c r="X189" s="28"/>
      <c r="Y189" s="28"/>
      <c r="Z189" s="28"/>
      <c r="AA189" s="28" t="str">
        <f t="shared" si="7"/>
        <v>zyd-4-3-shl-loc2</v>
      </c>
      <c r="AB189" s="28">
        <v>4</v>
      </c>
      <c r="AC189" s="28">
        <f t="shared" si="6"/>
        <v>5</v>
      </c>
      <c r="AD189" s="29" t="str">
        <f>VLOOKUP(AG189,[2]战场角色!$A:$V,22,0)</f>
        <v>head_hekp_1101008</v>
      </c>
      <c r="AE189" s="29">
        <f>VLOOKUP(AG189,检索目录!A:F,6,0)</f>
        <v>2</v>
      </c>
      <c r="AF189" s="28">
        <f>VLOOKUP(AG189,检索目录!A:F,3,0)</f>
        <v>3</v>
      </c>
      <c r="AG189" s="28">
        <v>1101008</v>
      </c>
      <c r="AH189" s="28"/>
    </row>
    <row r="190" s="29" customFormat="1" ht="16.5" spans="1:34">
      <c r="A190" s="35">
        <f>CONCATENATE(9,VLOOKUP(LEFT($D190,3),{"czg",1;"tfq",2;"zyd",3;"jzq",4;"gcz",5;"pcc",6},2,FALSE))*100000+VALUE(MID($D190,5,LEN($D190)-LEN(RIGHT($D190,11))-5+1))*1000+LEFT(RIGHT($D190,10),1)*100+IF(LEFT(RIGHT($D190,8),3)="jlr",1,2)*10+RIGHT($D190,1)</f>
        <v>9304322</v>
      </c>
      <c r="B190" s="28" t="s">
        <v>101</v>
      </c>
      <c r="C190" s="28" t="s">
        <v>106</v>
      </c>
      <c r="D190" s="28" t="s">
        <v>327</v>
      </c>
      <c r="E190" s="28">
        <v>3</v>
      </c>
      <c r="F190" s="28">
        <f t="shared" si="8"/>
        <v>2</v>
      </c>
      <c r="G190" s="28">
        <f>INDEX(难度数据!$A$1:$G$16,MATCH(VALUE(MID($D190,5,LEN($D190)-LEN(RIGHT($D190,11))-5+1)),难度数据!$A$1:$A$16,0),MATCH(LEFT($D190,3),难度数据!$A$1:$G$1,0))</f>
        <v>19</v>
      </c>
      <c r="H190" s="28">
        <f>VLOOKUP($G190,难度数据!$P:$AI,IF($F190=1,2+VLOOKUP($E190,难度数据!$A$24:$B$27,2,FALSE),12+VLOOKUP($E190,难度数据!$A$28:$B$31,2,FALSE)),FALSE)</f>
        <v>0.827500690471588</v>
      </c>
      <c r="I190" s="28">
        <f>VLOOKUP($G190,难度数据!$P:$AI,IF($F190=1,3+VLOOKUP($E190,难度数据!$A$24:$B$27,2,FALSE),13+VLOOKUP($E190,难度数据!$A$28:$B$31,2,FALSE)),FALSE)</f>
        <v>0</v>
      </c>
      <c r="J190" s="28">
        <f>VLOOKUP($G190,难度数据!$P:$AI,IF($F190=1,4+VLOOKUP($E190,难度数据!$A$24:$B$27,2,FALSE),14+VLOOKUP($E190,难度数据!$A$28:$B$31,2,FALSE)),FALSE)</f>
        <v>950</v>
      </c>
      <c r="K190" s="28">
        <v>0</v>
      </c>
      <c r="L190" s="28">
        <v>1.5</v>
      </c>
      <c r="M190" s="28">
        <v>0</v>
      </c>
      <c r="N190" s="28">
        <v>0</v>
      </c>
      <c r="O190" s="28">
        <f ca="1">LOOKUP($G190*4,难度数据!$I$3:$I$23,IF($F190=1,INDIRECT("难度数据"&amp;"!$J$3:$J$23"),INDIRECT("难度数据"&amp;"!$K$3:$K$23")))</f>
        <v>2750</v>
      </c>
      <c r="P190" s="28">
        <v>0</v>
      </c>
      <c r="Q190" s="28">
        <v>0</v>
      </c>
      <c r="R190" s="28">
        <v>1303013</v>
      </c>
      <c r="S190" s="28">
        <v>1</v>
      </c>
      <c r="T190" s="28">
        <v>1304027</v>
      </c>
      <c r="U190" s="28">
        <v>2</v>
      </c>
      <c r="V190" s="28">
        <v>1304031</v>
      </c>
      <c r="W190" s="28">
        <v>2</v>
      </c>
      <c r="X190" s="28"/>
      <c r="Y190" s="28"/>
      <c r="Z190" s="28"/>
      <c r="AA190" s="28" t="str">
        <f t="shared" si="7"/>
        <v/>
      </c>
      <c r="AB190" s="28">
        <v>0</v>
      </c>
      <c r="AC190" s="28">
        <f t="shared" si="6"/>
        <v>5</v>
      </c>
      <c r="AD190" s="29" t="str">
        <f>VLOOKUP(AG190,[2]战场角色!$A:$V,22,0)</f>
        <v>head_sbls_1102013</v>
      </c>
      <c r="AE190" s="29">
        <f>VLOOKUP(AG190,检索目录!A:F,6,0)</f>
        <v>2</v>
      </c>
      <c r="AF190" s="28">
        <f>VLOOKUP(AG190,检索目录!A:F,3,0)</f>
        <v>3</v>
      </c>
      <c r="AG190" s="28">
        <v>1102013</v>
      </c>
      <c r="AH190" s="28"/>
    </row>
    <row r="191" s="29" customFormat="1" ht="16.5" spans="1:34">
      <c r="A191" s="35">
        <f>CONCATENATE(9,VLOOKUP(LEFT($D191,3),{"czg",1;"tfq",2;"zyd",3;"jzq",4;"gcz",5;"pcc",6},2,FALSE))*100000+VALUE(MID($D191,5,LEN($D191)-LEN(RIGHT($D191,11))-5+1))*1000+LEFT(RIGHT($D191,10),1)*100+IF(LEFT(RIGHT($D191,8),3)="jlr",1,2)*10+RIGHT($D191,1)</f>
        <v>9304313</v>
      </c>
      <c r="B191" s="28" t="s">
        <v>98</v>
      </c>
      <c r="C191" s="28" t="s">
        <v>207</v>
      </c>
      <c r="D191" s="28" t="s">
        <v>328</v>
      </c>
      <c r="E191" s="28">
        <v>3</v>
      </c>
      <c r="F191" s="28">
        <f t="shared" si="8"/>
        <v>1</v>
      </c>
      <c r="G191" s="28">
        <f>INDEX(难度数据!$A$1:$G$16,MATCH(VALUE(MID($D191,5,LEN($D191)-LEN(RIGHT($D191,11))-5+1)),难度数据!$A$1:$A$16,0),MATCH(LEFT($D191,3),难度数据!$A$1:$G$1,0))</f>
        <v>19</v>
      </c>
      <c r="H191" s="28">
        <f>VLOOKUP($G191,难度数据!$P:$AI,IF($F191=1,2+VLOOKUP($E191,难度数据!$A$24:$B$27,2,FALSE),12+VLOOKUP($E191,难度数据!$A$28:$B$31,2,FALSE)),FALSE)</f>
        <v>0.798680358589427</v>
      </c>
      <c r="I191" s="28">
        <f>VLOOKUP($G191,难度数据!$P:$AI,IF($F191=1,3+VLOOKUP($E191,难度数据!$A$24:$B$27,2,FALSE),13+VLOOKUP($E191,难度数据!$A$28:$B$31,2,FALSE)),FALSE)</f>
        <v>0</v>
      </c>
      <c r="J191" s="28">
        <f>VLOOKUP($G191,难度数据!$P:$AI,IF($F191=1,4+VLOOKUP($E191,难度数据!$A$24:$B$27,2,FALSE),14+VLOOKUP($E191,难度数据!$A$28:$B$31,2,FALSE)),FALSE)</f>
        <v>950</v>
      </c>
      <c r="K191" s="28">
        <v>0</v>
      </c>
      <c r="L191" s="28">
        <v>1.5</v>
      </c>
      <c r="M191" s="28">
        <v>0</v>
      </c>
      <c r="N191" s="28">
        <v>0</v>
      </c>
      <c r="O191" s="28">
        <f ca="1">LOOKUP($G191*4,难度数据!$I$3:$I$23,IF($F191=1,INDIRECT("难度数据"&amp;"!$J$3:$J$23"),INDIRECT("难度数据"&amp;"!$K$3:$K$23")))</f>
        <v>80</v>
      </c>
      <c r="P191" s="28">
        <v>0</v>
      </c>
      <c r="Q191" s="28">
        <v>0</v>
      </c>
      <c r="R191" s="28">
        <v>1301009</v>
      </c>
      <c r="S191" s="28">
        <v>1</v>
      </c>
      <c r="T191" s="28">
        <v>1302009</v>
      </c>
      <c r="U191" s="28">
        <v>2</v>
      </c>
      <c r="V191" s="28"/>
      <c r="W191" s="28"/>
      <c r="X191" s="28"/>
      <c r="Y191" s="28"/>
      <c r="Z191" s="28"/>
      <c r="AA191" s="28" t="str">
        <f t="shared" si="7"/>
        <v>zyd-4-3-shl-loc3</v>
      </c>
      <c r="AB191" s="28">
        <v>4</v>
      </c>
      <c r="AC191" s="28">
        <f t="shared" si="6"/>
        <v>5</v>
      </c>
      <c r="AD191" s="29" t="str">
        <f>VLOOKUP(AG191,[2]战场角色!$A:$V,22,0)</f>
        <v>head_blsm_1101009</v>
      </c>
      <c r="AE191" s="29">
        <f>VLOOKUP(AG191,检索目录!A:F,6,0)</f>
        <v>3</v>
      </c>
      <c r="AF191" s="28">
        <f>VLOOKUP(AG191,检索目录!A:F,3,0)</f>
        <v>3</v>
      </c>
      <c r="AG191" s="28">
        <v>1101009</v>
      </c>
      <c r="AH191" s="28"/>
    </row>
    <row r="192" s="29" customFormat="1" ht="16.5" spans="1:34">
      <c r="A192" s="35">
        <f>CONCATENATE(9,VLOOKUP(LEFT($D192,3),{"czg",1;"tfq",2;"zyd",3;"jzq",4;"gcz",5;"pcc",6},2,FALSE))*100000+VALUE(MID($D192,5,LEN($D192)-LEN(RIGHT($D192,11))-5+1))*1000+LEFT(RIGHT($D192,10),1)*100+IF(LEFT(RIGHT($D192,8),3)="jlr",1,2)*10+RIGHT($D192,1)</f>
        <v>9304323</v>
      </c>
      <c r="B192" s="28" t="s">
        <v>101</v>
      </c>
      <c r="C192" s="28" t="s">
        <v>287</v>
      </c>
      <c r="D192" s="28" t="s">
        <v>329</v>
      </c>
      <c r="E192" s="28">
        <v>3</v>
      </c>
      <c r="F192" s="28">
        <f t="shared" si="8"/>
        <v>2</v>
      </c>
      <c r="G192" s="28">
        <f>INDEX(难度数据!$A$1:$G$16,MATCH(VALUE(MID($D192,5,LEN($D192)-LEN(RIGHT($D192,11))-5+1)),难度数据!$A$1:$A$16,0),MATCH(LEFT($D192,3),难度数据!$A$1:$G$1,0))</f>
        <v>19</v>
      </c>
      <c r="H192" s="28">
        <f>VLOOKUP($G192,难度数据!$P:$AI,IF($F192=1,2+VLOOKUP($E192,难度数据!$A$24:$B$27,2,FALSE),12+VLOOKUP($E192,难度数据!$A$28:$B$31,2,FALSE)),FALSE)</f>
        <v>0.827500690471588</v>
      </c>
      <c r="I192" s="28">
        <f>VLOOKUP($G192,难度数据!$P:$AI,IF($F192=1,3+VLOOKUP($E192,难度数据!$A$24:$B$27,2,FALSE),13+VLOOKUP($E192,难度数据!$A$28:$B$31,2,FALSE)),FALSE)</f>
        <v>0</v>
      </c>
      <c r="J192" s="28">
        <f>VLOOKUP($G192,难度数据!$P:$AI,IF($F192=1,4+VLOOKUP($E192,难度数据!$A$24:$B$27,2,FALSE),14+VLOOKUP($E192,难度数据!$A$28:$B$31,2,FALSE)),FALSE)</f>
        <v>950</v>
      </c>
      <c r="K192" s="28">
        <v>0</v>
      </c>
      <c r="L192" s="28">
        <v>1.5</v>
      </c>
      <c r="M192" s="28">
        <v>0</v>
      </c>
      <c r="N192" s="28">
        <v>0</v>
      </c>
      <c r="O192" s="28">
        <f ca="1">LOOKUP($G192*4,难度数据!$I$3:$I$23,IF($F192=1,INDIRECT("难度数据"&amp;"!$J$3:$J$23"),INDIRECT("难度数据"&amp;"!$K$3:$K$23")))</f>
        <v>2750</v>
      </c>
      <c r="P192" s="28">
        <v>0</v>
      </c>
      <c r="Q192" s="28">
        <v>0</v>
      </c>
      <c r="R192" s="28">
        <v>1303014</v>
      </c>
      <c r="S192" s="28">
        <v>1</v>
      </c>
      <c r="T192" s="28">
        <v>1304017</v>
      </c>
      <c r="U192" s="28">
        <v>2</v>
      </c>
      <c r="V192" s="28">
        <v>1304019</v>
      </c>
      <c r="W192" s="28">
        <v>2</v>
      </c>
      <c r="X192" s="28"/>
      <c r="Y192" s="28"/>
      <c r="Z192" s="28"/>
      <c r="AA192" s="28" t="str">
        <f t="shared" si="7"/>
        <v/>
      </c>
      <c r="AB192" s="28">
        <v>0</v>
      </c>
      <c r="AC192" s="28">
        <f t="shared" si="6"/>
        <v>5</v>
      </c>
      <c r="AD192" s="29" t="str">
        <f>VLOOKUP(AG192,[2]战场角色!$A:$V,22,0)</f>
        <v>head_slm_1102014</v>
      </c>
      <c r="AE192" s="29">
        <f>VLOOKUP(AG192,检索目录!A:F,6,0)</f>
        <v>3</v>
      </c>
      <c r="AF192" s="28">
        <f>VLOOKUP(AG192,检索目录!A:F,3,0)</f>
        <v>3</v>
      </c>
      <c r="AG192" s="28">
        <v>1102014</v>
      </c>
      <c r="AH192" s="28"/>
    </row>
    <row r="193" s="29" customFormat="1" ht="16.5" spans="1:34">
      <c r="A193" s="35">
        <f>CONCATENATE(9,VLOOKUP(LEFT($D193,3),{"czg",1;"tfq",2;"zyd",3;"jzq",4;"gcz",5;"pcc",6},2,FALSE))*100000+VALUE(MID($D193,5,LEN($D193)-LEN(RIGHT($D193,11))-5+1))*1000+LEFT(RIGHT($D193,10),1)*100+IF(LEFT(RIGHT($D193,8),3)="jlr",1,2)*10+RIGHT($D193,1)</f>
        <v>9404111</v>
      </c>
      <c r="B193" s="28" t="s">
        <v>98</v>
      </c>
      <c r="C193" s="28" t="s">
        <v>108</v>
      </c>
      <c r="D193" s="28" t="s">
        <v>330</v>
      </c>
      <c r="E193" s="28">
        <v>3</v>
      </c>
      <c r="F193" s="28">
        <f t="shared" si="8"/>
        <v>1</v>
      </c>
      <c r="G193" s="28">
        <f>INDEX(难度数据!$A$1:$G$16,MATCH(VALUE(MID($D193,5,LEN($D193)-LEN(RIGHT($D193,11))-5+1)),难度数据!$A$1:$A$16,0),MATCH(LEFT($D193,3),难度数据!$A$1:$G$1,0))</f>
        <v>19</v>
      </c>
      <c r="H193" s="28">
        <f>VLOOKUP($G193,难度数据!$P:$AI,IF($F193=1,2+VLOOKUP($E193,难度数据!$A$24:$B$27,2,FALSE),12+VLOOKUP($E193,难度数据!$A$28:$B$31,2,FALSE)),FALSE)</f>
        <v>0.798680358589427</v>
      </c>
      <c r="I193" s="28">
        <f>VLOOKUP($G193,难度数据!$P:$AI,IF($F193=1,3+VLOOKUP($E193,难度数据!$A$24:$B$27,2,FALSE),13+VLOOKUP($E193,难度数据!$A$28:$B$31,2,FALSE)),FALSE)</f>
        <v>0</v>
      </c>
      <c r="J193" s="28">
        <f>VLOOKUP($G193,难度数据!$P:$AI,IF($F193=1,4+VLOOKUP($E193,难度数据!$A$24:$B$27,2,FALSE),14+VLOOKUP($E193,难度数据!$A$28:$B$31,2,FALSE)),FALSE)</f>
        <v>950</v>
      </c>
      <c r="K193" s="28">
        <v>0</v>
      </c>
      <c r="L193" s="28">
        <v>1.5</v>
      </c>
      <c r="M193" s="28">
        <v>0</v>
      </c>
      <c r="N193" s="28">
        <v>0</v>
      </c>
      <c r="O193" s="28">
        <f ca="1">LOOKUP($G193*4,难度数据!$I$3:$I$23,IF($F193=1,INDIRECT("难度数据"&amp;"!$J$3:$J$23"),INDIRECT("难度数据"&amp;"!$K$3:$K$23")))</f>
        <v>80</v>
      </c>
      <c r="P193" s="28">
        <v>0</v>
      </c>
      <c r="Q193" s="28">
        <v>0</v>
      </c>
      <c r="R193" s="28">
        <v>1301013</v>
      </c>
      <c r="S193" s="28">
        <v>1</v>
      </c>
      <c r="T193" s="28">
        <v>1302013</v>
      </c>
      <c r="U193" s="28">
        <v>2</v>
      </c>
      <c r="V193" s="28"/>
      <c r="W193" s="28"/>
      <c r="X193" s="28"/>
      <c r="Y193" s="28"/>
      <c r="Z193" s="28"/>
      <c r="AA193" s="28" t="str">
        <f t="shared" si="7"/>
        <v>jzq-4-1-shl-loc1</v>
      </c>
      <c r="AB193" s="28">
        <v>4</v>
      </c>
      <c r="AC193" s="28">
        <f t="shared" si="6"/>
        <v>5</v>
      </c>
      <c r="AD193" s="29" t="str">
        <f>VLOOKUP(AG193,[2]战场角色!$A:$V,22,0)</f>
        <v>head_jl_1101013</v>
      </c>
      <c r="AE193" s="29">
        <f>VLOOKUP(AG193,检索目录!A:F,6,0)</f>
        <v>2</v>
      </c>
      <c r="AF193" s="28">
        <f>VLOOKUP(AG193,检索目录!A:F,3,0)</f>
        <v>1</v>
      </c>
      <c r="AG193" s="28">
        <v>1101013</v>
      </c>
      <c r="AH193" s="28"/>
    </row>
    <row r="194" s="29" customFormat="1" ht="16.5" spans="1:34">
      <c r="A194" s="35">
        <f>CONCATENATE(9,VLOOKUP(LEFT($D194,3),{"czg",1;"tfq",2;"zyd",3;"jzq",4;"gcz",5;"pcc",6},2,FALSE))*100000+VALUE(MID($D194,5,LEN($D194)-LEN(RIGHT($D194,11))-5+1))*1000+LEFT(RIGHT($D194,10),1)*100+IF(LEFT(RIGHT($D194,8),3)="jlr",1,2)*10+RIGHT($D194,1)</f>
        <v>9404121</v>
      </c>
      <c r="B194" s="28" t="s">
        <v>101</v>
      </c>
      <c r="C194" s="28" t="s">
        <v>110</v>
      </c>
      <c r="D194" s="28" t="s">
        <v>331</v>
      </c>
      <c r="E194" s="28">
        <v>3</v>
      </c>
      <c r="F194" s="28">
        <f t="shared" si="8"/>
        <v>2</v>
      </c>
      <c r="G194" s="28">
        <f>INDEX(难度数据!$A$1:$G$16,MATCH(VALUE(MID($D194,5,LEN($D194)-LEN(RIGHT($D194,11))-5+1)),难度数据!$A$1:$A$16,0),MATCH(LEFT($D194,3),难度数据!$A$1:$G$1,0))</f>
        <v>19</v>
      </c>
      <c r="H194" s="28">
        <f>VLOOKUP($G194,难度数据!$P:$AI,IF($F194=1,2+VLOOKUP($E194,难度数据!$A$24:$B$27,2,FALSE),12+VLOOKUP($E194,难度数据!$A$28:$B$31,2,FALSE)),FALSE)</f>
        <v>0.827500690471588</v>
      </c>
      <c r="I194" s="28">
        <f>VLOOKUP($G194,难度数据!$P:$AI,IF($F194=1,3+VLOOKUP($E194,难度数据!$A$24:$B$27,2,FALSE),13+VLOOKUP($E194,难度数据!$A$28:$B$31,2,FALSE)),FALSE)</f>
        <v>0</v>
      </c>
      <c r="J194" s="28">
        <f>VLOOKUP($G194,难度数据!$P:$AI,IF($F194=1,4+VLOOKUP($E194,难度数据!$A$24:$B$27,2,FALSE),14+VLOOKUP($E194,难度数据!$A$28:$B$31,2,FALSE)),FALSE)</f>
        <v>950</v>
      </c>
      <c r="K194" s="28">
        <v>0</v>
      </c>
      <c r="L194" s="28">
        <v>1.5</v>
      </c>
      <c r="M194" s="28">
        <v>0</v>
      </c>
      <c r="N194" s="28">
        <v>0</v>
      </c>
      <c r="O194" s="28">
        <f ca="1">LOOKUP($G194*4,难度数据!$I$3:$I$23,IF($F194=1,INDIRECT("难度数据"&amp;"!$J$3:$J$23"),INDIRECT("难度数据"&amp;"!$K$3:$K$23")))</f>
        <v>2750</v>
      </c>
      <c r="P194" s="28">
        <v>0</v>
      </c>
      <c r="Q194" s="28">
        <v>0</v>
      </c>
      <c r="R194" s="28">
        <v>1303019</v>
      </c>
      <c r="S194" s="28">
        <v>1</v>
      </c>
      <c r="T194" s="28">
        <v>1304027</v>
      </c>
      <c r="U194" s="28">
        <v>2</v>
      </c>
      <c r="V194" s="28">
        <v>1304036</v>
      </c>
      <c r="W194" s="28">
        <v>2</v>
      </c>
      <c r="X194" s="28"/>
      <c r="Y194" s="28"/>
      <c r="Z194" s="28"/>
      <c r="AA194" s="28" t="str">
        <f t="shared" si="7"/>
        <v/>
      </c>
      <c r="AB194" s="28">
        <v>0</v>
      </c>
      <c r="AC194" s="28">
        <f t="shared" si="6"/>
        <v>5</v>
      </c>
      <c r="AD194" s="29" t="str">
        <f>VLOOKUP(AG194,[2]战场角色!$A:$V,22,0)</f>
        <v>head_shx_1102019</v>
      </c>
      <c r="AE194" s="29">
        <f>VLOOKUP(AG194,检索目录!A:F,6,0)</f>
        <v>2</v>
      </c>
      <c r="AF194" s="28">
        <f>VLOOKUP(AG194,检索目录!A:F,3,0)</f>
        <v>1</v>
      </c>
      <c r="AG194" s="28">
        <v>1102019</v>
      </c>
      <c r="AH194" s="28"/>
    </row>
    <row r="195" s="29" customFormat="1" ht="16.5" spans="1:34">
      <c r="A195" s="35">
        <f>CONCATENATE(9,VLOOKUP(LEFT($D195,3),{"czg",1;"tfq",2;"zyd",3;"jzq",4;"gcz",5;"pcc",6},2,FALSE))*100000+VALUE(MID($D195,5,LEN($D195)-LEN(RIGHT($D195,11))-5+1))*1000+LEFT(RIGHT($D195,10),1)*100+IF(LEFT(RIGHT($D195,8),3)="jlr",1,2)*10+RIGHT($D195,1)</f>
        <v>9404112</v>
      </c>
      <c r="B195" s="28" t="s">
        <v>98</v>
      </c>
      <c r="C195" s="28" t="s">
        <v>238</v>
      </c>
      <c r="D195" s="28" t="s">
        <v>332</v>
      </c>
      <c r="E195" s="28">
        <v>3</v>
      </c>
      <c r="F195" s="28">
        <f t="shared" si="8"/>
        <v>1</v>
      </c>
      <c r="G195" s="28">
        <f>INDEX(难度数据!$A$1:$G$16,MATCH(VALUE(MID($D195,5,LEN($D195)-LEN(RIGHT($D195,11))-5+1)),难度数据!$A$1:$A$16,0),MATCH(LEFT($D195,3),难度数据!$A$1:$G$1,0))</f>
        <v>19</v>
      </c>
      <c r="H195" s="28">
        <f>VLOOKUP($G195,难度数据!$P:$AI,IF($F195=1,2+VLOOKUP($E195,难度数据!$A$24:$B$27,2,FALSE),12+VLOOKUP($E195,难度数据!$A$28:$B$31,2,FALSE)),FALSE)</f>
        <v>0.798680358589427</v>
      </c>
      <c r="I195" s="28">
        <f>VLOOKUP($G195,难度数据!$P:$AI,IF($F195=1,3+VLOOKUP($E195,难度数据!$A$24:$B$27,2,FALSE),13+VLOOKUP($E195,难度数据!$A$28:$B$31,2,FALSE)),FALSE)</f>
        <v>0</v>
      </c>
      <c r="J195" s="28">
        <f>VLOOKUP($G195,难度数据!$P:$AI,IF($F195=1,4+VLOOKUP($E195,难度数据!$A$24:$B$27,2,FALSE),14+VLOOKUP($E195,难度数据!$A$28:$B$31,2,FALSE)),FALSE)</f>
        <v>950</v>
      </c>
      <c r="K195" s="28">
        <v>0</v>
      </c>
      <c r="L195" s="28">
        <v>1.5</v>
      </c>
      <c r="M195" s="28">
        <v>0</v>
      </c>
      <c r="N195" s="28">
        <v>0</v>
      </c>
      <c r="O195" s="28">
        <f ca="1">LOOKUP($G195*4,难度数据!$I$3:$I$23,IF($F195=1,INDIRECT("难度数据"&amp;"!$J$3:$J$23"),INDIRECT("难度数据"&amp;"!$K$3:$K$23")))</f>
        <v>80</v>
      </c>
      <c r="P195" s="28">
        <v>0</v>
      </c>
      <c r="Q195" s="28">
        <v>0</v>
      </c>
      <c r="R195" s="28">
        <v>1301007</v>
      </c>
      <c r="S195" s="28">
        <v>1</v>
      </c>
      <c r="T195" s="28">
        <v>1302007</v>
      </c>
      <c r="U195" s="28">
        <v>2</v>
      </c>
      <c r="V195" s="28"/>
      <c r="W195" s="28"/>
      <c r="X195" s="28"/>
      <c r="Y195" s="28"/>
      <c r="Z195" s="28"/>
      <c r="AA195" s="28" t="str">
        <f t="shared" si="7"/>
        <v>jzq-4-1-shl-loc2</v>
      </c>
      <c r="AB195" s="28">
        <v>4</v>
      </c>
      <c r="AC195" s="28">
        <f t="shared" si="6"/>
        <v>5</v>
      </c>
      <c r="AD195" s="29" t="str">
        <f>VLOOKUP(AG195,[2]战场角色!$A:$V,22,0)</f>
        <v>head_zdcyb_1101007</v>
      </c>
      <c r="AE195" s="29">
        <f>VLOOKUP(AG195,检索目录!A:F,6,0)</f>
        <v>4</v>
      </c>
      <c r="AF195" s="28">
        <f>VLOOKUP(AG195,检索目录!A:F,3,0)</f>
        <v>1</v>
      </c>
      <c r="AG195" s="28">
        <v>1101007</v>
      </c>
      <c r="AH195" s="28"/>
    </row>
    <row r="196" s="29" customFormat="1" ht="16.5" spans="1:34">
      <c r="A196" s="35">
        <f>CONCATENATE(9,VLOOKUP(LEFT($D196,3),{"czg",1;"tfq",2;"zyd",3;"jzq",4;"gcz",5;"pcc",6},2,FALSE))*100000+VALUE(MID($D196,5,LEN($D196)-LEN(RIGHT($D196,11))-5+1))*1000+LEFT(RIGHT($D196,10),1)*100+IF(LEFT(RIGHT($D196,8),3)="jlr",1,2)*10+RIGHT($D196,1)</f>
        <v>9404122</v>
      </c>
      <c r="B196" s="28" t="s">
        <v>101</v>
      </c>
      <c r="C196" s="28" t="s">
        <v>240</v>
      </c>
      <c r="D196" s="28" t="s">
        <v>333</v>
      </c>
      <c r="E196" s="28">
        <v>3</v>
      </c>
      <c r="F196" s="28">
        <f t="shared" si="8"/>
        <v>2</v>
      </c>
      <c r="G196" s="28">
        <f>INDEX(难度数据!$A$1:$G$16,MATCH(VALUE(MID($D196,5,LEN($D196)-LEN(RIGHT($D196,11))-5+1)),难度数据!$A$1:$A$16,0),MATCH(LEFT($D196,3),难度数据!$A$1:$G$1,0))</f>
        <v>19</v>
      </c>
      <c r="H196" s="28">
        <f>VLOOKUP($G196,难度数据!$P:$AI,IF($F196=1,2+VLOOKUP($E196,难度数据!$A$24:$B$27,2,FALSE),12+VLOOKUP($E196,难度数据!$A$28:$B$31,2,FALSE)),FALSE)</f>
        <v>0.827500690471588</v>
      </c>
      <c r="I196" s="28">
        <f>VLOOKUP($G196,难度数据!$P:$AI,IF($F196=1,3+VLOOKUP($E196,难度数据!$A$24:$B$27,2,FALSE),13+VLOOKUP($E196,难度数据!$A$28:$B$31,2,FALSE)),FALSE)</f>
        <v>0</v>
      </c>
      <c r="J196" s="28">
        <f>VLOOKUP($G196,难度数据!$P:$AI,IF($F196=1,4+VLOOKUP($E196,难度数据!$A$24:$B$27,2,FALSE),14+VLOOKUP($E196,难度数据!$A$28:$B$31,2,FALSE)),FALSE)</f>
        <v>950</v>
      </c>
      <c r="K196" s="28">
        <v>0</v>
      </c>
      <c r="L196" s="28">
        <v>1.5</v>
      </c>
      <c r="M196" s="28">
        <v>0</v>
      </c>
      <c r="N196" s="28">
        <v>0</v>
      </c>
      <c r="O196" s="28">
        <f ca="1">LOOKUP($G196*4,难度数据!$I$3:$I$23,IF($F196=1,INDIRECT("难度数据"&amp;"!$J$3:$J$23"),INDIRECT("难度数据"&amp;"!$K$3:$K$23")))</f>
        <v>2750</v>
      </c>
      <c r="P196" s="28">
        <v>0</v>
      </c>
      <c r="Q196" s="28">
        <v>0</v>
      </c>
      <c r="R196" s="28">
        <v>1303003</v>
      </c>
      <c r="S196" s="28">
        <v>1</v>
      </c>
      <c r="T196" s="28">
        <v>1304026</v>
      </c>
      <c r="U196" s="28">
        <v>2</v>
      </c>
      <c r="V196" s="28">
        <v>1304032</v>
      </c>
      <c r="W196" s="28">
        <v>2</v>
      </c>
      <c r="X196" s="28"/>
      <c r="Y196" s="28"/>
      <c r="Z196" s="28"/>
      <c r="AA196" s="28" t="str">
        <f t="shared" si="7"/>
        <v/>
      </c>
      <c r="AB196" s="28">
        <v>0</v>
      </c>
      <c r="AC196" s="28">
        <f t="shared" ref="AC196:AC259" si="9">IF(INT(AG196/100000)=12,4,5)</f>
        <v>5</v>
      </c>
      <c r="AD196" s="29" t="str">
        <f>VLOOKUP(AG196,[2]战场角色!$A:$V,22,0)</f>
        <v>head_dw_1102003</v>
      </c>
      <c r="AE196" s="29">
        <f>VLOOKUP(AG196,检索目录!A:F,6,0)</f>
        <v>4</v>
      </c>
      <c r="AF196" s="28">
        <f>VLOOKUP(AG196,检索目录!A:F,3,0)</f>
        <v>1</v>
      </c>
      <c r="AG196" s="28">
        <v>1102003</v>
      </c>
      <c r="AH196" s="28"/>
    </row>
    <row r="197" s="29" customFormat="1" ht="16.5" spans="1:34">
      <c r="A197" s="35">
        <f>CONCATENATE(9,VLOOKUP(LEFT($D197,3),{"czg",1;"tfq",2;"zyd",3;"jzq",4;"gcz",5;"pcc",6},2,FALSE))*100000+VALUE(MID($D197,5,LEN($D197)-LEN(RIGHT($D197,11))-5+1))*1000+LEFT(RIGHT($D197,10),1)*100+IF(LEFT(RIGHT($D197,8),3)="jlr",1,2)*10+RIGHT($D197,1)</f>
        <v>9404113</v>
      </c>
      <c r="B197" s="28" t="s">
        <v>98</v>
      </c>
      <c r="C197" s="28" t="s">
        <v>183</v>
      </c>
      <c r="D197" s="28" t="s">
        <v>334</v>
      </c>
      <c r="E197" s="28">
        <v>3</v>
      </c>
      <c r="F197" s="28">
        <f t="shared" si="8"/>
        <v>1</v>
      </c>
      <c r="G197" s="28">
        <f>INDEX(难度数据!$A$1:$G$16,MATCH(VALUE(MID($D197,5,LEN($D197)-LEN(RIGHT($D197,11))-5+1)),难度数据!$A$1:$A$16,0),MATCH(LEFT($D197,3),难度数据!$A$1:$G$1,0))</f>
        <v>19</v>
      </c>
      <c r="H197" s="28">
        <f>VLOOKUP($G197,难度数据!$P:$AI,IF($F197=1,2+VLOOKUP($E197,难度数据!$A$24:$B$27,2,FALSE),12+VLOOKUP($E197,难度数据!$A$28:$B$31,2,FALSE)),FALSE)</f>
        <v>0.798680358589427</v>
      </c>
      <c r="I197" s="28">
        <f>VLOOKUP($G197,难度数据!$P:$AI,IF($F197=1,3+VLOOKUP($E197,难度数据!$A$24:$B$27,2,FALSE),13+VLOOKUP($E197,难度数据!$A$28:$B$31,2,FALSE)),FALSE)</f>
        <v>0</v>
      </c>
      <c r="J197" s="28">
        <f>VLOOKUP($G197,难度数据!$P:$AI,IF($F197=1,4+VLOOKUP($E197,难度数据!$A$24:$B$27,2,FALSE),14+VLOOKUP($E197,难度数据!$A$28:$B$31,2,FALSE)),FALSE)</f>
        <v>950</v>
      </c>
      <c r="K197" s="28">
        <v>0</v>
      </c>
      <c r="L197" s="28">
        <v>1.5</v>
      </c>
      <c r="M197" s="28">
        <v>0</v>
      </c>
      <c r="N197" s="28">
        <v>0</v>
      </c>
      <c r="O197" s="28">
        <f ca="1">LOOKUP($G197*4,难度数据!$I$3:$I$23,IF($F197=1,INDIRECT("难度数据"&amp;"!$J$3:$J$23"),INDIRECT("难度数据"&amp;"!$K$3:$K$23")))</f>
        <v>80</v>
      </c>
      <c r="P197" s="28">
        <v>0</v>
      </c>
      <c r="Q197" s="28">
        <v>0</v>
      </c>
      <c r="R197" s="28">
        <v>1301011</v>
      </c>
      <c r="S197" s="28">
        <v>1</v>
      </c>
      <c r="T197" s="28">
        <v>1302011</v>
      </c>
      <c r="U197" s="28">
        <v>2</v>
      </c>
      <c r="V197" s="28"/>
      <c r="W197" s="28"/>
      <c r="X197" s="28"/>
      <c r="Y197" s="28"/>
      <c r="Z197" s="28"/>
      <c r="AA197" s="28" t="str">
        <f t="shared" si="7"/>
        <v>jzq-4-1-shl-loc3</v>
      </c>
      <c r="AB197" s="28">
        <v>4</v>
      </c>
      <c r="AC197" s="28">
        <f t="shared" si="9"/>
        <v>5</v>
      </c>
      <c r="AD197" s="29" t="str">
        <f>VLOOKUP(AG197,[2]战场角色!$A:$V,22,0)</f>
        <v>head_yfz_1101011</v>
      </c>
      <c r="AE197" s="29">
        <f>VLOOKUP(AG197,检索目录!A:F,6,0)</f>
        <v>3</v>
      </c>
      <c r="AF197" s="28">
        <f>VLOOKUP(AG197,检索目录!A:F,3,0)</f>
        <v>2</v>
      </c>
      <c r="AG197" s="28">
        <v>1101011</v>
      </c>
      <c r="AH197" s="28"/>
    </row>
    <row r="198" s="29" customFormat="1" ht="16.5" spans="1:34">
      <c r="A198" s="35">
        <f>CONCATENATE(9,VLOOKUP(LEFT($D198,3),{"czg",1;"tfq",2;"zyd",3;"jzq",4;"gcz",5;"pcc",6},2,FALSE))*100000+VALUE(MID($D198,5,LEN($D198)-LEN(RIGHT($D198,11))-5+1))*1000+LEFT(RIGHT($D198,10),1)*100+IF(LEFT(RIGHT($D198,8),3)="jlr",1,2)*10+RIGHT($D198,1)</f>
        <v>9404123</v>
      </c>
      <c r="B198" s="28" t="s">
        <v>101</v>
      </c>
      <c r="C198" s="28" t="s">
        <v>185</v>
      </c>
      <c r="D198" s="28" t="s">
        <v>335</v>
      </c>
      <c r="E198" s="28">
        <v>3</v>
      </c>
      <c r="F198" s="28">
        <f t="shared" si="8"/>
        <v>2</v>
      </c>
      <c r="G198" s="28">
        <f>INDEX(难度数据!$A$1:$G$16,MATCH(VALUE(MID($D198,5,LEN($D198)-LEN(RIGHT($D198,11))-5+1)),难度数据!$A$1:$A$16,0),MATCH(LEFT($D198,3),难度数据!$A$1:$G$1,0))</f>
        <v>19</v>
      </c>
      <c r="H198" s="28">
        <f>VLOOKUP($G198,难度数据!$P:$AI,IF($F198=1,2+VLOOKUP($E198,难度数据!$A$24:$B$27,2,FALSE),12+VLOOKUP($E198,难度数据!$A$28:$B$31,2,FALSE)),FALSE)</f>
        <v>0.827500690471588</v>
      </c>
      <c r="I198" s="28">
        <f>VLOOKUP($G198,难度数据!$P:$AI,IF($F198=1,3+VLOOKUP($E198,难度数据!$A$24:$B$27,2,FALSE),13+VLOOKUP($E198,难度数据!$A$28:$B$31,2,FALSE)),FALSE)</f>
        <v>0</v>
      </c>
      <c r="J198" s="28">
        <f>VLOOKUP($G198,难度数据!$P:$AI,IF($F198=1,4+VLOOKUP($E198,难度数据!$A$24:$B$27,2,FALSE),14+VLOOKUP($E198,难度数据!$A$28:$B$31,2,FALSE)),FALSE)</f>
        <v>950</v>
      </c>
      <c r="K198" s="28">
        <v>0</v>
      </c>
      <c r="L198" s="28">
        <v>1.5</v>
      </c>
      <c r="M198" s="28">
        <v>0</v>
      </c>
      <c r="N198" s="28">
        <v>0</v>
      </c>
      <c r="O198" s="28">
        <f ca="1">LOOKUP($G198*4,难度数据!$I$3:$I$23,IF($F198=1,INDIRECT("难度数据"&amp;"!$J$3:$J$23"),INDIRECT("难度数据"&amp;"!$K$3:$K$23")))</f>
        <v>2750</v>
      </c>
      <c r="P198" s="28">
        <v>0</v>
      </c>
      <c r="Q198" s="28">
        <v>0</v>
      </c>
      <c r="R198" s="28">
        <v>1303017</v>
      </c>
      <c r="S198" s="28">
        <v>1</v>
      </c>
      <c r="T198" s="28">
        <v>1304027</v>
      </c>
      <c r="U198" s="28">
        <v>2</v>
      </c>
      <c r="V198" s="28">
        <v>1304031</v>
      </c>
      <c r="W198" s="28">
        <v>2</v>
      </c>
      <c r="X198" s="28"/>
      <c r="Y198" s="28"/>
      <c r="Z198" s="28"/>
      <c r="AA198" s="28" t="str">
        <f t="shared" si="7"/>
        <v/>
      </c>
      <c r="AB198" s="28">
        <v>0</v>
      </c>
      <c r="AC198" s="28">
        <f t="shared" si="9"/>
        <v>5</v>
      </c>
      <c r="AD198" s="29" t="str">
        <f>VLOOKUP(AG198,[2]战场角色!$A:$V,22,0)</f>
        <v>head_fl_1102017</v>
      </c>
      <c r="AE198" s="29">
        <f>VLOOKUP(AG198,检索目录!A:F,6,0)</f>
        <v>3</v>
      </c>
      <c r="AF198" s="28">
        <f>VLOOKUP(AG198,检索目录!A:F,3,0)</f>
        <v>2</v>
      </c>
      <c r="AG198" s="28">
        <v>1102017</v>
      </c>
      <c r="AH198" s="28"/>
    </row>
    <row r="199" s="29" customFormat="1" ht="16.5" spans="1:34">
      <c r="A199" s="35">
        <f>CONCATENATE(9,VLOOKUP(LEFT($D199,3),{"czg",1;"tfq",2;"zyd",3;"jzq",4;"gcz",5;"pcc",6},2,FALSE))*100000+VALUE(MID($D199,5,LEN($D199)-LEN(RIGHT($D199,11))-5+1))*1000+LEFT(RIGHT($D199,10),1)*100+IF(LEFT(RIGHT($D199,8),3)="jlr",1,2)*10+RIGHT($D199,1)</f>
        <v>9404211</v>
      </c>
      <c r="B199" s="28" t="s">
        <v>98</v>
      </c>
      <c r="C199" s="28" t="s">
        <v>238</v>
      </c>
      <c r="D199" s="28" t="s">
        <v>336</v>
      </c>
      <c r="E199" s="28">
        <v>3</v>
      </c>
      <c r="F199" s="28">
        <f t="shared" si="8"/>
        <v>1</v>
      </c>
      <c r="G199" s="28">
        <f>INDEX(难度数据!$A$1:$G$16,MATCH(VALUE(MID($D199,5,LEN($D199)-LEN(RIGHT($D199,11))-5+1)),难度数据!$A$1:$A$16,0),MATCH(LEFT($D199,3),难度数据!$A$1:$G$1,0))</f>
        <v>19</v>
      </c>
      <c r="H199" s="28">
        <f>VLOOKUP($G199,难度数据!$P:$AI,IF($F199=1,2+VLOOKUP($E199,难度数据!$A$24:$B$27,2,FALSE),12+VLOOKUP($E199,难度数据!$A$28:$B$31,2,FALSE)),FALSE)</f>
        <v>0.798680358589427</v>
      </c>
      <c r="I199" s="28">
        <f>VLOOKUP($G199,难度数据!$P:$AI,IF($F199=1,3+VLOOKUP($E199,难度数据!$A$24:$B$27,2,FALSE),13+VLOOKUP($E199,难度数据!$A$28:$B$31,2,FALSE)),FALSE)</f>
        <v>0</v>
      </c>
      <c r="J199" s="28">
        <f>VLOOKUP($G199,难度数据!$P:$AI,IF($F199=1,4+VLOOKUP($E199,难度数据!$A$24:$B$27,2,FALSE),14+VLOOKUP($E199,难度数据!$A$28:$B$31,2,FALSE)),FALSE)</f>
        <v>950</v>
      </c>
      <c r="K199" s="28">
        <v>0</v>
      </c>
      <c r="L199" s="28">
        <v>1.5</v>
      </c>
      <c r="M199" s="28">
        <v>0</v>
      </c>
      <c r="N199" s="28">
        <v>0</v>
      </c>
      <c r="O199" s="28">
        <f ca="1">LOOKUP($G199*4,难度数据!$I$3:$I$23,IF($F199=1,INDIRECT("难度数据"&amp;"!$J$3:$J$23"),INDIRECT("难度数据"&amp;"!$K$3:$K$23")))</f>
        <v>80</v>
      </c>
      <c r="P199" s="28">
        <v>0</v>
      </c>
      <c r="Q199" s="28">
        <v>0</v>
      </c>
      <c r="R199" s="28">
        <v>1301007</v>
      </c>
      <c r="S199" s="28">
        <v>1</v>
      </c>
      <c r="T199" s="28">
        <v>1302007</v>
      </c>
      <c r="U199" s="28">
        <v>2</v>
      </c>
      <c r="V199" s="28"/>
      <c r="W199" s="28"/>
      <c r="X199" s="28"/>
      <c r="Y199" s="28"/>
      <c r="Z199" s="28"/>
      <c r="AA199" s="28" t="str">
        <f t="shared" si="7"/>
        <v>jzq-4-2-shl-loc1</v>
      </c>
      <c r="AB199" s="28">
        <v>4</v>
      </c>
      <c r="AC199" s="28">
        <f t="shared" si="9"/>
        <v>5</v>
      </c>
      <c r="AD199" s="29" t="str">
        <f>VLOOKUP(AG199,[2]战场角色!$A:$V,22,0)</f>
        <v>head_zdcyb_1101007</v>
      </c>
      <c r="AE199" s="29">
        <f>VLOOKUP(AG199,检索目录!A:F,6,0)</f>
        <v>4</v>
      </c>
      <c r="AF199" s="28">
        <f>VLOOKUP(AG199,检索目录!A:F,3,0)</f>
        <v>1</v>
      </c>
      <c r="AG199" s="28">
        <v>1101007</v>
      </c>
      <c r="AH199" s="28"/>
    </row>
    <row r="200" s="29" customFormat="1" ht="16.5" spans="1:34">
      <c r="A200" s="35">
        <f>CONCATENATE(9,VLOOKUP(LEFT($D200,3),{"czg",1;"tfq",2;"zyd",3;"jzq",4;"gcz",5;"pcc",6},2,FALSE))*100000+VALUE(MID($D200,5,LEN($D200)-LEN(RIGHT($D200,11))-5+1))*1000+LEFT(RIGHT($D200,10),1)*100+IF(LEFT(RIGHT($D200,8),3)="jlr",1,2)*10+RIGHT($D200,1)</f>
        <v>9404221</v>
      </c>
      <c r="B200" s="28" t="s">
        <v>101</v>
      </c>
      <c r="C200" s="28" t="s">
        <v>315</v>
      </c>
      <c r="D200" s="28" t="s">
        <v>337</v>
      </c>
      <c r="E200" s="28">
        <v>3</v>
      </c>
      <c r="F200" s="28">
        <f t="shared" si="8"/>
        <v>2</v>
      </c>
      <c r="G200" s="28">
        <f>INDEX(难度数据!$A$1:$G$16,MATCH(VALUE(MID($D200,5,LEN($D200)-LEN(RIGHT($D200,11))-5+1)),难度数据!$A$1:$A$16,0),MATCH(LEFT($D200,3),难度数据!$A$1:$G$1,0))</f>
        <v>19</v>
      </c>
      <c r="H200" s="28">
        <f>VLOOKUP($G200,难度数据!$P:$AI,IF($F200=1,2+VLOOKUP($E200,难度数据!$A$24:$B$27,2,FALSE),12+VLOOKUP($E200,难度数据!$A$28:$B$31,2,FALSE)),FALSE)</f>
        <v>0.827500690471588</v>
      </c>
      <c r="I200" s="28">
        <f>VLOOKUP($G200,难度数据!$P:$AI,IF($F200=1,3+VLOOKUP($E200,难度数据!$A$24:$B$27,2,FALSE),13+VLOOKUP($E200,难度数据!$A$28:$B$31,2,FALSE)),FALSE)</f>
        <v>0</v>
      </c>
      <c r="J200" s="28">
        <f>VLOOKUP($G200,难度数据!$P:$AI,IF($F200=1,4+VLOOKUP($E200,难度数据!$A$24:$B$27,2,FALSE),14+VLOOKUP($E200,难度数据!$A$28:$B$31,2,FALSE)),FALSE)</f>
        <v>950</v>
      </c>
      <c r="K200" s="28">
        <v>0</v>
      </c>
      <c r="L200" s="28">
        <v>1.5</v>
      </c>
      <c r="M200" s="28">
        <v>0</v>
      </c>
      <c r="N200" s="28">
        <v>0</v>
      </c>
      <c r="O200" s="28">
        <f ca="1">LOOKUP($G200*4,难度数据!$I$3:$I$23,IF($F200=1,INDIRECT("难度数据"&amp;"!$J$3:$J$23"),INDIRECT("难度数据"&amp;"!$K$3:$K$23")))</f>
        <v>2750</v>
      </c>
      <c r="P200" s="28">
        <v>0</v>
      </c>
      <c r="Q200" s="28">
        <v>0</v>
      </c>
      <c r="R200" s="28">
        <v>1303012</v>
      </c>
      <c r="S200" s="28">
        <v>1</v>
      </c>
      <c r="T200" s="28">
        <v>1304017</v>
      </c>
      <c r="U200" s="28">
        <v>2</v>
      </c>
      <c r="V200" s="28">
        <v>1304019</v>
      </c>
      <c r="W200" s="28">
        <v>2</v>
      </c>
      <c r="X200" s="28"/>
      <c r="Y200" s="28"/>
      <c r="Z200" s="28"/>
      <c r="AA200" s="28" t="str">
        <f t="shared" si="7"/>
        <v/>
      </c>
      <c r="AB200" s="28">
        <v>0</v>
      </c>
      <c r="AC200" s="28">
        <f t="shared" si="9"/>
        <v>5</v>
      </c>
      <c r="AD200" s="29" t="str">
        <f>VLOOKUP(AG200,[2]战场角色!$A:$V,22,0)</f>
        <v>head_xhd_1102012</v>
      </c>
      <c r="AE200" s="29">
        <f>VLOOKUP(AG200,检索目录!A:F,6,0)</f>
        <v>4</v>
      </c>
      <c r="AF200" s="28">
        <f>VLOOKUP(AG200,检索目录!A:F,3,0)</f>
        <v>1</v>
      </c>
      <c r="AG200" s="28">
        <v>1102012</v>
      </c>
      <c r="AH200" s="28"/>
    </row>
    <row r="201" s="29" customFormat="1" ht="16.5" spans="1:34">
      <c r="A201" s="35">
        <f>CONCATENATE(9,VLOOKUP(LEFT($D201,3),{"czg",1;"tfq",2;"zyd",3;"jzq",4;"gcz",5;"pcc",6},2,FALSE))*100000+VALUE(MID($D201,5,LEN($D201)-LEN(RIGHT($D201,11))-5+1))*1000+LEFT(RIGHT($D201,10),1)*100+IF(LEFT(RIGHT($D201,8),3)="jlr",1,2)*10+RIGHT($D201,1)</f>
        <v>9404212</v>
      </c>
      <c r="B201" s="28" t="s">
        <v>98</v>
      </c>
      <c r="C201" s="28" t="s">
        <v>243</v>
      </c>
      <c r="D201" s="28" t="s">
        <v>338</v>
      </c>
      <c r="E201" s="28">
        <v>3</v>
      </c>
      <c r="F201" s="28">
        <f t="shared" si="8"/>
        <v>1</v>
      </c>
      <c r="G201" s="28">
        <f>INDEX(难度数据!$A$1:$G$16,MATCH(VALUE(MID($D201,5,LEN($D201)-LEN(RIGHT($D201,11))-5+1)),难度数据!$A$1:$A$16,0),MATCH(LEFT($D201,3),难度数据!$A$1:$G$1,0))</f>
        <v>19</v>
      </c>
      <c r="H201" s="28">
        <f>VLOOKUP($G201,难度数据!$P:$AI,IF($F201=1,2+VLOOKUP($E201,难度数据!$A$24:$B$27,2,FALSE),12+VLOOKUP($E201,难度数据!$A$28:$B$31,2,FALSE)),FALSE)</f>
        <v>0.798680358589427</v>
      </c>
      <c r="I201" s="28">
        <f>VLOOKUP($G201,难度数据!$P:$AI,IF($F201=1,3+VLOOKUP($E201,难度数据!$A$24:$B$27,2,FALSE),13+VLOOKUP($E201,难度数据!$A$28:$B$31,2,FALSE)),FALSE)</f>
        <v>0</v>
      </c>
      <c r="J201" s="28">
        <f>VLOOKUP($G201,难度数据!$P:$AI,IF($F201=1,4+VLOOKUP($E201,难度数据!$A$24:$B$27,2,FALSE),14+VLOOKUP($E201,难度数据!$A$28:$B$31,2,FALSE)),FALSE)</f>
        <v>950</v>
      </c>
      <c r="K201" s="28">
        <v>0</v>
      </c>
      <c r="L201" s="28">
        <v>1.5</v>
      </c>
      <c r="M201" s="28">
        <v>0</v>
      </c>
      <c r="N201" s="28">
        <v>0</v>
      </c>
      <c r="O201" s="28">
        <f ca="1">LOOKUP($G201*4,难度数据!$I$3:$I$23,IF($F201=1,INDIRECT("难度数据"&amp;"!$J$3:$J$23"),INDIRECT("难度数据"&amp;"!$K$3:$K$23")))</f>
        <v>80</v>
      </c>
      <c r="P201" s="28">
        <v>0</v>
      </c>
      <c r="Q201" s="28">
        <v>0</v>
      </c>
      <c r="R201" s="28">
        <v>1301005</v>
      </c>
      <c r="S201" s="28">
        <v>1</v>
      </c>
      <c r="T201" s="28">
        <v>1302005</v>
      </c>
      <c r="U201" s="28">
        <v>2</v>
      </c>
      <c r="V201" s="28"/>
      <c r="W201" s="28"/>
      <c r="X201" s="28"/>
      <c r="Y201" s="28"/>
      <c r="Z201" s="28"/>
      <c r="AA201" s="28" t="str">
        <f t="shared" si="7"/>
        <v>jzq-4-2-shl-loc2</v>
      </c>
      <c r="AB201" s="28">
        <v>4</v>
      </c>
      <c r="AC201" s="28">
        <f t="shared" si="9"/>
        <v>5</v>
      </c>
      <c r="AD201" s="29" t="str">
        <f>VLOOKUP(AG201,[2]战场角色!$A:$V,22,0)</f>
        <v>head_lyc_1101005</v>
      </c>
      <c r="AE201" s="29">
        <f>VLOOKUP(AG201,检索目录!A:F,6,0)</f>
        <v>4</v>
      </c>
      <c r="AF201" s="28">
        <f>VLOOKUP(AG201,检索目录!A:F,3,0)</f>
        <v>3</v>
      </c>
      <c r="AG201" s="28">
        <v>1101005</v>
      </c>
      <c r="AH201" s="28"/>
    </row>
    <row r="202" s="29" customFormat="1" ht="16.5" spans="1:34">
      <c r="A202" s="35">
        <f>CONCATENATE(9,VLOOKUP(LEFT($D202,3),{"czg",1;"tfq",2;"zyd",3;"jzq",4;"gcz",5;"pcc",6},2,FALSE))*100000+VALUE(MID($D202,5,LEN($D202)-LEN(RIGHT($D202,11))-5+1))*1000+LEFT(RIGHT($D202,10),1)*100+IF(LEFT(RIGHT($D202,8),3)="jlr",1,2)*10+RIGHT($D202,1)</f>
        <v>9404222</v>
      </c>
      <c r="B202" s="28" t="s">
        <v>101</v>
      </c>
      <c r="C202" s="28" t="s">
        <v>318</v>
      </c>
      <c r="D202" s="28" t="s">
        <v>339</v>
      </c>
      <c r="E202" s="28">
        <v>3</v>
      </c>
      <c r="F202" s="28">
        <f t="shared" si="8"/>
        <v>2</v>
      </c>
      <c r="G202" s="28">
        <f>INDEX(难度数据!$A$1:$G$16,MATCH(VALUE(MID($D202,5,LEN($D202)-LEN(RIGHT($D202,11))-5+1)),难度数据!$A$1:$A$16,0),MATCH(LEFT($D202,3),难度数据!$A$1:$G$1,0))</f>
        <v>19</v>
      </c>
      <c r="H202" s="28">
        <f>VLOOKUP($G202,难度数据!$P:$AI,IF($F202=1,2+VLOOKUP($E202,难度数据!$A$24:$B$27,2,FALSE),12+VLOOKUP($E202,难度数据!$A$28:$B$31,2,FALSE)),FALSE)</f>
        <v>0.827500690471588</v>
      </c>
      <c r="I202" s="28">
        <f>VLOOKUP($G202,难度数据!$P:$AI,IF($F202=1,3+VLOOKUP($E202,难度数据!$A$24:$B$27,2,FALSE),13+VLOOKUP($E202,难度数据!$A$28:$B$31,2,FALSE)),FALSE)</f>
        <v>0</v>
      </c>
      <c r="J202" s="28">
        <f>VLOOKUP($G202,难度数据!$P:$AI,IF($F202=1,4+VLOOKUP($E202,难度数据!$A$24:$B$27,2,FALSE),14+VLOOKUP($E202,难度数据!$A$28:$B$31,2,FALSE)),FALSE)</f>
        <v>950</v>
      </c>
      <c r="K202" s="28">
        <v>0</v>
      </c>
      <c r="L202" s="28">
        <v>1.5</v>
      </c>
      <c r="M202" s="28">
        <v>0</v>
      </c>
      <c r="N202" s="28">
        <v>0</v>
      </c>
      <c r="O202" s="28">
        <f ca="1">LOOKUP($G202*4,难度数据!$I$3:$I$23,IF($F202=1,INDIRECT("难度数据"&amp;"!$J$3:$J$23"),INDIRECT("难度数据"&amp;"!$K$3:$K$23")))</f>
        <v>2750</v>
      </c>
      <c r="P202" s="28">
        <v>0</v>
      </c>
      <c r="Q202" s="28">
        <v>0</v>
      </c>
      <c r="R202" s="28">
        <v>1303011</v>
      </c>
      <c r="S202" s="28">
        <v>1</v>
      </c>
      <c r="T202" s="28">
        <v>1304026</v>
      </c>
      <c r="U202" s="28">
        <v>2</v>
      </c>
      <c r="V202" s="28">
        <v>1304032</v>
      </c>
      <c r="W202" s="28">
        <v>2</v>
      </c>
      <c r="X202" s="28"/>
      <c r="Y202" s="28"/>
      <c r="Z202" s="28"/>
      <c r="AA202" s="28" t="str">
        <f t="shared" si="7"/>
        <v/>
      </c>
      <c r="AB202" s="28">
        <v>0</v>
      </c>
      <c r="AC202" s="28">
        <f t="shared" si="9"/>
        <v>5</v>
      </c>
      <c r="AD202" s="29" t="str">
        <f>VLOOKUP(AG202,[2]战场角色!$A:$V,22,0)</f>
        <v>head_zf_1102011</v>
      </c>
      <c r="AE202" s="29">
        <f>VLOOKUP(AG202,检索目录!A:F,6,0)</f>
        <v>4</v>
      </c>
      <c r="AF202" s="28">
        <f>VLOOKUP(AG202,检索目录!A:F,3,0)</f>
        <v>3</v>
      </c>
      <c r="AG202" s="28">
        <v>1102011</v>
      </c>
      <c r="AH202" s="28"/>
    </row>
    <row r="203" s="29" customFormat="1" ht="16.5" spans="1:34">
      <c r="A203" s="35">
        <f>CONCATENATE(9,VLOOKUP(LEFT($D203,3),{"czg",1;"tfq",2;"zyd",3;"jzq",4;"gcz",5;"pcc",6},2,FALSE))*100000+VALUE(MID($D203,5,LEN($D203)-LEN(RIGHT($D203,11))-5+1))*1000+LEFT(RIGHT($D203,10),1)*100+IF(LEFT(RIGHT($D203,8),3)="jlr",1,2)*10+RIGHT($D203,1)</f>
        <v>9404213</v>
      </c>
      <c r="B203" s="28" t="s">
        <v>98</v>
      </c>
      <c r="C203" s="28" t="s">
        <v>320</v>
      </c>
      <c r="D203" s="28" t="s">
        <v>340</v>
      </c>
      <c r="E203" s="28">
        <v>3</v>
      </c>
      <c r="F203" s="28">
        <f t="shared" si="8"/>
        <v>1</v>
      </c>
      <c r="G203" s="28">
        <f>INDEX(难度数据!$A$1:$G$16,MATCH(VALUE(MID($D203,5,LEN($D203)-LEN(RIGHT($D203,11))-5+1)),难度数据!$A$1:$A$16,0),MATCH(LEFT($D203,3),难度数据!$A$1:$G$1,0))</f>
        <v>19</v>
      </c>
      <c r="H203" s="28">
        <f>VLOOKUP($G203,难度数据!$P:$AI,IF($F203=1,2+VLOOKUP($E203,难度数据!$A$24:$B$27,2,FALSE),12+VLOOKUP($E203,难度数据!$A$28:$B$31,2,FALSE)),FALSE)</f>
        <v>0.798680358589427</v>
      </c>
      <c r="I203" s="28">
        <f>VLOOKUP($G203,难度数据!$P:$AI,IF($F203=1,3+VLOOKUP($E203,难度数据!$A$24:$B$27,2,FALSE),13+VLOOKUP($E203,难度数据!$A$28:$B$31,2,FALSE)),FALSE)</f>
        <v>0</v>
      </c>
      <c r="J203" s="28">
        <f>VLOOKUP($G203,难度数据!$P:$AI,IF($F203=1,4+VLOOKUP($E203,难度数据!$A$24:$B$27,2,FALSE),14+VLOOKUP($E203,难度数据!$A$28:$B$31,2,FALSE)),FALSE)</f>
        <v>950</v>
      </c>
      <c r="K203" s="28">
        <v>0</v>
      </c>
      <c r="L203" s="28">
        <v>1.5</v>
      </c>
      <c r="M203" s="28">
        <v>0</v>
      </c>
      <c r="N203" s="28">
        <v>0</v>
      </c>
      <c r="O203" s="28">
        <f ca="1">LOOKUP($G203*4,难度数据!$I$3:$I$23,IF($F203=1,INDIRECT("难度数据"&amp;"!$J$3:$J$23"),INDIRECT("难度数据"&amp;"!$K$3:$K$23")))</f>
        <v>80</v>
      </c>
      <c r="P203" s="28">
        <v>0</v>
      </c>
      <c r="Q203" s="28">
        <v>0</v>
      </c>
      <c r="R203" s="28">
        <v>1301010</v>
      </c>
      <c r="S203" s="28">
        <v>1</v>
      </c>
      <c r="T203" s="28">
        <v>1302010</v>
      </c>
      <c r="U203" s="28">
        <v>2</v>
      </c>
      <c r="V203" s="28"/>
      <c r="W203" s="28"/>
      <c r="X203" s="28"/>
      <c r="Y203" s="28"/>
      <c r="Z203" s="28"/>
      <c r="AA203" s="28" t="str">
        <f t="shared" si="7"/>
        <v>jzq-4-2-shl-loc3</v>
      </c>
      <c r="AB203" s="28">
        <v>4</v>
      </c>
      <c r="AC203" s="28">
        <f t="shared" si="9"/>
        <v>5</v>
      </c>
      <c r="AD203" s="29" t="str">
        <f>VLOOKUP(AG203,[2]战场角色!$A:$V,22,0)</f>
        <v>head_gw_1101010</v>
      </c>
      <c r="AE203" s="29">
        <f>VLOOKUP(AG203,检索目录!A:F,6,0)</f>
        <v>4</v>
      </c>
      <c r="AF203" s="28">
        <f>VLOOKUP(AG203,检索目录!A:F,3,0)</f>
        <v>2</v>
      </c>
      <c r="AG203" s="28">
        <v>1101010</v>
      </c>
      <c r="AH203" s="28"/>
    </row>
    <row r="204" s="29" customFormat="1" ht="16.5" spans="1:34">
      <c r="A204" s="35">
        <f>CONCATENATE(9,VLOOKUP(LEFT($D204,3),{"czg",1;"tfq",2;"zyd",3;"jzq",4;"gcz",5;"pcc",6},2,FALSE))*100000+VALUE(MID($D204,5,LEN($D204)-LEN(RIGHT($D204,11))-5+1))*1000+LEFT(RIGHT($D204,10),1)*100+IF(LEFT(RIGHT($D204,8),3)="jlr",1,2)*10+RIGHT($D204,1)</f>
        <v>9404223</v>
      </c>
      <c r="B204" s="28" t="s">
        <v>101</v>
      </c>
      <c r="C204" s="28" t="s">
        <v>322</v>
      </c>
      <c r="D204" s="28" t="s">
        <v>341</v>
      </c>
      <c r="E204" s="28">
        <v>3</v>
      </c>
      <c r="F204" s="28">
        <f t="shared" si="8"/>
        <v>2</v>
      </c>
      <c r="G204" s="28">
        <f>INDEX(难度数据!$A$1:$G$16,MATCH(VALUE(MID($D204,5,LEN($D204)-LEN(RIGHT($D204,11))-5+1)),难度数据!$A$1:$A$16,0),MATCH(LEFT($D204,3),难度数据!$A$1:$G$1,0))</f>
        <v>19</v>
      </c>
      <c r="H204" s="28">
        <f>VLOOKUP($G204,难度数据!$P:$AI,IF($F204=1,2+VLOOKUP($E204,难度数据!$A$24:$B$27,2,FALSE),12+VLOOKUP($E204,难度数据!$A$28:$B$31,2,FALSE)),FALSE)</f>
        <v>0.827500690471588</v>
      </c>
      <c r="I204" s="28">
        <f>VLOOKUP($G204,难度数据!$P:$AI,IF($F204=1,3+VLOOKUP($E204,难度数据!$A$24:$B$27,2,FALSE),13+VLOOKUP($E204,难度数据!$A$28:$B$31,2,FALSE)),FALSE)</f>
        <v>0</v>
      </c>
      <c r="J204" s="28">
        <f>VLOOKUP($G204,难度数据!$P:$AI,IF($F204=1,4+VLOOKUP($E204,难度数据!$A$24:$B$27,2,FALSE),14+VLOOKUP($E204,难度数据!$A$28:$B$31,2,FALSE)),FALSE)</f>
        <v>950</v>
      </c>
      <c r="K204" s="28">
        <v>0</v>
      </c>
      <c r="L204" s="28">
        <v>1.5</v>
      </c>
      <c r="M204" s="28">
        <v>0</v>
      </c>
      <c r="N204" s="28">
        <v>0</v>
      </c>
      <c r="O204" s="28">
        <f ca="1">LOOKUP($G204*4,难度数据!$I$3:$I$23,IF($F204=1,INDIRECT("难度数据"&amp;"!$J$3:$J$23"),INDIRECT("难度数据"&amp;"!$K$3:$K$23")))</f>
        <v>2750</v>
      </c>
      <c r="P204" s="28">
        <v>0</v>
      </c>
      <c r="Q204" s="28">
        <v>0</v>
      </c>
      <c r="R204" s="28">
        <v>1303016</v>
      </c>
      <c r="S204" s="28">
        <v>1</v>
      </c>
      <c r="T204" s="28">
        <v>1304027</v>
      </c>
      <c r="U204" s="28">
        <v>2</v>
      </c>
      <c r="V204" s="28">
        <v>1304036</v>
      </c>
      <c r="W204" s="28">
        <v>2</v>
      </c>
      <c r="X204" s="28"/>
      <c r="Y204" s="28"/>
      <c r="Z204" s="28"/>
      <c r="AA204" s="28" t="str">
        <f t="shared" ref="AA204:AA267" si="10">IF(LEFT(RIGHT($D204,8),3)="jlr",$D205,"")</f>
        <v/>
      </c>
      <c r="AB204" s="28">
        <v>0</v>
      </c>
      <c r="AC204" s="28">
        <f t="shared" si="9"/>
        <v>5</v>
      </c>
      <c r="AD204" s="29" t="str">
        <f>VLOOKUP(AG204,[2]战场角色!$A:$V,22,0)</f>
        <v>head_xfl_1102016</v>
      </c>
      <c r="AE204" s="29">
        <f>VLOOKUP(AG204,检索目录!A:F,6,0)</f>
        <v>4</v>
      </c>
      <c r="AF204" s="28">
        <f>VLOOKUP(AG204,检索目录!A:F,3,0)</f>
        <v>2</v>
      </c>
      <c r="AG204" s="28">
        <v>1102016</v>
      </c>
      <c r="AH204" s="28"/>
    </row>
    <row r="205" s="29" customFormat="1" ht="16.5" spans="1:34">
      <c r="A205" s="35">
        <f>CONCATENATE(9,VLOOKUP(LEFT($D205,3),{"czg",1;"tfq",2;"zyd",3;"jzq",4;"gcz",5;"pcc",6},2,FALSE))*100000+VALUE(MID($D205,5,LEN($D205)-LEN(RIGHT($D205,11))-5+1))*1000+LEFT(RIGHT($D205,10),1)*100+IF(LEFT(RIGHT($D205,8),3)="jlr",1,2)*10+RIGHT($D205,1)</f>
        <v>9404311</v>
      </c>
      <c r="B205" s="28" t="s">
        <v>98</v>
      </c>
      <c r="C205" s="28" t="s">
        <v>99</v>
      </c>
      <c r="D205" s="28" t="s">
        <v>342</v>
      </c>
      <c r="E205" s="28">
        <v>3</v>
      </c>
      <c r="F205" s="28">
        <f t="shared" si="8"/>
        <v>1</v>
      </c>
      <c r="G205" s="28">
        <f>INDEX(难度数据!$A$1:$G$16,MATCH(VALUE(MID($D205,5,LEN($D205)-LEN(RIGHT($D205,11))-5+1)),难度数据!$A$1:$A$16,0),MATCH(LEFT($D205,3),难度数据!$A$1:$G$1,0))</f>
        <v>19</v>
      </c>
      <c r="H205" s="28">
        <f>VLOOKUP($G205,难度数据!$P:$AI,IF($F205=1,2+VLOOKUP($E205,难度数据!$A$24:$B$27,2,FALSE),12+VLOOKUP($E205,难度数据!$A$28:$B$31,2,FALSE)),FALSE)</f>
        <v>0.798680358589427</v>
      </c>
      <c r="I205" s="28">
        <f>VLOOKUP($G205,难度数据!$P:$AI,IF($F205=1,3+VLOOKUP($E205,难度数据!$A$24:$B$27,2,FALSE),13+VLOOKUP($E205,难度数据!$A$28:$B$31,2,FALSE)),FALSE)</f>
        <v>0</v>
      </c>
      <c r="J205" s="28">
        <f>VLOOKUP($G205,难度数据!$P:$AI,IF($F205=1,4+VLOOKUP($E205,难度数据!$A$24:$B$27,2,FALSE),14+VLOOKUP($E205,难度数据!$A$28:$B$31,2,FALSE)),FALSE)</f>
        <v>950</v>
      </c>
      <c r="K205" s="28">
        <v>0</v>
      </c>
      <c r="L205" s="28">
        <v>1.5</v>
      </c>
      <c r="M205" s="28">
        <v>0</v>
      </c>
      <c r="N205" s="28">
        <v>0</v>
      </c>
      <c r="O205" s="28">
        <f ca="1">LOOKUP($G205*4,难度数据!$I$3:$I$23,IF($F205=1,INDIRECT("难度数据"&amp;"!$J$3:$J$23"),INDIRECT("难度数据"&amp;"!$K$3:$K$23")))</f>
        <v>80</v>
      </c>
      <c r="P205" s="28">
        <v>0</v>
      </c>
      <c r="Q205" s="28">
        <v>0</v>
      </c>
      <c r="R205" s="28">
        <v>1301012</v>
      </c>
      <c r="S205" s="28">
        <v>1</v>
      </c>
      <c r="T205" s="28">
        <v>1302012</v>
      </c>
      <c r="U205" s="28">
        <v>2</v>
      </c>
      <c r="V205" s="28"/>
      <c r="W205" s="28"/>
      <c r="X205" s="28"/>
      <c r="Y205" s="28"/>
      <c r="Z205" s="28"/>
      <c r="AA205" s="28" t="str">
        <f t="shared" si="10"/>
        <v>jzq-4-3-shl-loc1</v>
      </c>
      <c r="AB205" s="28">
        <v>4</v>
      </c>
      <c r="AC205" s="28">
        <f t="shared" si="9"/>
        <v>5</v>
      </c>
      <c r="AD205" s="29" t="str">
        <f>VLOOKUP(AG205,[2]战场角色!$A:$V,22,0)</f>
        <v>head_nyf_1101012</v>
      </c>
      <c r="AE205" s="29">
        <f>VLOOKUP(AG205,检索目录!A:F,6,0)</f>
        <v>2</v>
      </c>
      <c r="AF205" s="28">
        <f>VLOOKUP(AG205,检索目录!A:F,3,0)</f>
        <v>2</v>
      </c>
      <c r="AG205" s="28">
        <v>1101012</v>
      </c>
      <c r="AH205" s="28"/>
    </row>
    <row r="206" s="29" customFormat="1" ht="16.5" spans="1:34">
      <c r="A206" s="35">
        <f>CONCATENATE(9,VLOOKUP(LEFT($D206,3),{"czg",1;"tfq",2;"zyd",3;"jzq",4;"gcz",5;"pcc",6},2,FALSE))*100000+VALUE(MID($D206,5,LEN($D206)-LEN(RIGHT($D206,11))-5+1))*1000+LEFT(RIGHT($D206,10),1)*100+IF(LEFT(RIGHT($D206,8),3)="jlr",1,2)*10+RIGHT($D206,1)</f>
        <v>9404321</v>
      </c>
      <c r="B206" s="28" t="s">
        <v>101</v>
      </c>
      <c r="C206" s="28" t="s">
        <v>102</v>
      </c>
      <c r="D206" s="28" t="s">
        <v>343</v>
      </c>
      <c r="E206" s="28">
        <v>3</v>
      </c>
      <c r="F206" s="28">
        <f t="shared" si="8"/>
        <v>2</v>
      </c>
      <c r="G206" s="28">
        <f>INDEX(难度数据!$A$1:$G$16,MATCH(VALUE(MID($D206,5,LEN($D206)-LEN(RIGHT($D206,11))-5+1)),难度数据!$A$1:$A$16,0),MATCH(LEFT($D206,3),难度数据!$A$1:$G$1,0))</f>
        <v>19</v>
      </c>
      <c r="H206" s="28">
        <f>VLOOKUP($G206,难度数据!$P:$AI,IF($F206=1,2+VLOOKUP($E206,难度数据!$A$24:$B$27,2,FALSE),12+VLOOKUP($E206,难度数据!$A$28:$B$31,2,FALSE)),FALSE)</f>
        <v>0.827500690471588</v>
      </c>
      <c r="I206" s="28">
        <f>VLOOKUP($G206,难度数据!$P:$AI,IF($F206=1,3+VLOOKUP($E206,难度数据!$A$24:$B$27,2,FALSE),13+VLOOKUP($E206,难度数据!$A$28:$B$31,2,FALSE)),FALSE)</f>
        <v>0</v>
      </c>
      <c r="J206" s="28">
        <f>VLOOKUP($G206,难度数据!$P:$AI,IF($F206=1,4+VLOOKUP($E206,难度数据!$A$24:$B$27,2,FALSE),14+VLOOKUP($E206,难度数据!$A$28:$B$31,2,FALSE)),FALSE)</f>
        <v>950</v>
      </c>
      <c r="K206" s="28">
        <v>0</v>
      </c>
      <c r="L206" s="28">
        <v>1.5</v>
      </c>
      <c r="M206" s="28">
        <v>0</v>
      </c>
      <c r="N206" s="28">
        <v>0</v>
      </c>
      <c r="O206" s="28">
        <f ca="1">LOOKUP($G206*4,难度数据!$I$3:$I$23,IF($F206=1,INDIRECT("难度数据"&amp;"!$J$3:$J$23"),INDIRECT("难度数据"&amp;"!$K$3:$K$23")))</f>
        <v>2750</v>
      </c>
      <c r="P206" s="28">
        <v>0</v>
      </c>
      <c r="Q206" s="28">
        <v>0</v>
      </c>
      <c r="R206" s="28">
        <v>1303018</v>
      </c>
      <c r="S206" s="28">
        <v>1</v>
      </c>
      <c r="T206" s="28">
        <v>1304026</v>
      </c>
      <c r="U206" s="28">
        <v>2</v>
      </c>
      <c r="V206" s="28">
        <v>1304032</v>
      </c>
      <c r="W206" s="28">
        <v>2</v>
      </c>
      <c r="X206" s="28"/>
      <c r="Y206" s="28"/>
      <c r="Z206" s="28"/>
      <c r="AA206" s="28" t="str">
        <f t="shared" si="10"/>
        <v/>
      </c>
      <c r="AB206" s="28">
        <v>0</v>
      </c>
      <c r="AC206" s="28">
        <f t="shared" si="9"/>
        <v>5</v>
      </c>
      <c r="AD206" s="29" t="str">
        <f>VLOOKUP(AG206,[2]战场角色!$A:$V,22,0)</f>
        <v>head_sr_1102018</v>
      </c>
      <c r="AE206" s="29">
        <f>VLOOKUP(AG206,检索目录!A:F,6,0)</f>
        <v>2</v>
      </c>
      <c r="AF206" s="28">
        <f>VLOOKUP(AG206,检索目录!A:F,3,0)</f>
        <v>2</v>
      </c>
      <c r="AG206" s="28">
        <v>1102018</v>
      </c>
      <c r="AH206" s="28"/>
    </row>
    <row r="207" s="29" customFormat="1" ht="16.5" spans="1:34">
      <c r="A207" s="35">
        <f>CONCATENATE(9,VLOOKUP(LEFT($D207,3),{"czg",1;"tfq",2;"zyd",3;"jzq",4;"gcz",5;"pcc",6},2,FALSE))*100000+VALUE(MID($D207,5,LEN($D207)-LEN(RIGHT($D207,11))-5+1))*1000+LEFT(RIGHT($D207,10),1)*100+IF(LEFT(RIGHT($D207,8),3)="jlr",1,2)*10+RIGHT($D207,1)</f>
        <v>9404312</v>
      </c>
      <c r="B207" s="28" t="s">
        <v>98</v>
      </c>
      <c r="C207" s="28" t="s">
        <v>104</v>
      </c>
      <c r="D207" s="28" t="s">
        <v>344</v>
      </c>
      <c r="E207" s="28">
        <v>3</v>
      </c>
      <c r="F207" s="28">
        <f t="shared" si="8"/>
        <v>1</v>
      </c>
      <c r="G207" s="28">
        <f>INDEX(难度数据!$A$1:$G$16,MATCH(VALUE(MID($D207,5,LEN($D207)-LEN(RIGHT($D207,11))-5+1)),难度数据!$A$1:$A$16,0),MATCH(LEFT($D207,3),难度数据!$A$1:$G$1,0))</f>
        <v>19</v>
      </c>
      <c r="H207" s="28">
        <f>VLOOKUP($G207,难度数据!$P:$AI,IF($F207=1,2+VLOOKUP($E207,难度数据!$A$24:$B$27,2,FALSE),12+VLOOKUP($E207,难度数据!$A$28:$B$31,2,FALSE)),FALSE)</f>
        <v>0.798680358589427</v>
      </c>
      <c r="I207" s="28">
        <f>VLOOKUP($G207,难度数据!$P:$AI,IF($F207=1,3+VLOOKUP($E207,难度数据!$A$24:$B$27,2,FALSE),13+VLOOKUP($E207,难度数据!$A$28:$B$31,2,FALSE)),FALSE)</f>
        <v>0</v>
      </c>
      <c r="J207" s="28">
        <f>VLOOKUP($G207,难度数据!$P:$AI,IF($F207=1,4+VLOOKUP($E207,难度数据!$A$24:$B$27,2,FALSE),14+VLOOKUP($E207,难度数据!$A$28:$B$31,2,FALSE)),FALSE)</f>
        <v>950</v>
      </c>
      <c r="K207" s="28">
        <v>0</v>
      </c>
      <c r="L207" s="28">
        <v>1.5</v>
      </c>
      <c r="M207" s="28">
        <v>0</v>
      </c>
      <c r="N207" s="28">
        <v>0</v>
      </c>
      <c r="O207" s="28">
        <f ca="1">LOOKUP($G207*4,难度数据!$I$3:$I$23,IF($F207=1,INDIRECT("难度数据"&amp;"!$J$3:$J$23"),INDIRECT("难度数据"&amp;"!$K$3:$K$23")))</f>
        <v>80</v>
      </c>
      <c r="P207" s="28">
        <v>0</v>
      </c>
      <c r="Q207" s="28">
        <v>0</v>
      </c>
      <c r="R207" s="28">
        <v>1301008</v>
      </c>
      <c r="S207" s="28">
        <v>1</v>
      </c>
      <c r="T207" s="28">
        <v>1302008</v>
      </c>
      <c r="U207" s="28">
        <v>2</v>
      </c>
      <c r="V207" s="28"/>
      <c r="W207" s="28"/>
      <c r="X207" s="28"/>
      <c r="Y207" s="28"/>
      <c r="Z207" s="28"/>
      <c r="AA207" s="28" t="str">
        <f t="shared" si="10"/>
        <v>jzq-4-3-shl-loc2</v>
      </c>
      <c r="AB207" s="28">
        <v>4</v>
      </c>
      <c r="AC207" s="28">
        <f t="shared" si="9"/>
        <v>5</v>
      </c>
      <c r="AD207" s="29" t="str">
        <f>VLOOKUP(AG207,[2]战场角色!$A:$V,22,0)</f>
        <v>head_hekp_1101008</v>
      </c>
      <c r="AE207" s="29">
        <f>VLOOKUP(AG207,检索目录!A:F,6,0)</f>
        <v>2</v>
      </c>
      <c r="AF207" s="28">
        <f>VLOOKUP(AG207,检索目录!A:F,3,0)</f>
        <v>3</v>
      </c>
      <c r="AG207" s="28">
        <v>1101008</v>
      </c>
      <c r="AH207" s="28"/>
    </row>
    <row r="208" s="29" customFormat="1" ht="16.5" spans="1:34">
      <c r="A208" s="35">
        <f>CONCATENATE(9,VLOOKUP(LEFT($D208,3),{"czg",1;"tfq",2;"zyd",3;"jzq",4;"gcz",5;"pcc",6},2,FALSE))*100000+VALUE(MID($D208,5,LEN($D208)-LEN(RIGHT($D208,11))-5+1))*1000+LEFT(RIGHT($D208,10),1)*100+IF(LEFT(RIGHT($D208,8),3)="jlr",1,2)*10+RIGHT($D208,1)</f>
        <v>9404322</v>
      </c>
      <c r="B208" s="28" t="s">
        <v>101</v>
      </c>
      <c r="C208" s="28" t="s">
        <v>106</v>
      </c>
      <c r="D208" s="28" t="s">
        <v>345</v>
      </c>
      <c r="E208" s="28">
        <v>3</v>
      </c>
      <c r="F208" s="28">
        <f t="shared" si="8"/>
        <v>2</v>
      </c>
      <c r="G208" s="28">
        <f>INDEX(难度数据!$A$1:$G$16,MATCH(VALUE(MID($D208,5,LEN($D208)-LEN(RIGHT($D208,11))-5+1)),难度数据!$A$1:$A$16,0),MATCH(LEFT($D208,3),难度数据!$A$1:$G$1,0))</f>
        <v>19</v>
      </c>
      <c r="H208" s="28">
        <f>VLOOKUP($G208,难度数据!$P:$AI,IF($F208=1,2+VLOOKUP($E208,难度数据!$A$24:$B$27,2,FALSE),12+VLOOKUP($E208,难度数据!$A$28:$B$31,2,FALSE)),FALSE)</f>
        <v>0.827500690471588</v>
      </c>
      <c r="I208" s="28">
        <f>VLOOKUP($G208,难度数据!$P:$AI,IF($F208=1,3+VLOOKUP($E208,难度数据!$A$24:$B$27,2,FALSE),13+VLOOKUP($E208,难度数据!$A$28:$B$31,2,FALSE)),FALSE)</f>
        <v>0</v>
      </c>
      <c r="J208" s="28">
        <f>VLOOKUP($G208,难度数据!$P:$AI,IF($F208=1,4+VLOOKUP($E208,难度数据!$A$24:$B$27,2,FALSE),14+VLOOKUP($E208,难度数据!$A$28:$B$31,2,FALSE)),FALSE)</f>
        <v>950</v>
      </c>
      <c r="K208" s="28">
        <v>0</v>
      </c>
      <c r="L208" s="28">
        <v>1.5</v>
      </c>
      <c r="M208" s="28">
        <v>0</v>
      </c>
      <c r="N208" s="28">
        <v>0</v>
      </c>
      <c r="O208" s="28">
        <f ca="1">LOOKUP($G208*4,难度数据!$I$3:$I$23,IF($F208=1,INDIRECT("难度数据"&amp;"!$J$3:$J$23"),INDIRECT("难度数据"&amp;"!$K$3:$K$23")))</f>
        <v>2750</v>
      </c>
      <c r="P208" s="28">
        <v>0</v>
      </c>
      <c r="Q208" s="28">
        <v>0</v>
      </c>
      <c r="R208" s="28">
        <v>1303013</v>
      </c>
      <c r="S208" s="28">
        <v>1</v>
      </c>
      <c r="T208" s="28">
        <v>1304027</v>
      </c>
      <c r="U208" s="28">
        <v>2</v>
      </c>
      <c r="V208" s="28">
        <v>1304031</v>
      </c>
      <c r="W208" s="28">
        <v>2</v>
      </c>
      <c r="X208" s="28"/>
      <c r="Y208" s="28"/>
      <c r="Z208" s="28"/>
      <c r="AA208" s="28" t="str">
        <f t="shared" si="10"/>
        <v/>
      </c>
      <c r="AB208" s="28">
        <v>0</v>
      </c>
      <c r="AC208" s="28">
        <f t="shared" si="9"/>
        <v>5</v>
      </c>
      <c r="AD208" s="29" t="str">
        <f>VLOOKUP(AG208,[2]战场角色!$A:$V,22,0)</f>
        <v>head_sbls_1102013</v>
      </c>
      <c r="AE208" s="29">
        <f>VLOOKUP(AG208,检索目录!A:F,6,0)</f>
        <v>2</v>
      </c>
      <c r="AF208" s="28">
        <f>VLOOKUP(AG208,检索目录!A:F,3,0)</f>
        <v>3</v>
      </c>
      <c r="AG208" s="28">
        <v>1102013</v>
      </c>
      <c r="AH208" s="28"/>
    </row>
    <row r="209" s="29" customFormat="1" ht="16.5" spans="1:34">
      <c r="A209" s="35">
        <f>CONCATENATE(9,VLOOKUP(LEFT($D209,3),{"czg",1;"tfq",2;"zyd",3;"jzq",4;"gcz",5;"pcc",6},2,FALSE))*100000+VALUE(MID($D209,5,LEN($D209)-LEN(RIGHT($D209,11))-5+1))*1000+LEFT(RIGHT($D209,10),1)*100+IF(LEFT(RIGHT($D209,8),3)="jlr",1,2)*10+RIGHT($D209,1)</f>
        <v>9404313</v>
      </c>
      <c r="B209" s="28" t="s">
        <v>98</v>
      </c>
      <c r="C209" s="28" t="s">
        <v>207</v>
      </c>
      <c r="D209" s="28" t="s">
        <v>346</v>
      </c>
      <c r="E209" s="28">
        <v>3</v>
      </c>
      <c r="F209" s="28">
        <f t="shared" si="8"/>
        <v>1</v>
      </c>
      <c r="G209" s="28">
        <f>INDEX(难度数据!$A$1:$G$16,MATCH(VALUE(MID($D209,5,LEN($D209)-LEN(RIGHT($D209,11))-5+1)),难度数据!$A$1:$A$16,0),MATCH(LEFT($D209,3),难度数据!$A$1:$G$1,0))</f>
        <v>19</v>
      </c>
      <c r="H209" s="28">
        <f>VLOOKUP($G209,难度数据!$P:$AI,IF($F209=1,2+VLOOKUP($E209,难度数据!$A$24:$B$27,2,FALSE),12+VLOOKUP($E209,难度数据!$A$28:$B$31,2,FALSE)),FALSE)</f>
        <v>0.798680358589427</v>
      </c>
      <c r="I209" s="28">
        <f>VLOOKUP($G209,难度数据!$P:$AI,IF($F209=1,3+VLOOKUP($E209,难度数据!$A$24:$B$27,2,FALSE),13+VLOOKUP($E209,难度数据!$A$28:$B$31,2,FALSE)),FALSE)</f>
        <v>0</v>
      </c>
      <c r="J209" s="28">
        <f>VLOOKUP($G209,难度数据!$P:$AI,IF($F209=1,4+VLOOKUP($E209,难度数据!$A$24:$B$27,2,FALSE),14+VLOOKUP($E209,难度数据!$A$28:$B$31,2,FALSE)),FALSE)</f>
        <v>950</v>
      </c>
      <c r="K209" s="28">
        <v>0</v>
      </c>
      <c r="L209" s="28">
        <v>1.5</v>
      </c>
      <c r="M209" s="28">
        <v>0</v>
      </c>
      <c r="N209" s="28">
        <v>0</v>
      </c>
      <c r="O209" s="28">
        <f ca="1">LOOKUP($G209*4,难度数据!$I$3:$I$23,IF($F209=1,INDIRECT("难度数据"&amp;"!$J$3:$J$23"),INDIRECT("难度数据"&amp;"!$K$3:$K$23")))</f>
        <v>80</v>
      </c>
      <c r="P209" s="28">
        <v>0</v>
      </c>
      <c r="Q209" s="28">
        <v>0</v>
      </c>
      <c r="R209" s="28">
        <v>1301009</v>
      </c>
      <c r="S209" s="28">
        <v>1</v>
      </c>
      <c r="T209" s="28">
        <v>1302009</v>
      </c>
      <c r="U209" s="28">
        <v>2</v>
      </c>
      <c r="V209" s="28"/>
      <c r="W209" s="28"/>
      <c r="X209" s="28"/>
      <c r="Y209" s="28"/>
      <c r="Z209" s="28"/>
      <c r="AA209" s="28" t="str">
        <f t="shared" si="10"/>
        <v>jzq-4-3-shl-loc3</v>
      </c>
      <c r="AB209" s="28">
        <v>4</v>
      </c>
      <c r="AC209" s="28">
        <f t="shared" si="9"/>
        <v>5</v>
      </c>
      <c r="AD209" s="29" t="str">
        <f>VLOOKUP(AG209,[2]战场角色!$A:$V,22,0)</f>
        <v>head_blsm_1101009</v>
      </c>
      <c r="AE209" s="29">
        <f>VLOOKUP(AG209,检索目录!A:F,6,0)</f>
        <v>3</v>
      </c>
      <c r="AF209" s="28">
        <f>VLOOKUP(AG209,检索目录!A:F,3,0)</f>
        <v>3</v>
      </c>
      <c r="AG209" s="28">
        <v>1101009</v>
      </c>
      <c r="AH209" s="28"/>
    </row>
    <row r="210" s="29" customFormat="1" ht="16.5" spans="1:34">
      <c r="A210" s="35">
        <f>CONCATENATE(9,VLOOKUP(LEFT($D210,3),{"czg",1;"tfq",2;"zyd",3;"jzq",4;"gcz",5;"pcc",6},2,FALSE))*100000+VALUE(MID($D210,5,LEN($D210)-LEN(RIGHT($D210,11))-5+1))*1000+LEFT(RIGHT($D210,10),1)*100+IF(LEFT(RIGHT($D210,8),3)="jlr",1,2)*10+RIGHT($D210,1)</f>
        <v>9404323</v>
      </c>
      <c r="B210" s="28" t="s">
        <v>101</v>
      </c>
      <c r="C210" s="28" t="s">
        <v>287</v>
      </c>
      <c r="D210" s="28" t="s">
        <v>347</v>
      </c>
      <c r="E210" s="28">
        <v>3</v>
      </c>
      <c r="F210" s="28">
        <f t="shared" si="8"/>
        <v>2</v>
      </c>
      <c r="G210" s="28">
        <f>INDEX(难度数据!$A$1:$G$16,MATCH(VALUE(MID($D210,5,LEN($D210)-LEN(RIGHT($D210,11))-5+1)),难度数据!$A$1:$A$16,0),MATCH(LEFT($D210,3),难度数据!$A$1:$G$1,0))</f>
        <v>19</v>
      </c>
      <c r="H210" s="28">
        <f>VLOOKUP($G210,难度数据!$P:$AI,IF($F210=1,2+VLOOKUP($E210,难度数据!$A$24:$B$27,2,FALSE),12+VLOOKUP($E210,难度数据!$A$28:$B$31,2,FALSE)),FALSE)</f>
        <v>0.827500690471588</v>
      </c>
      <c r="I210" s="28">
        <f>VLOOKUP($G210,难度数据!$P:$AI,IF($F210=1,3+VLOOKUP($E210,难度数据!$A$24:$B$27,2,FALSE),13+VLOOKUP($E210,难度数据!$A$28:$B$31,2,FALSE)),FALSE)</f>
        <v>0</v>
      </c>
      <c r="J210" s="28">
        <f>VLOOKUP($G210,难度数据!$P:$AI,IF($F210=1,4+VLOOKUP($E210,难度数据!$A$24:$B$27,2,FALSE),14+VLOOKUP($E210,难度数据!$A$28:$B$31,2,FALSE)),FALSE)</f>
        <v>950</v>
      </c>
      <c r="K210" s="28">
        <v>0</v>
      </c>
      <c r="L210" s="28">
        <v>1.5</v>
      </c>
      <c r="M210" s="28">
        <v>0</v>
      </c>
      <c r="N210" s="28">
        <v>0</v>
      </c>
      <c r="O210" s="28">
        <f ca="1">LOOKUP($G210*4,难度数据!$I$3:$I$23,IF($F210=1,INDIRECT("难度数据"&amp;"!$J$3:$J$23"),INDIRECT("难度数据"&amp;"!$K$3:$K$23")))</f>
        <v>2750</v>
      </c>
      <c r="P210" s="28">
        <v>0</v>
      </c>
      <c r="Q210" s="28">
        <v>0</v>
      </c>
      <c r="R210" s="28">
        <v>1303014</v>
      </c>
      <c r="S210" s="28">
        <v>1</v>
      </c>
      <c r="T210" s="28">
        <v>1304017</v>
      </c>
      <c r="U210" s="28">
        <v>2</v>
      </c>
      <c r="V210" s="28">
        <v>1304019</v>
      </c>
      <c r="W210" s="28">
        <v>2</v>
      </c>
      <c r="X210" s="28"/>
      <c r="Y210" s="28"/>
      <c r="Z210" s="28"/>
      <c r="AA210" s="28" t="str">
        <f t="shared" si="10"/>
        <v/>
      </c>
      <c r="AB210" s="28">
        <v>0</v>
      </c>
      <c r="AC210" s="28">
        <f t="shared" si="9"/>
        <v>5</v>
      </c>
      <c r="AD210" s="29" t="str">
        <f>VLOOKUP(AG210,[2]战场角色!$A:$V,22,0)</f>
        <v>head_slm_1102014</v>
      </c>
      <c r="AE210" s="29">
        <f>VLOOKUP(AG210,检索目录!A:F,6,0)</f>
        <v>3</v>
      </c>
      <c r="AF210" s="28">
        <f>VLOOKUP(AG210,检索目录!A:F,3,0)</f>
        <v>3</v>
      </c>
      <c r="AG210" s="28">
        <v>1102014</v>
      </c>
      <c r="AH210" s="28"/>
    </row>
    <row r="211" s="2" customFormat="1" ht="16.5" spans="1:34">
      <c r="A211" s="35">
        <f>CONCATENATE(9,VLOOKUP(LEFT($D211,3),{"czg",1;"tfq",2;"zyd",3;"jzq",4;"gcz",5;"pcc",6},2,FALSE))*100000+VALUE(MID($D211,5,LEN($D211)-LEN(RIGHT($D211,11))-5+1))*1000+LEFT(RIGHT($D211,10),1)*100+IF(LEFT(RIGHT($D211,8),3)="jlr",1,2)*10+RIGHT($D211,1)</f>
        <v>9105111</v>
      </c>
      <c r="B211" s="35" t="s">
        <v>98</v>
      </c>
      <c r="C211" s="35" t="s">
        <v>99</v>
      </c>
      <c r="D211" s="35" t="s">
        <v>348</v>
      </c>
      <c r="E211" s="35">
        <v>3</v>
      </c>
      <c r="F211" s="28">
        <f t="shared" si="8"/>
        <v>1</v>
      </c>
      <c r="G211" s="28">
        <f>INDEX(难度数据!$A$1:$G$16,MATCH(VALUE(MID($D211,5,LEN($D211)-LEN(RIGHT($D211,11))-5+1)),难度数据!$A$1:$A$16,0),MATCH(LEFT($D211,3),难度数据!$A$1:$G$1,0))</f>
        <v>19</v>
      </c>
      <c r="H211" s="28">
        <f>VLOOKUP($G211,难度数据!$P:$AI,IF($F211=1,2+VLOOKUP($E211,难度数据!$A$24:$B$27,2,FALSE),12+VLOOKUP($E211,难度数据!$A$28:$B$31,2,FALSE)),FALSE)</f>
        <v>0.798680358589427</v>
      </c>
      <c r="I211" s="28">
        <f>VLOOKUP($G211,难度数据!$P:$AI,IF($F211=1,3+VLOOKUP($E211,难度数据!$A$24:$B$27,2,FALSE),13+VLOOKUP($E211,难度数据!$A$28:$B$31,2,FALSE)),FALSE)</f>
        <v>0</v>
      </c>
      <c r="J211" s="28">
        <f>VLOOKUP($G211,难度数据!$P:$AI,IF($F211=1,4+VLOOKUP($E211,难度数据!$A$24:$B$27,2,FALSE),14+VLOOKUP($E211,难度数据!$A$28:$B$31,2,FALSE)),FALSE)</f>
        <v>950</v>
      </c>
      <c r="K211" s="35">
        <v>0</v>
      </c>
      <c r="L211" s="35">
        <v>1.5</v>
      </c>
      <c r="M211" s="35">
        <v>0</v>
      </c>
      <c r="N211" s="35">
        <v>0</v>
      </c>
      <c r="O211" s="28">
        <f ca="1">LOOKUP($G211*4,难度数据!$I$3:$I$23,IF($F211=1,INDIRECT("难度数据"&amp;"!$J$3:$J$23"),INDIRECT("难度数据"&amp;"!$K$3:$K$23")))</f>
        <v>80</v>
      </c>
      <c r="P211" s="35">
        <v>0</v>
      </c>
      <c r="Q211" s="35">
        <v>0</v>
      </c>
      <c r="R211" s="35">
        <v>1301012</v>
      </c>
      <c r="S211" s="35">
        <v>1</v>
      </c>
      <c r="T211" s="35">
        <v>1302012</v>
      </c>
      <c r="U211" s="35">
        <v>3</v>
      </c>
      <c r="V211" s="35"/>
      <c r="W211" s="35"/>
      <c r="X211" s="35"/>
      <c r="Y211" s="35"/>
      <c r="Z211" s="35"/>
      <c r="AA211" s="28" t="str">
        <f t="shared" si="10"/>
        <v>czg-5-1-shl-loc1</v>
      </c>
      <c r="AB211" s="35">
        <v>4</v>
      </c>
      <c r="AC211" s="28">
        <f t="shared" si="9"/>
        <v>5</v>
      </c>
      <c r="AD211" s="29" t="str">
        <f>VLOOKUP(AG211,[2]战场角色!$A:$V,22,0)</f>
        <v>head_nyf_1101012</v>
      </c>
      <c r="AE211" s="29">
        <f>VLOOKUP(AG211,检索目录!A:F,6,0)</f>
        <v>2</v>
      </c>
      <c r="AF211" s="28">
        <f>VLOOKUP(AG211,检索目录!A:F,3,0)</f>
        <v>2</v>
      </c>
      <c r="AG211" s="35">
        <v>1101012</v>
      </c>
      <c r="AH211" s="35"/>
    </row>
    <row r="212" s="29" customFormat="1" ht="16.5" spans="1:34">
      <c r="A212" s="35">
        <f>CONCATENATE(9,VLOOKUP(LEFT($D212,3),{"czg",1;"tfq",2;"zyd",3;"jzq",4;"gcz",5;"pcc",6},2,FALSE))*100000+VALUE(MID($D212,5,LEN($D212)-LEN(RIGHT($D212,11))-5+1))*1000+LEFT(RIGHT($D212,10),1)*100+IF(LEFT(RIGHT($D212,8),3)="jlr",1,2)*10+RIGHT($D212,1)</f>
        <v>9105121</v>
      </c>
      <c r="B212" s="28" t="s">
        <v>101</v>
      </c>
      <c r="C212" s="28" t="s">
        <v>102</v>
      </c>
      <c r="D212" s="28" t="s">
        <v>349</v>
      </c>
      <c r="E212" s="28">
        <v>3</v>
      </c>
      <c r="F212" s="28">
        <f t="shared" si="8"/>
        <v>2</v>
      </c>
      <c r="G212" s="28">
        <f>INDEX(难度数据!$A$1:$G$16,MATCH(VALUE(MID($D212,5,LEN($D212)-LEN(RIGHT($D212,11))-5+1)),难度数据!$A$1:$A$16,0),MATCH(LEFT($D212,3),难度数据!$A$1:$G$1,0))</f>
        <v>19</v>
      </c>
      <c r="H212" s="28">
        <f>VLOOKUP($G212,难度数据!$P:$AI,IF($F212=1,2+VLOOKUP($E212,难度数据!$A$24:$B$27,2,FALSE),12+VLOOKUP($E212,难度数据!$A$28:$B$31,2,FALSE)),FALSE)</f>
        <v>0.827500690471588</v>
      </c>
      <c r="I212" s="28">
        <f>VLOOKUP($G212,难度数据!$P:$AI,IF($F212=1,3+VLOOKUP($E212,难度数据!$A$24:$B$27,2,FALSE),13+VLOOKUP($E212,难度数据!$A$28:$B$31,2,FALSE)),FALSE)</f>
        <v>0</v>
      </c>
      <c r="J212" s="28">
        <f>VLOOKUP($G212,难度数据!$P:$AI,IF($F212=1,4+VLOOKUP($E212,难度数据!$A$24:$B$27,2,FALSE),14+VLOOKUP($E212,难度数据!$A$28:$B$31,2,FALSE)),FALSE)</f>
        <v>950</v>
      </c>
      <c r="K212" s="28">
        <v>0</v>
      </c>
      <c r="L212" s="28">
        <v>1.5</v>
      </c>
      <c r="M212" s="28">
        <v>0</v>
      </c>
      <c r="N212" s="28">
        <v>0</v>
      </c>
      <c r="O212" s="28">
        <f ca="1">LOOKUP($G212*4,难度数据!$I$3:$I$23,IF($F212=1,INDIRECT("难度数据"&amp;"!$J$3:$J$23"),INDIRECT("难度数据"&amp;"!$K$3:$K$23")))</f>
        <v>2750</v>
      </c>
      <c r="P212" s="28">
        <v>0</v>
      </c>
      <c r="Q212" s="28">
        <v>0</v>
      </c>
      <c r="R212" s="28">
        <v>1303018</v>
      </c>
      <c r="S212" s="28">
        <v>1</v>
      </c>
      <c r="T212" s="28">
        <v>1304026</v>
      </c>
      <c r="U212" s="28">
        <v>3</v>
      </c>
      <c r="V212" s="28">
        <v>1304032</v>
      </c>
      <c r="W212" s="28">
        <v>3</v>
      </c>
      <c r="X212" s="28"/>
      <c r="Y212" s="28"/>
      <c r="Z212" s="28"/>
      <c r="AA212" s="28" t="str">
        <f t="shared" si="10"/>
        <v/>
      </c>
      <c r="AB212" s="28">
        <v>0</v>
      </c>
      <c r="AC212" s="28">
        <f t="shared" si="9"/>
        <v>5</v>
      </c>
      <c r="AD212" s="29" t="str">
        <f>VLOOKUP(AG212,[2]战场角色!$A:$V,22,0)</f>
        <v>head_sr_1102018</v>
      </c>
      <c r="AE212" s="29">
        <f>VLOOKUP(AG212,检索目录!A:F,6,0)</f>
        <v>2</v>
      </c>
      <c r="AF212" s="28">
        <f>VLOOKUP(AG212,检索目录!A:F,3,0)</f>
        <v>2</v>
      </c>
      <c r="AG212" s="28">
        <v>1102018</v>
      </c>
      <c r="AH212" s="28"/>
    </row>
    <row r="213" s="29" customFormat="1" ht="16.5" spans="1:34">
      <c r="A213" s="35">
        <f>CONCATENATE(9,VLOOKUP(LEFT($D213,3),{"czg",1;"tfq",2;"zyd",3;"jzq",4;"gcz",5;"pcc",6},2,FALSE))*100000+VALUE(MID($D213,5,LEN($D213)-LEN(RIGHT($D213,11))-5+1))*1000+LEFT(RIGHT($D213,10),1)*100+IF(LEFT(RIGHT($D213,8),3)="jlr",1,2)*10+RIGHT($D213,1)</f>
        <v>9105112</v>
      </c>
      <c r="B213" s="28" t="s">
        <v>98</v>
      </c>
      <c r="C213" s="28" t="s">
        <v>104</v>
      </c>
      <c r="D213" s="28" t="s">
        <v>350</v>
      </c>
      <c r="E213" s="28">
        <v>4</v>
      </c>
      <c r="F213" s="28">
        <f t="shared" si="8"/>
        <v>1</v>
      </c>
      <c r="G213" s="28">
        <f>INDEX(难度数据!$A$1:$G$16,MATCH(VALUE(MID($D213,5,LEN($D213)-LEN(RIGHT($D213,11))-5+1)),难度数据!$A$1:$A$16,0),MATCH(LEFT($D213,3),难度数据!$A$1:$G$1,0))</f>
        <v>19</v>
      </c>
      <c r="H213" s="28">
        <f>VLOOKUP($G213,难度数据!$P:$AI,IF($F213=1,2+VLOOKUP($E213,难度数据!$A$24:$B$27,2,FALSE),12+VLOOKUP($E213,难度数据!$A$28:$B$31,2,FALSE)),FALSE)</f>
        <v>0.921329627550143</v>
      </c>
      <c r="I213" s="28">
        <f>VLOOKUP($G213,难度数据!$P:$AI,IF($F213=1,3+VLOOKUP($E213,难度数据!$A$24:$B$27,2,FALSE),13+VLOOKUP($E213,难度数据!$A$28:$B$31,2,FALSE)),FALSE)</f>
        <v>0</v>
      </c>
      <c r="J213" s="28">
        <f>VLOOKUP($G213,难度数据!$P:$AI,IF($F213=1,4+VLOOKUP($E213,难度数据!$A$24:$B$27,2,FALSE),14+VLOOKUP($E213,难度数据!$A$28:$B$31,2,FALSE)),FALSE)</f>
        <v>950</v>
      </c>
      <c r="K213" s="28">
        <v>0</v>
      </c>
      <c r="L213" s="28">
        <v>1.5</v>
      </c>
      <c r="M213" s="28">
        <v>0</v>
      </c>
      <c r="N213" s="28">
        <v>0</v>
      </c>
      <c r="O213" s="28">
        <f ca="1">LOOKUP($G213*4,难度数据!$I$3:$I$23,IF($F213=1,INDIRECT("难度数据"&amp;"!$J$3:$J$23"),INDIRECT("难度数据"&amp;"!$K$3:$K$23")))</f>
        <v>80</v>
      </c>
      <c r="P213" s="28">
        <v>0</v>
      </c>
      <c r="Q213" s="28">
        <v>0</v>
      </c>
      <c r="R213" s="28">
        <v>1301008</v>
      </c>
      <c r="S213" s="28">
        <v>1</v>
      </c>
      <c r="T213" s="28">
        <v>1302008</v>
      </c>
      <c r="U213" s="28">
        <v>3</v>
      </c>
      <c r="V213" s="28"/>
      <c r="W213" s="28"/>
      <c r="X213" s="28"/>
      <c r="Y213" s="28"/>
      <c r="Z213" s="28"/>
      <c r="AA213" s="28" t="str">
        <f t="shared" si="10"/>
        <v>czg-5-1-shl-loc2</v>
      </c>
      <c r="AB213" s="28">
        <v>4</v>
      </c>
      <c r="AC213" s="28">
        <f t="shared" si="9"/>
        <v>5</v>
      </c>
      <c r="AD213" s="29" t="str">
        <f>VLOOKUP(AG213,[2]战场角色!$A:$V,22,0)</f>
        <v>head_hekp_1101008</v>
      </c>
      <c r="AE213" s="29">
        <f>VLOOKUP(AG213,检索目录!A:F,6,0)</f>
        <v>2</v>
      </c>
      <c r="AF213" s="28">
        <f>VLOOKUP(AG213,检索目录!A:F,3,0)</f>
        <v>3</v>
      </c>
      <c r="AG213" s="28">
        <v>1101008</v>
      </c>
      <c r="AH213" s="28"/>
    </row>
    <row r="214" s="29" customFormat="1" ht="16.5" spans="1:34">
      <c r="A214" s="35">
        <f>CONCATENATE(9,VLOOKUP(LEFT($D214,3),{"czg",1;"tfq",2;"zyd",3;"jzq",4;"gcz",5;"pcc",6},2,FALSE))*100000+VALUE(MID($D214,5,LEN($D214)-LEN(RIGHT($D214,11))-5+1))*1000+LEFT(RIGHT($D214,10),1)*100+IF(LEFT(RIGHT($D214,8),3)="jlr",1,2)*10+RIGHT($D214,1)</f>
        <v>9105122</v>
      </c>
      <c r="B214" s="28" t="s">
        <v>101</v>
      </c>
      <c r="C214" s="28" t="s">
        <v>106</v>
      </c>
      <c r="D214" s="28" t="s">
        <v>351</v>
      </c>
      <c r="E214" s="28">
        <v>4</v>
      </c>
      <c r="F214" s="28">
        <f t="shared" si="8"/>
        <v>2</v>
      </c>
      <c r="G214" s="28">
        <f>INDEX(难度数据!$A$1:$G$16,MATCH(VALUE(MID($D214,5,LEN($D214)-LEN(RIGHT($D214,11))-5+1)),难度数据!$A$1:$A$16,0),MATCH(LEFT($D214,3),难度数据!$A$1:$G$1,0))</f>
        <v>19</v>
      </c>
      <c r="H214" s="28">
        <f>VLOOKUP($G214,难度数据!$P:$AI,IF($F214=1,2+VLOOKUP($E214,难度数据!$A$24:$B$27,2,FALSE),12+VLOOKUP($E214,难度数据!$A$28:$B$31,2,FALSE)),FALSE)</f>
        <v>0.951991944790322</v>
      </c>
      <c r="I214" s="28">
        <f>VLOOKUP($G214,难度数据!$P:$AI,IF($F214=1,3+VLOOKUP($E214,难度数据!$A$24:$B$27,2,FALSE),13+VLOOKUP($E214,难度数据!$A$28:$B$31,2,FALSE)),FALSE)</f>
        <v>0</v>
      </c>
      <c r="J214" s="28">
        <f>VLOOKUP($G214,难度数据!$P:$AI,IF($F214=1,4+VLOOKUP($E214,难度数据!$A$24:$B$27,2,FALSE),14+VLOOKUP($E214,难度数据!$A$28:$B$31,2,FALSE)),FALSE)</f>
        <v>950</v>
      </c>
      <c r="K214" s="28">
        <v>0</v>
      </c>
      <c r="L214" s="28">
        <v>1.5</v>
      </c>
      <c r="M214" s="28">
        <v>0</v>
      </c>
      <c r="N214" s="28">
        <v>0</v>
      </c>
      <c r="O214" s="28">
        <f ca="1">LOOKUP($G214*4,难度数据!$I$3:$I$23,IF($F214=1,INDIRECT("难度数据"&amp;"!$J$3:$J$23"),INDIRECT("难度数据"&amp;"!$K$3:$K$23")))</f>
        <v>2750</v>
      </c>
      <c r="P214" s="28">
        <v>0</v>
      </c>
      <c r="Q214" s="28">
        <v>0</v>
      </c>
      <c r="R214" s="28">
        <v>1303013</v>
      </c>
      <c r="S214" s="28">
        <v>1</v>
      </c>
      <c r="T214" s="28">
        <v>1304027</v>
      </c>
      <c r="U214" s="28">
        <v>3</v>
      </c>
      <c r="V214" s="28">
        <v>1304031</v>
      </c>
      <c r="W214" s="28">
        <v>3</v>
      </c>
      <c r="X214" s="28"/>
      <c r="Y214" s="28"/>
      <c r="Z214" s="28"/>
      <c r="AA214" s="28" t="str">
        <f t="shared" si="10"/>
        <v/>
      </c>
      <c r="AB214" s="28">
        <v>0</v>
      </c>
      <c r="AC214" s="28">
        <f t="shared" si="9"/>
        <v>5</v>
      </c>
      <c r="AD214" s="29" t="str">
        <f>VLOOKUP(AG214,[2]战场角色!$A:$V,22,0)</f>
        <v>head_sbls_1102013</v>
      </c>
      <c r="AE214" s="29">
        <f>VLOOKUP(AG214,检索目录!A:F,6,0)</f>
        <v>2</v>
      </c>
      <c r="AF214" s="28">
        <f>VLOOKUP(AG214,检索目录!A:F,3,0)</f>
        <v>3</v>
      </c>
      <c r="AG214" s="28">
        <v>1102013</v>
      </c>
      <c r="AH214" s="28"/>
    </row>
    <row r="215" s="29" customFormat="1" ht="16.5" spans="1:34">
      <c r="A215" s="35">
        <f>CONCATENATE(9,VLOOKUP(LEFT($D215,3),{"czg",1;"tfq",2;"zyd",3;"jzq",4;"gcz",5;"pcc",6},2,FALSE))*100000+VALUE(MID($D215,5,LEN($D215)-LEN(RIGHT($D215,11))-5+1))*1000+LEFT(RIGHT($D215,10),1)*100+IF(LEFT(RIGHT($D215,8),3)="jlr",1,2)*10+RIGHT($D215,1)</f>
        <v>9105113</v>
      </c>
      <c r="B215" s="28" t="s">
        <v>98</v>
      </c>
      <c r="C215" s="28" t="s">
        <v>207</v>
      </c>
      <c r="D215" s="28" t="s">
        <v>352</v>
      </c>
      <c r="E215" s="28">
        <v>3</v>
      </c>
      <c r="F215" s="28">
        <f t="shared" si="8"/>
        <v>1</v>
      </c>
      <c r="G215" s="28">
        <f>INDEX(难度数据!$A$1:$G$16,MATCH(VALUE(MID($D215,5,LEN($D215)-LEN(RIGHT($D215,11))-5+1)),难度数据!$A$1:$A$16,0),MATCH(LEFT($D215,3),难度数据!$A$1:$G$1,0))</f>
        <v>19</v>
      </c>
      <c r="H215" s="28">
        <f>VLOOKUP($G215,难度数据!$P:$AI,IF($F215=1,2+VLOOKUP($E215,难度数据!$A$24:$B$27,2,FALSE),12+VLOOKUP($E215,难度数据!$A$28:$B$31,2,FALSE)),FALSE)</f>
        <v>0.798680358589427</v>
      </c>
      <c r="I215" s="28">
        <f>VLOOKUP($G215,难度数据!$P:$AI,IF($F215=1,3+VLOOKUP($E215,难度数据!$A$24:$B$27,2,FALSE),13+VLOOKUP($E215,难度数据!$A$28:$B$31,2,FALSE)),FALSE)</f>
        <v>0</v>
      </c>
      <c r="J215" s="28">
        <f>VLOOKUP($G215,难度数据!$P:$AI,IF($F215=1,4+VLOOKUP($E215,难度数据!$A$24:$B$27,2,FALSE),14+VLOOKUP($E215,难度数据!$A$28:$B$31,2,FALSE)),FALSE)</f>
        <v>950</v>
      </c>
      <c r="K215" s="28">
        <v>0</v>
      </c>
      <c r="L215" s="28">
        <v>1.5</v>
      </c>
      <c r="M215" s="28">
        <v>0</v>
      </c>
      <c r="N215" s="28">
        <v>0</v>
      </c>
      <c r="O215" s="28">
        <f ca="1">LOOKUP($G215*4,难度数据!$I$3:$I$23,IF($F215=1,INDIRECT("难度数据"&amp;"!$J$3:$J$23"),INDIRECT("难度数据"&amp;"!$K$3:$K$23")))</f>
        <v>80</v>
      </c>
      <c r="P215" s="28">
        <v>0</v>
      </c>
      <c r="Q215" s="28">
        <v>0</v>
      </c>
      <c r="R215" s="28">
        <v>1301009</v>
      </c>
      <c r="S215" s="28">
        <v>1</v>
      </c>
      <c r="T215" s="28">
        <v>1302009</v>
      </c>
      <c r="U215" s="28">
        <v>3</v>
      </c>
      <c r="V215" s="28"/>
      <c r="W215" s="28"/>
      <c r="X215" s="28"/>
      <c r="Y215" s="28"/>
      <c r="Z215" s="28"/>
      <c r="AA215" s="28" t="str">
        <f t="shared" si="10"/>
        <v>czg-5-1-shl-loc3</v>
      </c>
      <c r="AB215" s="28">
        <v>4</v>
      </c>
      <c r="AC215" s="28">
        <f t="shared" si="9"/>
        <v>5</v>
      </c>
      <c r="AD215" s="29" t="str">
        <f>VLOOKUP(AG215,[2]战场角色!$A:$V,22,0)</f>
        <v>head_blsm_1101009</v>
      </c>
      <c r="AE215" s="29">
        <f>VLOOKUP(AG215,检索目录!A:F,6,0)</f>
        <v>3</v>
      </c>
      <c r="AF215" s="28">
        <f>VLOOKUP(AG215,检索目录!A:F,3,0)</f>
        <v>3</v>
      </c>
      <c r="AG215" s="28">
        <v>1101009</v>
      </c>
      <c r="AH215" s="28"/>
    </row>
    <row r="216" s="29" customFormat="1" ht="16.5" spans="1:34">
      <c r="A216" s="35">
        <f>CONCATENATE(9,VLOOKUP(LEFT($D216,3),{"czg",1;"tfq",2;"zyd",3;"jzq",4;"gcz",5;"pcc",6},2,FALSE))*100000+VALUE(MID($D216,5,LEN($D216)-LEN(RIGHT($D216,11))-5+1))*1000+LEFT(RIGHT($D216,10),1)*100+IF(LEFT(RIGHT($D216,8),3)="jlr",1,2)*10+RIGHT($D216,1)</f>
        <v>9105123</v>
      </c>
      <c r="B216" s="28" t="s">
        <v>101</v>
      </c>
      <c r="C216" s="28" t="s">
        <v>287</v>
      </c>
      <c r="D216" s="28" t="s">
        <v>353</v>
      </c>
      <c r="E216" s="28">
        <v>3</v>
      </c>
      <c r="F216" s="28">
        <f t="shared" si="8"/>
        <v>2</v>
      </c>
      <c r="G216" s="28">
        <f>INDEX(难度数据!$A$1:$G$16,MATCH(VALUE(MID($D216,5,LEN($D216)-LEN(RIGHT($D216,11))-5+1)),难度数据!$A$1:$A$16,0),MATCH(LEFT($D216,3),难度数据!$A$1:$G$1,0))</f>
        <v>19</v>
      </c>
      <c r="H216" s="28">
        <f>VLOOKUP($G216,难度数据!$P:$AI,IF($F216=1,2+VLOOKUP($E216,难度数据!$A$24:$B$27,2,FALSE),12+VLOOKUP($E216,难度数据!$A$28:$B$31,2,FALSE)),FALSE)</f>
        <v>0.827500690471588</v>
      </c>
      <c r="I216" s="28">
        <f>VLOOKUP($G216,难度数据!$P:$AI,IF($F216=1,3+VLOOKUP($E216,难度数据!$A$24:$B$27,2,FALSE),13+VLOOKUP($E216,难度数据!$A$28:$B$31,2,FALSE)),FALSE)</f>
        <v>0</v>
      </c>
      <c r="J216" s="28">
        <f>VLOOKUP($G216,难度数据!$P:$AI,IF($F216=1,4+VLOOKUP($E216,难度数据!$A$24:$B$27,2,FALSE),14+VLOOKUP($E216,难度数据!$A$28:$B$31,2,FALSE)),FALSE)</f>
        <v>950</v>
      </c>
      <c r="K216" s="28">
        <v>0</v>
      </c>
      <c r="L216" s="28">
        <v>1.5</v>
      </c>
      <c r="M216" s="28">
        <v>0</v>
      </c>
      <c r="N216" s="28">
        <v>0</v>
      </c>
      <c r="O216" s="28">
        <f ca="1">LOOKUP($G216*4,难度数据!$I$3:$I$23,IF($F216=1,INDIRECT("难度数据"&amp;"!$J$3:$J$23"),INDIRECT("难度数据"&amp;"!$K$3:$K$23")))</f>
        <v>2750</v>
      </c>
      <c r="P216" s="28">
        <v>0</v>
      </c>
      <c r="Q216" s="28">
        <v>0</v>
      </c>
      <c r="R216" s="28">
        <v>1303014</v>
      </c>
      <c r="S216" s="28">
        <v>1</v>
      </c>
      <c r="T216" s="28">
        <v>1304017</v>
      </c>
      <c r="U216" s="28">
        <v>3</v>
      </c>
      <c r="V216" s="28">
        <v>1304019</v>
      </c>
      <c r="W216" s="28">
        <v>3</v>
      </c>
      <c r="X216" s="28"/>
      <c r="Y216" s="28"/>
      <c r="Z216" s="28"/>
      <c r="AA216" s="28" t="str">
        <f t="shared" si="10"/>
        <v/>
      </c>
      <c r="AB216" s="28">
        <v>0</v>
      </c>
      <c r="AC216" s="28">
        <f t="shared" si="9"/>
        <v>5</v>
      </c>
      <c r="AD216" s="29" t="str">
        <f>VLOOKUP(AG216,[2]战场角色!$A:$V,22,0)</f>
        <v>head_slm_1102014</v>
      </c>
      <c r="AE216" s="29">
        <f>VLOOKUP(AG216,检索目录!A:F,6,0)</f>
        <v>3</v>
      </c>
      <c r="AF216" s="28">
        <f>VLOOKUP(AG216,检索目录!A:F,3,0)</f>
        <v>3</v>
      </c>
      <c r="AG216" s="28">
        <v>1102014</v>
      </c>
      <c r="AH216" s="28"/>
    </row>
    <row r="217" s="29" customFormat="1" ht="16.5" spans="1:34">
      <c r="A217" s="35">
        <f>CONCATENATE(9,VLOOKUP(LEFT($D217,3),{"czg",1;"tfq",2;"zyd",3;"jzq",4;"gcz",5;"pcc",6},2,FALSE))*100000+VALUE(MID($D217,5,LEN($D217)-LEN(RIGHT($D217,11))-5+1))*1000+LEFT(RIGHT($D217,10),1)*100+IF(LEFT(RIGHT($D217,8),3)="jlr",1,2)*10+RIGHT($D217,1)</f>
        <v>9105211</v>
      </c>
      <c r="B217" s="28" t="s">
        <v>98</v>
      </c>
      <c r="C217" s="28" t="s">
        <v>209</v>
      </c>
      <c r="D217" s="28" t="s">
        <v>354</v>
      </c>
      <c r="E217" s="28">
        <v>3</v>
      </c>
      <c r="F217" s="28">
        <f t="shared" si="8"/>
        <v>1</v>
      </c>
      <c r="G217" s="28">
        <f>INDEX(难度数据!$A$1:$G$16,MATCH(VALUE(MID($D217,5,LEN($D217)-LEN(RIGHT($D217,11))-5+1)),难度数据!$A$1:$A$16,0),MATCH(LEFT($D217,3),难度数据!$A$1:$G$1,0))</f>
        <v>19</v>
      </c>
      <c r="H217" s="28">
        <f>VLOOKUP($G217,难度数据!$P:$AI,IF($F217=1,2+VLOOKUP($E217,难度数据!$A$24:$B$27,2,FALSE),12+VLOOKUP($E217,难度数据!$A$28:$B$31,2,FALSE)),FALSE)</f>
        <v>0.798680358589427</v>
      </c>
      <c r="I217" s="28">
        <f>VLOOKUP($G217,难度数据!$P:$AI,IF($F217=1,3+VLOOKUP($E217,难度数据!$A$24:$B$27,2,FALSE),13+VLOOKUP($E217,难度数据!$A$28:$B$31,2,FALSE)),FALSE)</f>
        <v>0</v>
      </c>
      <c r="J217" s="28">
        <f>VLOOKUP($G217,难度数据!$P:$AI,IF($F217=1,4+VLOOKUP($E217,难度数据!$A$24:$B$27,2,FALSE),14+VLOOKUP($E217,难度数据!$A$28:$B$31,2,FALSE)),FALSE)</f>
        <v>950</v>
      </c>
      <c r="K217" s="28">
        <v>0</v>
      </c>
      <c r="L217" s="28">
        <v>1.5</v>
      </c>
      <c r="M217" s="28">
        <v>0</v>
      </c>
      <c r="N217" s="28">
        <v>0</v>
      </c>
      <c r="O217" s="28">
        <f ca="1">LOOKUP($G217*4,难度数据!$I$3:$I$23,IF($F217=1,INDIRECT("难度数据"&amp;"!$J$3:$J$23"),INDIRECT("难度数据"&amp;"!$K$3:$K$23")))</f>
        <v>80</v>
      </c>
      <c r="P217" s="28">
        <v>0</v>
      </c>
      <c r="Q217" s="28">
        <v>0</v>
      </c>
      <c r="R217" s="28">
        <v>1301001</v>
      </c>
      <c r="S217" s="28">
        <v>1</v>
      </c>
      <c r="T217" s="28">
        <v>1302001</v>
      </c>
      <c r="U217" s="28">
        <v>3</v>
      </c>
      <c r="V217" s="28"/>
      <c r="W217" s="28"/>
      <c r="X217" s="28"/>
      <c r="Y217" s="28"/>
      <c r="Z217" s="28"/>
      <c r="AA217" s="28" t="str">
        <f t="shared" si="10"/>
        <v>czg-5-2-shl-loc1</v>
      </c>
      <c r="AB217" s="28">
        <v>4</v>
      </c>
      <c r="AC217" s="28">
        <f t="shared" si="9"/>
        <v>5</v>
      </c>
      <c r="AD217" s="29" t="str">
        <f>VLOOKUP(AG217,[2]战场角色!$A:$V,22,0)</f>
        <v>head_cfcyb_1101001</v>
      </c>
      <c r="AE217" s="29">
        <f>VLOOKUP(AG217,检索目录!A:F,6,0)</f>
        <v>3</v>
      </c>
      <c r="AF217" s="28">
        <f>VLOOKUP(AG217,检索目录!A:F,3,0)</f>
        <v>1</v>
      </c>
      <c r="AG217" s="28">
        <v>1101001</v>
      </c>
      <c r="AH217" s="28"/>
    </row>
    <row r="218" s="29" customFormat="1" ht="16.5" spans="1:34">
      <c r="A218" s="35">
        <f>CONCATENATE(9,VLOOKUP(LEFT($D218,3),{"czg",1;"tfq",2;"zyd",3;"jzq",4;"gcz",5;"pcc",6},2,FALSE))*100000+VALUE(MID($D218,5,LEN($D218)-LEN(RIGHT($D218,11))-5+1))*1000+LEFT(RIGHT($D218,10),1)*100+IF(LEFT(RIGHT($D218,8),3)="jlr",1,2)*10+RIGHT($D218,1)</f>
        <v>9105221</v>
      </c>
      <c r="B218" s="28" t="s">
        <v>101</v>
      </c>
      <c r="C218" s="28" t="s">
        <v>264</v>
      </c>
      <c r="D218" s="28" t="s">
        <v>355</v>
      </c>
      <c r="E218" s="28">
        <v>3</v>
      </c>
      <c r="F218" s="28">
        <f t="shared" si="8"/>
        <v>2</v>
      </c>
      <c r="G218" s="28">
        <f>INDEX(难度数据!$A$1:$G$16,MATCH(VALUE(MID($D218,5,LEN($D218)-LEN(RIGHT($D218,11))-5+1)),难度数据!$A$1:$A$16,0),MATCH(LEFT($D218,3),难度数据!$A$1:$G$1,0))</f>
        <v>19</v>
      </c>
      <c r="H218" s="28">
        <f>VLOOKUP($G218,难度数据!$P:$AI,IF($F218=1,2+VLOOKUP($E218,难度数据!$A$24:$B$27,2,FALSE),12+VLOOKUP($E218,难度数据!$A$28:$B$31,2,FALSE)),FALSE)</f>
        <v>0.827500690471588</v>
      </c>
      <c r="I218" s="28">
        <f>VLOOKUP($G218,难度数据!$P:$AI,IF($F218=1,3+VLOOKUP($E218,难度数据!$A$24:$B$27,2,FALSE),13+VLOOKUP($E218,难度数据!$A$28:$B$31,2,FALSE)),FALSE)</f>
        <v>0</v>
      </c>
      <c r="J218" s="28">
        <f>VLOOKUP($G218,难度数据!$P:$AI,IF($F218=1,4+VLOOKUP($E218,难度数据!$A$24:$B$27,2,FALSE),14+VLOOKUP($E218,难度数据!$A$28:$B$31,2,FALSE)),FALSE)</f>
        <v>950</v>
      </c>
      <c r="K218" s="28">
        <v>0</v>
      </c>
      <c r="L218" s="28">
        <v>1.5</v>
      </c>
      <c r="M218" s="28">
        <v>0</v>
      </c>
      <c r="N218" s="28">
        <v>0</v>
      </c>
      <c r="O218" s="28">
        <f ca="1">LOOKUP($G218*4,难度数据!$I$3:$I$23,IF($F218=1,INDIRECT("难度数据"&amp;"!$J$3:$J$23"),INDIRECT("难度数据"&amp;"!$K$3:$K$23")))</f>
        <v>2750</v>
      </c>
      <c r="P218" s="28">
        <v>0</v>
      </c>
      <c r="Q218" s="28">
        <v>0</v>
      </c>
      <c r="R218" s="28">
        <v>1303002</v>
      </c>
      <c r="S218" s="28">
        <v>1</v>
      </c>
      <c r="T218" s="28">
        <v>1304017</v>
      </c>
      <c r="U218" s="28">
        <v>3</v>
      </c>
      <c r="V218" s="28">
        <v>1304019</v>
      </c>
      <c r="W218" s="28">
        <v>3</v>
      </c>
      <c r="X218" s="28"/>
      <c r="Y218" s="28"/>
      <c r="Z218" s="28"/>
      <c r="AA218" s="28" t="str">
        <f t="shared" si="10"/>
        <v/>
      </c>
      <c r="AB218" s="28">
        <v>0</v>
      </c>
      <c r="AC218" s="28">
        <f t="shared" si="9"/>
        <v>5</v>
      </c>
      <c r="AD218" s="29" t="str">
        <f>VLOOKUP(AG218,[2]战场角色!$A:$V,22,0)</f>
        <v>head_xc_1102002</v>
      </c>
      <c r="AE218" s="29">
        <f>VLOOKUP(AG218,检索目录!A:F,6,0)</f>
        <v>3</v>
      </c>
      <c r="AF218" s="28">
        <f>VLOOKUP(AG218,检索目录!A:F,3,0)</f>
        <v>1</v>
      </c>
      <c r="AG218" s="28">
        <v>1102002</v>
      </c>
      <c r="AH218" s="28"/>
    </row>
    <row r="219" s="29" customFormat="1" ht="16.5" spans="1:34">
      <c r="A219" s="35">
        <f>CONCATENATE(9,VLOOKUP(LEFT($D219,3),{"czg",1;"tfq",2;"zyd",3;"jzq",4;"gcz",5;"pcc",6},2,FALSE))*100000+VALUE(MID($D219,5,LEN($D219)-LEN(RIGHT($D219,11))-5+1))*1000+LEFT(RIGHT($D219,10),1)*100+IF(LEFT(RIGHT($D219,8),3)="jlr",1,2)*10+RIGHT($D219,1)</f>
        <v>9105212</v>
      </c>
      <c r="B219" s="28" t="s">
        <v>98</v>
      </c>
      <c r="C219" s="28" t="s">
        <v>231</v>
      </c>
      <c r="D219" s="28" t="s">
        <v>356</v>
      </c>
      <c r="E219" s="28">
        <v>4</v>
      </c>
      <c r="F219" s="28">
        <f t="shared" si="8"/>
        <v>1</v>
      </c>
      <c r="G219" s="28">
        <f>INDEX(难度数据!$A$1:$G$16,MATCH(VALUE(MID($D219,5,LEN($D219)-LEN(RIGHT($D219,11))-5+1)),难度数据!$A$1:$A$16,0),MATCH(LEFT($D219,3),难度数据!$A$1:$G$1,0))</f>
        <v>19</v>
      </c>
      <c r="H219" s="28">
        <f>VLOOKUP($G219,难度数据!$P:$AI,IF($F219=1,2+VLOOKUP($E219,难度数据!$A$24:$B$27,2,FALSE),12+VLOOKUP($E219,难度数据!$A$28:$B$31,2,FALSE)),FALSE)</f>
        <v>0.921329627550143</v>
      </c>
      <c r="I219" s="28">
        <f>VLOOKUP($G219,难度数据!$P:$AI,IF($F219=1,3+VLOOKUP($E219,难度数据!$A$24:$B$27,2,FALSE),13+VLOOKUP($E219,难度数据!$A$28:$B$31,2,FALSE)),FALSE)</f>
        <v>0</v>
      </c>
      <c r="J219" s="28">
        <f>VLOOKUP($G219,难度数据!$P:$AI,IF($F219=1,4+VLOOKUP($E219,难度数据!$A$24:$B$27,2,FALSE),14+VLOOKUP($E219,难度数据!$A$28:$B$31,2,FALSE)),FALSE)</f>
        <v>950</v>
      </c>
      <c r="K219" s="28">
        <v>0</v>
      </c>
      <c r="L219" s="28">
        <v>1.5</v>
      </c>
      <c r="M219" s="28">
        <v>0</v>
      </c>
      <c r="N219" s="28">
        <v>0</v>
      </c>
      <c r="O219" s="28">
        <f ca="1">LOOKUP($G219*4,难度数据!$I$3:$I$23,IF($F219=1,INDIRECT("难度数据"&amp;"!$J$3:$J$23"),INDIRECT("难度数据"&amp;"!$K$3:$K$23")))</f>
        <v>80</v>
      </c>
      <c r="P219" s="28">
        <v>0</v>
      </c>
      <c r="Q219" s="28">
        <v>0</v>
      </c>
      <c r="R219" s="28">
        <v>1301003</v>
      </c>
      <c r="S219" s="28">
        <v>1</v>
      </c>
      <c r="T219" s="28">
        <v>1302003</v>
      </c>
      <c r="U219" s="28">
        <v>3</v>
      </c>
      <c r="V219" s="28"/>
      <c r="W219" s="28"/>
      <c r="X219" s="28"/>
      <c r="Y219" s="28"/>
      <c r="Z219" s="28"/>
      <c r="AA219" s="28" t="str">
        <f t="shared" si="10"/>
        <v>czg-5-2-shl-loc2</v>
      </c>
      <c r="AB219" s="28">
        <v>4</v>
      </c>
      <c r="AC219" s="28">
        <f t="shared" si="9"/>
        <v>5</v>
      </c>
      <c r="AD219" s="29" t="str">
        <f>VLOOKUP(AG219,[2]战场角色!$A:$V,22,0)</f>
        <v>head_zdxl_1101003</v>
      </c>
      <c r="AE219" s="29">
        <f>VLOOKUP(AG219,检索目录!A:F,6,0)</f>
        <v>3</v>
      </c>
      <c r="AF219" s="28">
        <f>VLOOKUP(AG219,检索目录!A:F,3,0)</f>
        <v>3</v>
      </c>
      <c r="AG219" s="28">
        <v>1101003</v>
      </c>
      <c r="AH219" s="28"/>
    </row>
    <row r="220" s="29" customFormat="1" ht="16.5" spans="1:34">
      <c r="A220" s="35">
        <f>CONCATENATE(9,VLOOKUP(LEFT($D220,3),{"czg",1;"tfq",2;"zyd",3;"jzq",4;"gcz",5;"pcc",6},2,FALSE))*100000+VALUE(MID($D220,5,LEN($D220)-LEN(RIGHT($D220,11))-5+1))*1000+LEFT(RIGHT($D220,10),1)*100+IF(LEFT(RIGHT($D220,8),3)="jlr",1,2)*10+RIGHT($D220,1)</f>
        <v>9105222</v>
      </c>
      <c r="B220" s="28" t="s">
        <v>101</v>
      </c>
      <c r="C220" s="28" t="s">
        <v>233</v>
      </c>
      <c r="D220" s="28" t="s">
        <v>357</v>
      </c>
      <c r="E220" s="28">
        <v>4</v>
      </c>
      <c r="F220" s="28">
        <f t="shared" si="8"/>
        <v>2</v>
      </c>
      <c r="G220" s="28">
        <f>INDEX(难度数据!$A$1:$G$16,MATCH(VALUE(MID($D220,5,LEN($D220)-LEN(RIGHT($D220,11))-5+1)),难度数据!$A$1:$A$16,0),MATCH(LEFT($D220,3),难度数据!$A$1:$G$1,0))</f>
        <v>19</v>
      </c>
      <c r="H220" s="28">
        <f>VLOOKUP($G220,难度数据!$P:$AI,IF($F220=1,2+VLOOKUP($E220,难度数据!$A$24:$B$27,2,FALSE),12+VLOOKUP($E220,难度数据!$A$28:$B$31,2,FALSE)),FALSE)</f>
        <v>0.951991944790322</v>
      </c>
      <c r="I220" s="28">
        <f>VLOOKUP($G220,难度数据!$P:$AI,IF($F220=1,3+VLOOKUP($E220,难度数据!$A$24:$B$27,2,FALSE),13+VLOOKUP($E220,难度数据!$A$28:$B$31,2,FALSE)),FALSE)</f>
        <v>0</v>
      </c>
      <c r="J220" s="28">
        <f>VLOOKUP($G220,难度数据!$P:$AI,IF($F220=1,4+VLOOKUP($E220,难度数据!$A$24:$B$27,2,FALSE),14+VLOOKUP($E220,难度数据!$A$28:$B$31,2,FALSE)),FALSE)</f>
        <v>950</v>
      </c>
      <c r="K220" s="28">
        <v>0</v>
      </c>
      <c r="L220" s="28">
        <v>1.5</v>
      </c>
      <c r="M220" s="28">
        <v>0</v>
      </c>
      <c r="N220" s="28">
        <v>0</v>
      </c>
      <c r="O220" s="28">
        <f ca="1">LOOKUP($G220*4,难度数据!$I$3:$I$23,IF($F220=1,INDIRECT("难度数据"&amp;"!$J$3:$J$23"),INDIRECT("难度数据"&amp;"!$K$3:$K$23")))</f>
        <v>2750</v>
      </c>
      <c r="P220" s="28">
        <v>0</v>
      </c>
      <c r="Q220" s="28">
        <v>0</v>
      </c>
      <c r="R220" s="28">
        <v>1303005</v>
      </c>
      <c r="S220" s="28">
        <v>1</v>
      </c>
      <c r="T220" s="28">
        <v>1304027</v>
      </c>
      <c r="U220" s="28">
        <v>3</v>
      </c>
      <c r="V220" s="28">
        <v>1304036</v>
      </c>
      <c r="W220" s="28">
        <v>3</v>
      </c>
      <c r="X220" s="28"/>
      <c r="Y220" s="28"/>
      <c r="Z220" s="28"/>
      <c r="AA220" s="28" t="str">
        <f t="shared" si="10"/>
        <v/>
      </c>
      <c r="AB220" s="28">
        <v>0</v>
      </c>
      <c r="AC220" s="28">
        <f t="shared" si="9"/>
        <v>5</v>
      </c>
      <c r="AD220" s="29" t="str">
        <f>VLOOKUP(AG220,[2]战场角色!$A:$V,22,0)</f>
        <v>head_lxy_1102005</v>
      </c>
      <c r="AE220" s="29">
        <f>VLOOKUP(AG220,检索目录!A:F,6,0)</f>
        <v>3</v>
      </c>
      <c r="AF220" s="28">
        <f>VLOOKUP(AG220,检索目录!A:F,3,0)</f>
        <v>3</v>
      </c>
      <c r="AG220" s="28">
        <v>1102005</v>
      </c>
      <c r="AH220" s="28"/>
    </row>
    <row r="221" s="29" customFormat="1" ht="16.5" spans="1:34">
      <c r="A221" s="35">
        <f>CONCATENATE(9,VLOOKUP(LEFT($D221,3),{"czg",1;"tfq",2;"zyd",3;"jzq",4;"gcz",5;"pcc",6},2,FALSE))*100000+VALUE(MID($D221,5,LEN($D221)-LEN(RIGHT($D221,11))-5+1))*1000+LEFT(RIGHT($D221,10),1)*100+IF(LEFT(RIGHT($D221,8),3)="jlr",1,2)*10+RIGHT($D221,1)</f>
        <v>9105213</v>
      </c>
      <c r="B221" s="28" t="s">
        <v>98</v>
      </c>
      <c r="C221" s="28" t="s">
        <v>215</v>
      </c>
      <c r="D221" s="28" t="s">
        <v>358</v>
      </c>
      <c r="E221" s="28">
        <v>3</v>
      </c>
      <c r="F221" s="28">
        <f t="shared" ref="F221:F284" si="11">IF(LEFT(RIGHT($D221,8),3)="jlr",1,2)</f>
        <v>1</v>
      </c>
      <c r="G221" s="28">
        <f>INDEX(难度数据!$A$1:$G$16,MATCH(VALUE(MID($D221,5,LEN($D221)-LEN(RIGHT($D221,11))-5+1)),难度数据!$A$1:$A$16,0),MATCH(LEFT($D221,3),难度数据!$A$1:$G$1,0))</f>
        <v>19</v>
      </c>
      <c r="H221" s="28">
        <f>VLOOKUP($G221,难度数据!$P:$AI,IF($F221=1,2+VLOOKUP($E221,难度数据!$A$24:$B$27,2,FALSE),12+VLOOKUP($E221,难度数据!$A$28:$B$31,2,FALSE)),FALSE)</f>
        <v>0.798680358589427</v>
      </c>
      <c r="I221" s="28">
        <f>VLOOKUP($G221,难度数据!$P:$AI,IF($F221=1,3+VLOOKUP($E221,难度数据!$A$24:$B$27,2,FALSE),13+VLOOKUP($E221,难度数据!$A$28:$B$31,2,FALSE)),FALSE)</f>
        <v>0</v>
      </c>
      <c r="J221" s="28">
        <f>VLOOKUP($G221,难度数据!$P:$AI,IF($F221=1,4+VLOOKUP($E221,难度数据!$A$24:$B$27,2,FALSE),14+VLOOKUP($E221,难度数据!$A$28:$B$31,2,FALSE)),FALSE)</f>
        <v>950</v>
      </c>
      <c r="K221" s="28">
        <v>0</v>
      </c>
      <c r="L221" s="28">
        <v>1.5</v>
      </c>
      <c r="M221" s="28">
        <v>0</v>
      </c>
      <c r="N221" s="28">
        <v>0</v>
      </c>
      <c r="O221" s="28">
        <f ca="1">LOOKUP($G221*4,难度数据!$I$3:$I$23,IF($F221=1,INDIRECT("难度数据"&amp;"!$J$3:$J$23"),INDIRECT("难度数据"&amp;"!$K$3:$K$23")))</f>
        <v>80</v>
      </c>
      <c r="P221" s="28">
        <v>0</v>
      </c>
      <c r="Q221" s="28">
        <v>0</v>
      </c>
      <c r="R221" s="28">
        <v>1301014</v>
      </c>
      <c r="S221" s="28">
        <v>1</v>
      </c>
      <c r="T221" s="28">
        <v>1302014</v>
      </c>
      <c r="U221" s="28">
        <v>3</v>
      </c>
      <c r="V221" s="28"/>
      <c r="W221" s="28"/>
      <c r="X221" s="28"/>
      <c r="Y221" s="28"/>
      <c r="Z221" s="28"/>
      <c r="AA221" s="28" t="str">
        <f t="shared" si="10"/>
        <v>czg-5-2-shl-loc3</v>
      </c>
      <c r="AB221" s="28">
        <v>4</v>
      </c>
      <c r="AC221" s="28">
        <f t="shared" si="9"/>
        <v>5</v>
      </c>
      <c r="AD221" s="29" t="str">
        <f>VLOOKUP(AG221,[2]战场角色!$A:$V,22,0)</f>
        <v>head_lxg_1101014</v>
      </c>
      <c r="AE221" s="29">
        <f>VLOOKUP(AG221,检索目录!A:F,6,0)</f>
        <v>3</v>
      </c>
      <c r="AF221" s="28">
        <f>VLOOKUP(AG221,检索目录!A:F,3,0)</f>
        <v>2</v>
      </c>
      <c r="AG221" s="28">
        <v>1101014</v>
      </c>
      <c r="AH221" s="28"/>
    </row>
    <row r="222" s="29" customFormat="1" ht="16.5" spans="1:34">
      <c r="A222" s="35">
        <f>CONCATENATE(9,VLOOKUP(LEFT($D222,3),{"czg",1;"tfq",2;"zyd",3;"jzq",4;"gcz",5;"pcc",6},2,FALSE))*100000+VALUE(MID($D222,5,LEN($D222)-LEN(RIGHT($D222,11))-5+1))*1000+LEFT(RIGHT($D222,10),1)*100+IF(LEFT(RIGHT($D222,8),3)="jlr",1,2)*10+RIGHT($D222,1)</f>
        <v>9105223</v>
      </c>
      <c r="B222" s="28" t="s">
        <v>101</v>
      </c>
      <c r="C222" s="28" t="s">
        <v>251</v>
      </c>
      <c r="D222" s="28" t="s">
        <v>359</v>
      </c>
      <c r="E222" s="28">
        <v>3</v>
      </c>
      <c r="F222" s="28">
        <f t="shared" si="11"/>
        <v>2</v>
      </c>
      <c r="G222" s="28">
        <f>INDEX(难度数据!$A$1:$G$16,MATCH(VALUE(MID($D222,5,LEN($D222)-LEN(RIGHT($D222,11))-5+1)),难度数据!$A$1:$A$16,0),MATCH(LEFT($D222,3),难度数据!$A$1:$G$1,0))</f>
        <v>19</v>
      </c>
      <c r="H222" s="28">
        <f>VLOOKUP($G222,难度数据!$P:$AI,IF($F222=1,2+VLOOKUP($E222,难度数据!$A$24:$B$27,2,FALSE),12+VLOOKUP($E222,难度数据!$A$28:$B$31,2,FALSE)),FALSE)</f>
        <v>0.827500690471588</v>
      </c>
      <c r="I222" s="28">
        <f>VLOOKUP($G222,难度数据!$P:$AI,IF($F222=1,3+VLOOKUP($E222,难度数据!$A$24:$B$27,2,FALSE),13+VLOOKUP($E222,难度数据!$A$28:$B$31,2,FALSE)),FALSE)</f>
        <v>0</v>
      </c>
      <c r="J222" s="28">
        <f>VLOOKUP($G222,难度数据!$P:$AI,IF($F222=1,4+VLOOKUP($E222,难度数据!$A$24:$B$27,2,FALSE),14+VLOOKUP($E222,难度数据!$A$28:$B$31,2,FALSE)),FALSE)</f>
        <v>950</v>
      </c>
      <c r="K222" s="28">
        <v>0</v>
      </c>
      <c r="L222" s="28">
        <v>1.5</v>
      </c>
      <c r="M222" s="28">
        <v>0</v>
      </c>
      <c r="N222" s="28">
        <v>0</v>
      </c>
      <c r="O222" s="28">
        <f ca="1">LOOKUP($G222*4,难度数据!$I$3:$I$23,IF($F222=1,INDIRECT("难度数据"&amp;"!$J$3:$J$23"),INDIRECT("难度数据"&amp;"!$K$3:$K$23")))</f>
        <v>2750</v>
      </c>
      <c r="P222" s="28">
        <v>0</v>
      </c>
      <c r="Q222" s="28">
        <v>0</v>
      </c>
      <c r="R222" s="28">
        <v>1303020</v>
      </c>
      <c r="S222" s="28">
        <v>1</v>
      </c>
      <c r="T222" s="28">
        <v>1304026</v>
      </c>
      <c r="U222" s="28">
        <v>3</v>
      </c>
      <c r="V222" s="28">
        <v>1304032</v>
      </c>
      <c r="W222" s="28">
        <v>3</v>
      </c>
      <c r="X222" s="28"/>
      <c r="Y222" s="28"/>
      <c r="Z222" s="28"/>
      <c r="AA222" s="28" t="str">
        <f t="shared" si="10"/>
        <v/>
      </c>
      <c r="AB222" s="28">
        <v>0</v>
      </c>
      <c r="AC222" s="28">
        <f t="shared" si="9"/>
        <v>5</v>
      </c>
      <c r="AD222" s="29" t="str">
        <f>VLOOKUP(AG222,[2]战场角色!$A:$V,22,0)</f>
        <v>head_gs_1102020</v>
      </c>
      <c r="AE222" s="29">
        <f>VLOOKUP(AG222,检索目录!A:F,6,0)</f>
        <v>3</v>
      </c>
      <c r="AF222" s="28">
        <f>VLOOKUP(AG222,检索目录!A:F,3,0)</f>
        <v>2</v>
      </c>
      <c r="AG222" s="28">
        <v>1102020</v>
      </c>
      <c r="AH222" s="28"/>
    </row>
    <row r="223" s="29" customFormat="1" ht="16.5" spans="1:34">
      <c r="A223" s="35">
        <f>CONCATENATE(9,VLOOKUP(LEFT($D223,3),{"czg",1;"tfq",2;"zyd",3;"jzq",4;"gcz",5;"pcc",6},2,FALSE))*100000+VALUE(MID($D223,5,LEN($D223)-LEN(RIGHT($D223,11))-5+1))*1000+LEFT(RIGHT($D223,10),1)*100+IF(LEFT(RIGHT($D223,8),3)="jlr",1,2)*10+RIGHT($D223,1)</f>
        <v>9105311</v>
      </c>
      <c r="B223" s="28" t="s">
        <v>98</v>
      </c>
      <c r="C223" s="28" t="s">
        <v>99</v>
      </c>
      <c r="D223" s="28" t="s">
        <v>360</v>
      </c>
      <c r="E223" s="28">
        <v>3</v>
      </c>
      <c r="F223" s="28">
        <f t="shared" si="11"/>
        <v>1</v>
      </c>
      <c r="G223" s="28">
        <f>INDEX(难度数据!$A$1:$G$16,MATCH(VALUE(MID($D223,5,LEN($D223)-LEN(RIGHT($D223,11))-5+1)),难度数据!$A$1:$A$16,0),MATCH(LEFT($D223,3),难度数据!$A$1:$G$1,0))</f>
        <v>19</v>
      </c>
      <c r="H223" s="28">
        <f>VLOOKUP($G223,难度数据!$P:$AI,IF($F223=1,2+VLOOKUP($E223,难度数据!$A$24:$B$27,2,FALSE),12+VLOOKUP($E223,难度数据!$A$28:$B$31,2,FALSE)),FALSE)</f>
        <v>0.798680358589427</v>
      </c>
      <c r="I223" s="28">
        <f>VLOOKUP($G223,难度数据!$P:$AI,IF($F223=1,3+VLOOKUP($E223,难度数据!$A$24:$B$27,2,FALSE),13+VLOOKUP($E223,难度数据!$A$28:$B$31,2,FALSE)),FALSE)</f>
        <v>0</v>
      </c>
      <c r="J223" s="28">
        <f>VLOOKUP($G223,难度数据!$P:$AI,IF($F223=1,4+VLOOKUP($E223,难度数据!$A$24:$B$27,2,FALSE),14+VLOOKUP($E223,难度数据!$A$28:$B$31,2,FALSE)),FALSE)</f>
        <v>950</v>
      </c>
      <c r="K223" s="28">
        <v>0</v>
      </c>
      <c r="L223" s="28">
        <v>1.5</v>
      </c>
      <c r="M223" s="28">
        <v>0</v>
      </c>
      <c r="N223" s="28">
        <v>0</v>
      </c>
      <c r="O223" s="28">
        <f ca="1">LOOKUP($G223*4,难度数据!$I$3:$I$23,IF($F223=1,INDIRECT("难度数据"&amp;"!$J$3:$J$23"),INDIRECT("难度数据"&amp;"!$K$3:$K$23")))</f>
        <v>80</v>
      </c>
      <c r="P223" s="28">
        <v>0</v>
      </c>
      <c r="Q223" s="28">
        <v>0</v>
      </c>
      <c r="R223" s="28">
        <v>1301012</v>
      </c>
      <c r="S223" s="28">
        <v>1</v>
      </c>
      <c r="T223" s="28">
        <v>1302012</v>
      </c>
      <c r="U223" s="28">
        <v>3</v>
      </c>
      <c r="V223" s="28"/>
      <c r="W223" s="28"/>
      <c r="X223" s="28"/>
      <c r="Y223" s="28"/>
      <c r="Z223" s="28"/>
      <c r="AA223" s="28" t="str">
        <f t="shared" si="10"/>
        <v>czg-5-3-shl-loc1</v>
      </c>
      <c r="AB223" s="28">
        <v>4</v>
      </c>
      <c r="AC223" s="28">
        <f t="shared" si="9"/>
        <v>5</v>
      </c>
      <c r="AD223" s="29" t="str">
        <f>VLOOKUP(AG223,[2]战场角色!$A:$V,22,0)</f>
        <v>head_nyf_1101012</v>
      </c>
      <c r="AE223" s="29">
        <f>VLOOKUP(AG223,检索目录!A:F,6,0)</f>
        <v>2</v>
      </c>
      <c r="AF223" s="28">
        <f>VLOOKUP(AG223,检索目录!A:F,3,0)</f>
        <v>2</v>
      </c>
      <c r="AG223" s="28">
        <v>1101012</v>
      </c>
      <c r="AH223" s="28"/>
    </row>
    <row r="224" s="29" customFormat="1" ht="16.5" spans="1:34">
      <c r="A224" s="35">
        <f>CONCATENATE(9,VLOOKUP(LEFT($D224,3),{"czg",1;"tfq",2;"zyd",3;"jzq",4;"gcz",5;"pcc",6},2,FALSE))*100000+VALUE(MID($D224,5,LEN($D224)-LEN(RIGHT($D224,11))-5+1))*1000+LEFT(RIGHT($D224,10),1)*100+IF(LEFT(RIGHT($D224,8),3)="jlr",1,2)*10+RIGHT($D224,1)</f>
        <v>9105321</v>
      </c>
      <c r="B224" s="28" t="s">
        <v>101</v>
      </c>
      <c r="C224" s="28" t="s">
        <v>102</v>
      </c>
      <c r="D224" s="28" t="s">
        <v>361</v>
      </c>
      <c r="E224" s="28">
        <v>3</v>
      </c>
      <c r="F224" s="28">
        <f t="shared" si="11"/>
        <v>2</v>
      </c>
      <c r="G224" s="28">
        <f>INDEX(难度数据!$A$1:$G$16,MATCH(VALUE(MID($D224,5,LEN($D224)-LEN(RIGHT($D224,11))-5+1)),难度数据!$A$1:$A$16,0),MATCH(LEFT($D224,3),难度数据!$A$1:$G$1,0))</f>
        <v>19</v>
      </c>
      <c r="H224" s="28">
        <f>VLOOKUP($G224,难度数据!$P:$AI,IF($F224=1,2+VLOOKUP($E224,难度数据!$A$24:$B$27,2,FALSE),12+VLOOKUP($E224,难度数据!$A$28:$B$31,2,FALSE)),FALSE)</f>
        <v>0.827500690471588</v>
      </c>
      <c r="I224" s="28">
        <f>VLOOKUP($G224,难度数据!$P:$AI,IF($F224=1,3+VLOOKUP($E224,难度数据!$A$24:$B$27,2,FALSE),13+VLOOKUP($E224,难度数据!$A$28:$B$31,2,FALSE)),FALSE)</f>
        <v>0</v>
      </c>
      <c r="J224" s="28">
        <f>VLOOKUP($G224,难度数据!$P:$AI,IF($F224=1,4+VLOOKUP($E224,难度数据!$A$24:$B$27,2,FALSE),14+VLOOKUP($E224,难度数据!$A$28:$B$31,2,FALSE)),FALSE)</f>
        <v>950</v>
      </c>
      <c r="K224" s="28">
        <v>0</v>
      </c>
      <c r="L224" s="28">
        <v>1.5</v>
      </c>
      <c r="M224" s="28">
        <v>0</v>
      </c>
      <c r="N224" s="28">
        <v>0</v>
      </c>
      <c r="O224" s="28">
        <f ca="1">LOOKUP($G224*4,难度数据!$I$3:$I$23,IF($F224=1,INDIRECT("难度数据"&amp;"!$J$3:$J$23"),INDIRECT("难度数据"&amp;"!$K$3:$K$23")))</f>
        <v>2750</v>
      </c>
      <c r="P224" s="28">
        <v>0</v>
      </c>
      <c r="Q224" s="28">
        <v>0</v>
      </c>
      <c r="R224" s="28">
        <v>1303018</v>
      </c>
      <c r="S224" s="28">
        <v>1</v>
      </c>
      <c r="T224" s="28">
        <v>1304026</v>
      </c>
      <c r="U224" s="28">
        <v>3</v>
      </c>
      <c r="V224" s="28">
        <v>1304032</v>
      </c>
      <c r="W224" s="28">
        <v>3</v>
      </c>
      <c r="X224" s="28"/>
      <c r="Y224" s="28"/>
      <c r="Z224" s="28"/>
      <c r="AA224" s="28" t="str">
        <f t="shared" si="10"/>
        <v/>
      </c>
      <c r="AB224" s="28">
        <v>0</v>
      </c>
      <c r="AC224" s="28">
        <f t="shared" si="9"/>
        <v>5</v>
      </c>
      <c r="AD224" s="29" t="str">
        <f>VLOOKUP(AG224,[2]战场角色!$A:$V,22,0)</f>
        <v>head_sr_1102018</v>
      </c>
      <c r="AE224" s="29">
        <f>VLOOKUP(AG224,检索目录!A:F,6,0)</f>
        <v>2</v>
      </c>
      <c r="AF224" s="28">
        <f>VLOOKUP(AG224,检索目录!A:F,3,0)</f>
        <v>2</v>
      </c>
      <c r="AG224" s="28">
        <v>1102018</v>
      </c>
      <c r="AH224" s="28"/>
    </row>
    <row r="225" s="29" customFormat="1" ht="16.5" spans="1:34">
      <c r="A225" s="35">
        <f>CONCATENATE(9,VLOOKUP(LEFT($D225,3),{"czg",1;"tfq",2;"zyd",3;"jzq",4;"gcz",5;"pcc",6},2,FALSE))*100000+VALUE(MID($D225,5,LEN($D225)-LEN(RIGHT($D225,11))-5+1))*1000+LEFT(RIGHT($D225,10),1)*100+IF(LEFT(RIGHT($D225,8),3)="jlr",1,2)*10+RIGHT($D225,1)</f>
        <v>9105312</v>
      </c>
      <c r="B225" s="28" t="s">
        <v>98</v>
      </c>
      <c r="C225" s="28" t="s">
        <v>104</v>
      </c>
      <c r="D225" s="28" t="s">
        <v>362</v>
      </c>
      <c r="E225" s="28">
        <v>4</v>
      </c>
      <c r="F225" s="28">
        <f t="shared" si="11"/>
        <v>1</v>
      </c>
      <c r="G225" s="28">
        <f>INDEX(难度数据!$A$1:$G$16,MATCH(VALUE(MID($D225,5,LEN($D225)-LEN(RIGHT($D225,11))-5+1)),难度数据!$A$1:$A$16,0),MATCH(LEFT($D225,3),难度数据!$A$1:$G$1,0))</f>
        <v>19</v>
      </c>
      <c r="H225" s="28">
        <f>VLOOKUP($G225,难度数据!$P:$AI,IF($F225=1,2+VLOOKUP($E225,难度数据!$A$24:$B$27,2,FALSE),12+VLOOKUP($E225,难度数据!$A$28:$B$31,2,FALSE)),FALSE)</f>
        <v>0.921329627550143</v>
      </c>
      <c r="I225" s="28">
        <f>VLOOKUP($G225,难度数据!$P:$AI,IF($F225=1,3+VLOOKUP($E225,难度数据!$A$24:$B$27,2,FALSE),13+VLOOKUP($E225,难度数据!$A$28:$B$31,2,FALSE)),FALSE)</f>
        <v>0</v>
      </c>
      <c r="J225" s="28">
        <f>VLOOKUP($G225,难度数据!$P:$AI,IF($F225=1,4+VLOOKUP($E225,难度数据!$A$24:$B$27,2,FALSE),14+VLOOKUP($E225,难度数据!$A$28:$B$31,2,FALSE)),FALSE)</f>
        <v>950</v>
      </c>
      <c r="K225" s="28">
        <v>0</v>
      </c>
      <c r="L225" s="28">
        <v>1.5</v>
      </c>
      <c r="M225" s="28">
        <v>0</v>
      </c>
      <c r="N225" s="28">
        <v>0</v>
      </c>
      <c r="O225" s="28">
        <f ca="1">LOOKUP($G225*4,难度数据!$I$3:$I$23,IF($F225=1,INDIRECT("难度数据"&amp;"!$J$3:$J$23"),INDIRECT("难度数据"&amp;"!$K$3:$K$23")))</f>
        <v>80</v>
      </c>
      <c r="P225" s="28">
        <v>0</v>
      </c>
      <c r="Q225" s="28">
        <v>0</v>
      </c>
      <c r="R225" s="28">
        <v>1301008</v>
      </c>
      <c r="S225" s="28">
        <v>1</v>
      </c>
      <c r="T225" s="28">
        <v>1302008</v>
      </c>
      <c r="U225" s="28">
        <v>3</v>
      </c>
      <c r="V225" s="28"/>
      <c r="W225" s="28"/>
      <c r="X225" s="28"/>
      <c r="Y225" s="28"/>
      <c r="Z225" s="28"/>
      <c r="AA225" s="28" t="str">
        <f t="shared" si="10"/>
        <v>czg-5-3-shl-loc2</v>
      </c>
      <c r="AB225" s="28">
        <v>4</v>
      </c>
      <c r="AC225" s="28">
        <f t="shared" si="9"/>
        <v>5</v>
      </c>
      <c r="AD225" s="29" t="str">
        <f>VLOOKUP(AG225,[2]战场角色!$A:$V,22,0)</f>
        <v>head_hekp_1101008</v>
      </c>
      <c r="AE225" s="29">
        <f>VLOOKUP(AG225,检索目录!A:F,6,0)</f>
        <v>2</v>
      </c>
      <c r="AF225" s="28">
        <f>VLOOKUP(AG225,检索目录!A:F,3,0)</f>
        <v>3</v>
      </c>
      <c r="AG225" s="28">
        <v>1101008</v>
      </c>
      <c r="AH225" s="28"/>
    </row>
    <row r="226" s="29" customFormat="1" ht="16.5" spans="1:34">
      <c r="A226" s="35">
        <f>CONCATENATE(9,VLOOKUP(LEFT($D226,3),{"czg",1;"tfq",2;"zyd",3;"jzq",4;"gcz",5;"pcc",6},2,FALSE))*100000+VALUE(MID($D226,5,LEN($D226)-LEN(RIGHT($D226,11))-5+1))*1000+LEFT(RIGHT($D226,10),1)*100+IF(LEFT(RIGHT($D226,8),3)="jlr",1,2)*10+RIGHT($D226,1)</f>
        <v>9105322</v>
      </c>
      <c r="B226" s="28" t="s">
        <v>101</v>
      </c>
      <c r="C226" s="28" t="s">
        <v>106</v>
      </c>
      <c r="D226" s="28" t="s">
        <v>363</v>
      </c>
      <c r="E226" s="28">
        <v>4</v>
      </c>
      <c r="F226" s="28">
        <f t="shared" si="11"/>
        <v>2</v>
      </c>
      <c r="G226" s="28">
        <f>INDEX(难度数据!$A$1:$G$16,MATCH(VALUE(MID($D226,5,LEN($D226)-LEN(RIGHT($D226,11))-5+1)),难度数据!$A$1:$A$16,0),MATCH(LEFT($D226,3),难度数据!$A$1:$G$1,0))</f>
        <v>19</v>
      </c>
      <c r="H226" s="28">
        <f>VLOOKUP($G226,难度数据!$P:$AI,IF($F226=1,2+VLOOKUP($E226,难度数据!$A$24:$B$27,2,FALSE),12+VLOOKUP($E226,难度数据!$A$28:$B$31,2,FALSE)),FALSE)</f>
        <v>0.951991944790322</v>
      </c>
      <c r="I226" s="28">
        <f>VLOOKUP($G226,难度数据!$P:$AI,IF($F226=1,3+VLOOKUP($E226,难度数据!$A$24:$B$27,2,FALSE),13+VLOOKUP($E226,难度数据!$A$28:$B$31,2,FALSE)),FALSE)</f>
        <v>0</v>
      </c>
      <c r="J226" s="28">
        <f>VLOOKUP($G226,难度数据!$P:$AI,IF($F226=1,4+VLOOKUP($E226,难度数据!$A$24:$B$27,2,FALSE),14+VLOOKUP($E226,难度数据!$A$28:$B$31,2,FALSE)),FALSE)</f>
        <v>950</v>
      </c>
      <c r="K226" s="28">
        <v>0</v>
      </c>
      <c r="L226" s="28">
        <v>1.5</v>
      </c>
      <c r="M226" s="28">
        <v>0</v>
      </c>
      <c r="N226" s="28">
        <v>0</v>
      </c>
      <c r="O226" s="28">
        <f ca="1">LOOKUP($G226*4,难度数据!$I$3:$I$23,IF($F226=1,INDIRECT("难度数据"&amp;"!$J$3:$J$23"),INDIRECT("难度数据"&amp;"!$K$3:$K$23")))</f>
        <v>2750</v>
      </c>
      <c r="P226" s="28">
        <v>0</v>
      </c>
      <c r="Q226" s="28">
        <v>0</v>
      </c>
      <c r="R226" s="28">
        <v>1303013</v>
      </c>
      <c r="S226" s="28">
        <v>1</v>
      </c>
      <c r="T226" s="28">
        <v>1304027</v>
      </c>
      <c r="U226" s="28">
        <v>3</v>
      </c>
      <c r="V226" s="28">
        <v>1304031</v>
      </c>
      <c r="W226" s="28">
        <v>3</v>
      </c>
      <c r="X226" s="28"/>
      <c r="Y226" s="28"/>
      <c r="Z226" s="28"/>
      <c r="AA226" s="28" t="str">
        <f t="shared" si="10"/>
        <v/>
      </c>
      <c r="AB226" s="28">
        <v>0</v>
      </c>
      <c r="AC226" s="28">
        <f t="shared" si="9"/>
        <v>5</v>
      </c>
      <c r="AD226" s="29" t="str">
        <f>VLOOKUP(AG226,[2]战场角色!$A:$V,22,0)</f>
        <v>head_sbls_1102013</v>
      </c>
      <c r="AE226" s="29">
        <f>VLOOKUP(AG226,检索目录!A:F,6,0)</f>
        <v>2</v>
      </c>
      <c r="AF226" s="28">
        <f>VLOOKUP(AG226,检索目录!A:F,3,0)</f>
        <v>3</v>
      </c>
      <c r="AG226" s="28">
        <v>1102013</v>
      </c>
      <c r="AH226" s="28"/>
    </row>
    <row r="227" s="29" customFormat="1" ht="16.5" spans="1:34">
      <c r="A227" s="35">
        <f>CONCATENATE(9,VLOOKUP(LEFT($D227,3),{"czg",1;"tfq",2;"zyd",3;"jzq",4;"gcz",5;"pcc",6},2,FALSE))*100000+VALUE(MID($D227,5,LEN($D227)-LEN(RIGHT($D227,11))-5+1))*1000+LEFT(RIGHT($D227,10),1)*100+IF(LEFT(RIGHT($D227,8),3)="jlr",1,2)*10+RIGHT($D227,1)</f>
        <v>9105313</v>
      </c>
      <c r="B227" s="28" t="s">
        <v>98</v>
      </c>
      <c r="C227" s="28" t="s">
        <v>207</v>
      </c>
      <c r="D227" s="28" t="s">
        <v>364</v>
      </c>
      <c r="E227" s="28">
        <v>3</v>
      </c>
      <c r="F227" s="28">
        <f t="shared" si="11"/>
        <v>1</v>
      </c>
      <c r="G227" s="28">
        <f>INDEX(难度数据!$A$1:$G$16,MATCH(VALUE(MID($D227,5,LEN($D227)-LEN(RIGHT($D227,11))-5+1)),难度数据!$A$1:$A$16,0),MATCH(LEFT($D227,3),难度数据!$A$1:$G$1,0))</f>
        <v>19</v>
      </c>
      <c r="H227" s="28">
        <f>VLOOKUP($G227,难度数据!$P:$AI,IF($F227=1,2+VLOOKUP($E227,难度数据!$A$24:$B$27,2,FALSE),12+VLOOKUP($E227,难度数据!$A$28:$B$31,2,FALSE)),FALSE)</f>
        <v>0.798680358589427</v>
      </c>
      <c r="I227" s="28">
        <f>VLOOKUP($G227,难度数据!$P:$AI,IF($F227=1,3+VLOOKUP($E227,难度数据!$A$24:$B$27,2,FALSE),13+VLOOKUP($E227,难度数据!$A$28:$B$31,2,FALSE)),FALSE)</f>
        <v>0</v>
      </c>
      <c r="J227" s="28">
        <f>VLOOKUP($G227,难度数据!$P:$AI,IF($F227=1,4+VLOOKUP($E227,难度数据!$A$24:$B$27,2,FALSE),14+VLOOKUP($E227,难度数据!$A$28:$B$31,2,FALSE)),FALSE)</f>
        <v>950</v>
      </c>
      <c r="K227" s="28">
        <v>0</v>
      </c>
      <c r="L227" s="28">
        <v>1.5</v>
      </c>
      <c r="M227" s="28">
        <v>0</v>
      </c>
      <c r="N227" s="28">
        <v>0</v>
      </c>
      <c r="O227" s="28">
        <f ca="1">LOOKUP($G227*4,难度数据!$I$3:$I$23,IF($F227=1,INDIRECT("难度数据"&amp;"!$J$3:$J$23"),INDIRECT("难度数据"&amp;"!$K$3:$K$23")))</f>
        <v>80</v>
      </c>
      <c r="P227" s="28">
        <v>0</v>
      </c>
      <c r="Q227" s="28">
        <v>0</v>
      </c>
      <c r="R227" s="28">
        <v>1301009</v>
      </c>
      <c r="S227" s="28">
        <v>1</v>
      </c>
      <c r="T227" s="28">
        <v>1302009</v>
      </c>
      <c r="U227" s="28">
        <v>3</v>
      </c>
      <c r="V227" s="28"/>
      <c r="W227" s="28"/>
      <c r="X227" s="28"/>
      <c r="Y227" s="28"/>
      <c r="Z227" s="28"/>
      <c r="AA227" s="28" t="str">
        <f t="shared" si="10"/>
        <v>czg-5-3-shl-loc3</v>
      </c>
      <c r="AB227" s="28">
        <v>4</v>
      </c>
      <c r="AC227" s="28">
        <f t="shared" si="9"/>
        <v>5</v>
      </c>
      <c r="AD227" s="29" t="str">
        <f>VLOOKUP(AG227,[2]战场角色!$A:$V,22,0)</f>
        <v>head_blsm_1101009</v>
      </c>
      <c r="AE227" s="29">
        <f>VLOOKUP(AG227,检索目录!A:F,6,0)</f>
        <v>3</v>
      </c>
      <c r="AF227" s="28">
        <f>VLOOKUP(AG227,检索目录!A:F,3,0)</f>
        <v>3</v>
      </c>
      <c r="AG227" s="28">
        <v>1101009</v>
      </c>
      <c r="AH227" s="28"/>
    </row>
    <row r="228" s="29" customFormat="1" ht="16.5" spans="1:34">
      <c r="A228" s="35">
        <f>CONCATENATE(9,VLOOKUP(LEFT($D228,3),{"czg",1;"tfq",2;"zyd",3;"jzq",4;"gcz",5;"pcc",6},2,FALSE))*100000+VALUE(MID($D228,5,LEN($D228)-LEN(RIGHT($D228,11))-5+1))*1000+LEFT(RIGHT($D228,10),1)*100+IF(LEFT(RIGHT($D228,8),3)="jlr",1,2)*10+RIGHT($D228,1)</f>
        <v>9105323</v>
      </c>
      <c r="B228" s="28" t="s">
        <v>101</v>
      </c>
      <c r="C228" s="28" t="s">
        <v>287</v>
      </c>
      <c r="D228" s="28" t="s">
        <v>365</v>
      </c>
      <c r="E228" s="28">
        <v>3</v>
      </c>
      <c r="F228" s="28">
        <f t="shared" si="11"/>
        <v>2</v>
      </c>
      <c r="G228" s="28">
        <f>INDEX(难度数据!$A$1:$G$16,MATCH(VALUE(MID($D228,5,LEN($D228)-LEN(RIGHT($D228,11))-5+1)),难度数据!$A$1:$A$16,0),MATCH(LEFT($D228,3),难度数据!$A$1:$G$1,0))</f>
        <v>19</v>
      </c>
      <c r="H228" s="28">
        <f>VLOOKUP($G228,难度数据!$P:$AI,IF($F228=1,2+VLOOKUP($E228,难度数据!$A$24:$B$27,2,FALSE),12+VLOOKUP($E228,难度数据!$A$28:$B$31,2,FALSE)),FALSE)</f>
        <v>0.827500690471588</v>
      </c>
      <c r="I228" s="28">
        <f>VLOOKUP($G228,难度数据!$P:$AI,IF($F228=1,3+VLOOKUP($E228,难度数据!$A$24:$B$27,2,FALSE),13+VLOOKUP($E228,难度数据!$A$28:$B$31,2,FALSE)),FALSE)</f>
        <v>0</v>
      </c>
      <c r="J228" s="28">
        <f>VLOOKUP($G228,难度数据!$P:$AI,IF($F228=1,4+VLOOKUP($E228,难度数据!$A$24:$B$27,2,FALSE),14+VLOOKUP($E228,难度数据!$A$28:$B$31,2,FALSE)),FALSE)</f>
        <v>950</v>
      </c>
      <c r="K228" s="28">
        <v>0</v>
      </c>
      <c r="L228" s="28">
        <v>1.5</v>
      </c>
      <c r="M228" s="28">
        <v>0</v>
      </c>
      <c r="N228" s="28">
        <v>0</v>
      </c>
      <c r="O228" s="28">
        <f ca="1">LOOKUP($G228*4,难度数据!$I$3:$I$23,IF($F228=1,INDIRECT("难度数据"&amp;"!$J$3:$J$23"),INDIRECT("难度数据"&amp;"!$K$3:$K$23")))</f>
        <v>2750</v>
      </c>
      <c r="P228" s="28">
        <v>0</v>
      </c>
      <c r="Q228" s="28">
        <v>0</v>
      </c>
      <c r="R228" s="28">
        <v>1303014</v>
      </c>
      <c r="S228" s="28">
        <v>1</v>
      </c>
      <c r="T228" s="28">
        <v>1304017</v>
      </c>
      <c r="U228" s="28">
        <v>3</v>
      </c>
      <c r="V228" s="28">
        <v>1304019</v>
      </c>
      <c r="W228" s="28">
        <v>3</v>
      </c>
      <c r="X228" s="28"/>
      <c r="Y228" s="28"/>
      <c r="Z228" s="28"/>
      <c r="AA228" s="28" t="str">
        <f t="shared" si="10"/>
        <v/>
      </c>
      <c r="AB228" s="28">
        <v>0</v>
      </c>
      <c r="AC228" s="28">
        <f t="shared" si="9"/>
        <v>5</v>
      </c>
      <c r="AD228" s="29" t="str">
        <f>VLOOKUP(AG228,[2]战场角色!$A:$V,22,0)</f>
        <v>head_slm_1102014</v>
      </c>
      <c r="AE228" s="29">
        <f>VLOOKUP(AG228,检索目录!A:F,6,0)</f>
        <v>3</v>
      </c>
      <c r="AF228" s="28">
        <f>VLOOKUP(AG228,检索目录!A:F,3,0)</f>
        <v>3</v>
      </c>
      <c r="AG228" s="28">
        <v>1102014</v>
      </c>
      <c r="AH228" s="28"/>
    </row>
    <row r="229" s="29" customFormat="1" ht="16.5" spans="1:34">
      <c r="A229" s="35">
        <f>CONCATENATE(9,VLOOKUP(LEFT($D229,3),{"czg",1;"tfq",2;"zyd",3;"jzq",4;"gcz",5;"pcc",6},2,FALSE))*100000+VALUE(MID($D229,5,LEN($D229)-LEN(RIGHT($D229,11))-5+1))*1000+LEFT(RIGHT($D229,10),1)*100+IF(LEFT(RIGHT($D229,8),3)="jlr",1,2)*10+RIGHT($D229,1)</f>
        <v>9205111</v>
      </c>
      <c r="B229" s="28" t="s">
        <v>98</v>
      </c>
      <c r="C229" s="28" t="s">
        <v>211</v>
      </c>
      <c r="D229" s="28" t="s">
        <v>366</v>
      </c>
      <c r="E229" s="28">
        <v>3</v>
      </c>
      <c r="F229" s="28">
        <f t="shared" si="11"/>
        <v>1</v>
      </c>
      <c r="G229" s="28">
        <f>INDEX(难度数据!$A$1:$G$16,MATCH(VALUE(MID($D229,5,LEN($D229)-LEN(RIGHT($D229,11))-5+1)),难度数据!$A$1:$A$16,0),MATCH(LEFT($D229,3),难度数据!$A$1:$G$1,0))</f>
        <v>22</v>
      </c>
      <c r="H229" s="28">
        <f>VLOOKUP($G229,难度数据!$P:$AI,IF($F229=1,2+VLOOKUP($E229,难度数据!$A$24:$B$27,2,FALSE),12+VLOOKUP($E229,难度数据!$A$28:$B$31,2,FALSE)),FALSE)</f>
        <v>1.06130834518597</v>
      </c>
      <c r="I229" s="28">
        <f>VLOOKUP($G229,难度数据!$P:$AI,IF($F229=1,3+VLOOKUP($E229,难度数据!$A$24:$B$27,2,FALSE),13+VLOOKUP($E229,难度数据!$A$28:$B$31,2,FALSE)),FALSE)</f>
        <v>0</v>
      </c>
      <c r="J229" s="28">
        <f>VLOOKUP($G229,难度数据!$P:$AI,IF($F229=1,4+VLOOKUP($E229,难度数据!$A$24:$B$27,2,FALSE),14+VLOOKUP($E229,难度数据!$A$28:$B$31,2,FALSE)),FALSE)</f>
        <v>1100</v>
      </c>
      <c r="K229" s="28">
        <v>0</v>
      </c>
      <c r="L229" s="28">
        <v>1.5</v>
      </c>
      <c r="M229" s="28">
        <v>0</v>
      </c>
      <c r="N229" s="28">
        <v>0</v>
      </c>
      <c r="O229" s="28">
        <f ca="1">LOOKUP($G229*4,难度数据!$I$3:$I$23,IF($F229=1,INDIRECT("难度数据"&amp;"!$J$3:$J$23"),INDIRECT("难度数据"&amp;"!$K$3:$K$23")))</f>
        <v>90</v>
      </c>
      <c r="P229" s="28">
        <v>0</v>
      </c>
      <c r="Q229" s="28">
        <v>0</v>
      </c>
      <c r="R229" s="28">
        <v>1301015</v>
      </c>
      <c r="S229" s="28">
        <v>1</v>
      </c>
      <c r="T229" s="28">
        <v>1302015</v>
      </c>
      <c r="U229" s="28">
        <v>3</v>
      </c>
      <c r="V229" s="28"/>
      <c r="W229" s="28"/>
      <c r="X229" s="28"/>
      <c r="Y229" s="28"/>
      <c r="Z229" s="28"/>
      <c r="AA229" s="28" t="str">
        <f t="shared" si="10"/>
        <v>tfq-5-1-shl-loc1</v>
      </c>
      <c r="AB229" s="28">
        <v>4</v>
      </c>
      <c r="AC229" s="28">
        <f t="shared" si="9"/>
        <v>5</v>
      </c>
      <c r="AD229" s="29" t="str">
        <f>VLOOKUP(AG229,[2]战场角色!$A:$V,22,0)</f>
        <v>head_yqq_1101015</v>
      </c>
      <c r="AE229" s="29">
        <f>VLOOKUP(AG229,检索目录!A:F,6,0)</f>
        <v>2</v>
      </c>
      <c r="AF229" s="28">
        <f>VLOOKUP(AG229,检索目录!A:F,3,0)</f>
        <v>1</v>
      </c>
      <c r="AG229" s="28">
        <v>1101015</v>
      </c>
      <c r="AH229" s="28"/>
    </row>
    <row r="230" s="29" customFormat="1" ht="16.5" spans="1:34">
      <c r="A230" s="35">
        <f>CONCATENATE(9,VLOOKUP(LEFT($D230,3),{"czg",1;"tfq",2;"zyd",3;"jzq",4;"gcz",5;"pcc",6},2,FALSE))*100000+VALUE(MID($D230,5,LEN($D230)-LEN(RIGHT($D230,11))-5+1))*1000+LEFT(RIGHT($D230,10),1)*100+IF(LEFT(RIGHT($D230,8),3)="jlr",1,2)*10+RIGHT($D230,1)</f>
        <v>9205121</v>
      </c>
      <c r="B230" s="28" t="s">
        <v>101</v>
      </c>
      <c r="C230" s="28" t="s">
        <v>213</v>
      </c>
      <c r="D230" s="28" t="s">
        <v>367</v>
      </c>
      <c r="E230" s="28">
        <v>3</v>
      </c>
      <c r="F230" s="28">
        <f t="shared" si="11"/>
        <v>2</v>
      </c>
      <c r="G230" s="28">
        <f>INDEX(难度数据!$A$1:$G$16,MATCH(VALUE(MID($D230,5,LEN($D230)-LEN(RIGHT($D230,11))-5+1)),难度数据!$A$1:$A$16,0),MATCH(LEFT($D230,3),难度数据!$A$1:$G$1,0))</f>
        <v>22</v>
      </c>
      <c r="H230" s="28">
        <f>VLOOKUP($G230,难度数据!$P:$AI,IF($F230=1,2+VLOOKUP($E230,难度数据!$A$24:$B$27,2,FALSE),12+VLOOKUP($E230,难度数据!$A$28:$B$31,2,FALSE)),FALSE)</f>
        <v>1.09141433457545</v>
      </c>
      <c r="I230" s="28">
        <f>VLOOKUP($G230,难度数据!$P:$AI,IF($F230=1,3+VLOOKUP($E230,难度数据!$A$24:$B$27,2,FALSE),13+VLOOKUP($E230,难度数据!$A$28:$B$31,2,FALSE)),FALSE)</f>
        <v>0</v>
      </c>
      <c r="J230" s="28">
        <f>VLOOKUP($G230,难度数据!$P:$AI,IF($F230=1,4+VLOOKUP($E230,难度数据!$A$24:$B$27,2,FALSE),14+VLOOKUP($E230,难度数据!$A$28:$B$31,2,FALSE)),FALSE)</f>
        <v>1100</v>
      </c>
      <c r="K230" s="28">
        <v>0</v>
      </c>
      <c r="L230" s="28">
        <v>1.5</v>
      </c>
      <c r="M230" s="28">
        <v>0</v>
      </c>
      <c r="N230" s="28">
        <v>0</v>
      </c>
      <c r="O230" s="28">
        <f ca="1">LOOKUP($G230*4,难度数据!$I$3:$I$23,IF($F230=1,INDIRECT("难度数据"&amp;"!$J$3:$J$23"),INDIRECT("难度数据"&amp;"!$K$3:$K$23")))</f>
        <v>3600</v>
      </c>
      <c r="P230" s="28">
        <v>0</v>
      </c>
      <c r="Q230" s="28">
        <v>0</v>
      </c>
      <c r="R230" s="28">
        <v>1303021</v>
      </c>
      <c r="S230" s="28">
        <v>1</v>
      </c>
      <c r="T230" s="28">
        <v>1304025</v>
      </c>
      <c r="U230" s="28">
        <v>3</v>
      </c>
      <c r="V230" s="28">
        <v>1304032</v>
      </c>
      <c r="W230" s="28">
        <v>3</v>
      </c>
      <c r="X230" s="28"/>
      <c r="Y230" s="28"/>
      <c r="Z230" s="28"/>
      <c r="AA230" s="28" t="str">
        <f t="shared" si="10"/>
        <v/>
      </c>
      <c r="AB230" s="28">
        <v>0</v>
      </c>
      <c r="AC230" s="28">
        <f t="shared" si="9"/>
        <v>5</v>
      </c>
      <c r="AD230" s="29" t="str">
        <f>VLOOKUP(AG230,[2]战场角色!$A:$V,22,0)</f>
        <v>head_lftl_1102021</v>
      </c>
      <c r="AE230" s="29">
        <f>VLOOKUP(AG230,检索目录!A:F,6,0)</f>
        <v>3</v>
      </c>
      <c r="AF230" s="28">
        <f>VLOOKUP(AG230,检索目录!A:F,3,0)</f>
        <v>2</v>
      </c>
      <c r="AG230" s="28">
        <v>1102021</v>
      </c>
      <c r="AH230" s="28"/>
    </row>
    <row r="231" s="29" customFormat="1" ht="16.5" spans="1:34">
      <c r="A231" s="35">
        <f>CONCATENATE(9,VLOOKUP(LEFT($D231,3),{"czg",1;"tfq",2;"zyd",3;"jzq",4;"gcz",5;"pcc",6},2,FALSE))*100000+VALUE(MID($D231,5,LEN($D231)-LEN(RIGHT($D231,11))-5+1))*1000+LEFT(RIGHT($D231,10),1)*100+IF(LEFT(RIGHT($D231,8),3)="jlr",1,2)*10+RIGHT($D231,1)</f>
        <v>9205112</v>
      </c>
      <c r="B231" s="28" t="s">
        <v>98</v>
      </c>
      <c r="C231" s="28" t="s">
        <v>209</v>
      </c>
      <c r="D231" s="28" t="s">
        <v>368</v>
      </c>
      <c r="E231" s="28">
        <v>4</v>
      </c>
      <c r="F231" s="28">
        <f t="shared" si="11"/>
        <v>1</v>
      </c>
      <c r="G231" s="28">
        <f>INDEX(难度数据!$A$1:$G$16,MATCH(VALUE(MID($D231,5,LEN($D231)-LEN(RIGHT($D231,11))-5+1)),难度数据!$A$1:$A$16,0),MATCH(LEFT($D231,3),难度数据!$A$1:$G$1,0))</f>
        <v>22</v>
      </c>
      <c r="H231" s="28">
        <f>VLOOKUP($G231,难度数据!$P:$AI,IF($F231=1,2+VLOOKUP($E231,难度数据!$A$24:$B$27,2,FALSE),12+VLOOKUP($E231,难度数据!$A$28:$B$31,2,FALSE)),FALSE)</f>
        <v>1.22621933420717</v>
      </c>
      <c r="I231" s="28">
        <f>VLOOKUP($G231,难度数据!$P:$AI,IF($F231=1,3+VLOOKUP($E231,难度数据!$A$24:$B$27,2,FALSE),13+VLOOKUP($E231,难度数据!$A$28:$B$31,2,FALSE)),FALSE)</f>
        <v>0</v>
      </c>
      <c r="J231" s="28">
        <f>VLOOKUP($G231,难度数据!$P:$AI,IF($F231=1,4+VLOOKUP($E231,难度数据!$A$24:$B$27,2,FALSE),14+VLOOKUP($E231,难度数据!$A$28:$B$31,2,FALSE)),FALSE)</f>
        <v>1100</v>
      </c>
      <c r="K231" s="28">
        <v>0</v>
      </c>
      <c r="L231" s="28">
        <v>1.5</v>
      </c>
      <c r="M231" s="28">
        <v>0</v>
      </c>
      <c r="N231" s="28">
        <v>0</v>
      </c>
      <c r="O231" s="28">
        <f ca="1">LOOKUP($G231*4,难度数据!$I$3:$I$23,IF($F231=1,INDIRECT("难度数据"&amp;"!$J$3:$J$23"),INDIRECT("难度数据"&amp;"!$K$3:$K$23")))</f>
        <v>90</v>
      </c>
      <c r="P231" s="28">
        <v>0</v>
      </c>
      <c r="Q231" s="28">
        <v>0</v>
      </c>
      <c r="R231" s="28">
        <v>1301001</v>
      </c>
      <c r="S231" s="28">
        <v>1</v>
      </c>
      <c r="T231" s="28">
        <v>1302001</v>
      </c>
      <c r="U231" s="28">
        <v>3</v>
      </c>
      <c r="V231" s="28"/>
      <c r="W231" s="28"/>
      <c r="X231" s="28"/>
      <c r="Y231" s="28"/>
      <c r="Z231" s="28"/>
      <c r="AA231" s="28" t="str">
        <f t="shared" si="10"/>
        <v>tfq-5-1-shl-loc2</v>
      </c>
      <c r="AB231" s="28">
        <v>4</v>
      </c>
      <c r="AC231" s="28">
        <f t="shared" si="9"/>
        <v>5</v>
      </c>
      <c r="AD231" s="29" t="str">
        <f>VLOOKUP(AG231,[2]战场角色!$A:$V,22,0)</f>
        <v>head_cfcyb_1101001</v>
      </c>
      <c r="AE231" s="29">
        <f>VLOOKUP(AG231,检索目录!A:F,6,0)</f>
        <v>3</v>
      </c>
      <c r="AF231" s="28">
        <f>VLOOKUP(AG231,检索目录!A:F,3,0)</f>
        <v>1</v>
      </c>
      <c r="AG231" s="28">
        <v>1101001</v>
      </c>
      <c r="AH231" s="28"/>
    </row>
    <row r="232" s="29" customFormat="1" ht="16.5" spans="1:34">
      <c r="A232" s="35">
        <f>CONCATENATE(9,VLOOKUP(LEFT($D232,3),{"czg",1;"tfq",2;"zyd",3;"jzq",4;"gcz",5;"pcc",6},2,FALSE))*100000+VALUE(MID($D232,5,LEN($D232)-LEN(RIGHT($D232,11))-5+1))*1000+LEFT(RIGHT($D232,10),1)*100+IF(LEFT(RIGHT($D232,8),3)="jlr",1,2)*10+RIGHT($D232,1)</f>
        <v>9205122</v>
      </c>
      <c r="B232" s="28" t="s">
        <v>101</v>
      </c>
      <c r="C232" s="28" t="s">
        <v>292</v>
      </c>
      <c r="D232" s="28" t="s">
        <v>369</v>
      </c>
      <c r="E232" s="28">
        <v>4</v>
      </c>
      <c r="F232" s="28">
        <f t="shared" si="11"/>
        <v>2</v>
      </c>
      <c r="G232" s="28">
        <f>INDEX(难度数据!$A$1:$G$16,MATCH(VALUE(MID($D232,5,LEN($D232)-LEN(RIGHT($D232,11))-5+1)),难度数据!$A$1:$A$16,0),MATCH(LEFT($D232,3),难度数据!$A$1:$G$1,0))</f>
        <v>22</v>
      </c>
      <c r="H232" s="28">
        <f>VLOOKUP($G232,难度数据!$P:$AI,IF($F232=1,2+VLOOKUP($E232,难度数据!$A$24:$B$27,2,FALSE),12+VLOOKUP($E232,难度数据!$A$28:$B$31,2,FALSE)),FALSE)</f>
        <v>1.25560941145848</v>
      </c>
      <c r="I232" s="28">
        <f>VLOOKUP($G232,难度数据!$P:$AI,IF($F232=1,3+VLOOKUP($E232,难度数据!$A$24:$B$27,2,FALSE),13+VLOOKUP($E232,难度数据!$A$28:$B$31,2,FALSE)),FALSE)</f>
        <v>0</v>
      </c>
      <c r="J232" s="28">
        <f>VLOOKUP($G232,难度数据!$P:$AI,IF($F232=1,4+VLOOKUP($E232,难度数据!$A$24:$B$27,2,FALSE),14+VLOOKUP($E232,难度数据!$A$28:$B$31,2,FALSE)),FALSE)</f>
        <v>1100</v>
      </c>
      <c r="K232" s="28">
        <v>0</v>
      </c>
      <c r="L232" s="28">
        <v>1.5</v>
      </c>
      <c r="M232" s="28">
        <v>0</v>
      </c>
      <c r="N232" s="28">
        <v>0</v>
      </c>
      <c r="O232" s="28">
        <f ca="1">LOOKUP($G232*4,难度数据!$I$3:$I$23,IF($F232=1,INDIRECT("难度数据"&amp;"!$J$3:$J$23"),INDIRECT("难度数据"&amp;"!$K$3:$K$23")))</f>
        <v>3600</v>
      </c>
      <c r="P232" s="28">
        <v>0</v>
      </c>
      <c r="Q232" s="28">
        <v>0</v>
      </c>
      <c r="R232" s="28">
        <v>1303009</v>
      </c>
      <c r="S232" s="28">
        <v>1</v>
      </c>
      <c r="T232" s="28">
        <v>1304026</v>
      </c>
      <c r="U232" s="28">
        <v>3</v>
      </c>
      <c r="V232" s="28">
        <v>1304032</v>
      </c>
      <c r="W232" s="28">
        <v>3</v>
      </c>
      <c r="X232" s="28"/>
      <c r="Y232" s="28"/>
      <c r="Z232" s="28"/>
      <c r="AA232" s="28" t="str">
        <f t="shared" si="10"/>
        <v/>
      </c>
      <c r="AB232" s="28">
        <v>0</v>
      </c>
      <c r="AC232" s="28">
        <f t="shared" si="9"/>
        <v>5</v>
      </c>
      <c r="AD232" s="29" t="str">
        <f>VLOOKUP(AG232,[2]战场角色!$A:$V,22,0)</f>
        <v>head_xh_1102009</v>
      </c>
      <c r="AE232" s="29">
        <f>VLOOKUP(AG232,检索目录!A:F,6,0)</f>
        <v>3</v>
      </c>
      <c r="AF232" s="28">
        <f>VLOOKUP(AG232,检索目录!A:F,3,0)</f>
        <v>1</v>
      </c>
      <c r="AG232" s="28">
        <v>1102009</v>
      </c>
      <c r="AH232" s="28"/>
    </row>
    <row r="233" s="29" customFormat="1" ht="16.5" spans="1:34">
      <c r="A233" s="35">
        <f>CONCATENATE(9,VLOOKUP(LEFT($D233,3),{"czg",1;"tfq",2;"zyd",3;"jzq",4;"gcz",5;"pcc",6},2,FALSE))*100000+VALUE(MID($D233,5,LEN($D233)-LEN(RIGHT($D233,11))-5+1))*1000+LEFT(RIGHT($D233,10),1)*100+IF(LEFT(RIGHT($D233,8),3)="jlr",1,2)*10+RIGHT($D233,1)</f>
        <v>9205113</v>
      </c>
      <c r="B233" s="28" t="s">
        <v>98</v>
      </c>
      <c r="C233" s="28" t="s">
        <v>183</v>
      </c>
      <c r="D233" s="28" t="s">
        <v>370</v>
      </c>
      <c r="E233" s="28">
        <v>3</v>
      </c>
      <c r="F233" s="28">
        <f t="shared" si="11"/>
        <v>1</v>
      </c>
      <c r="G233" s="28">
        <f>INDEX(难度数据!$A$1:$G$16,MATCH(VALUE(MID($D233,5,LEN($D233)-LEN(RIGHT($D233,11))-5+1)),难度数据!$A$1:$A$16,0),MATCH(LEFT($D233,3),难度数据!$A$1:$G$1,0))</f>
        <v>22</v>
      </c>
      <c r="H233" s="28">
        <f>VLOOKUP($G233,难度数据!$P:$AI,IF($F233=1,2+VLOOKUP($E233,难度数据!$A$24:$B$27,2,FALSE),12+VLOOKUP($E233,难度数据!$A$28:$B$31,2,FALSE)),FALSE)</f>
        <v>1.06130834518597</v>
      </c>
      <c r="I233" s="28">
        <f>VLOOKUP($G233,难度数据!$P:$AI,IF($F233=1,3+VLOOKUP($E233,难度数据!$A$24:$B$27,2,FALSE),13+VLOOKUP($E233,难度数据!$A$28:$B$31,2,FALSE)),FALSE)</f>
        <v>0</v>
      </c>
      <c r="J233" s="28">
        <f>VLOOKUP($G233,难度数据!$P:$AI,IF($F233=1,4+VLOOKUP($E233,难度数据!$A$24:$B$27,2,FALSE),14+VLOOKUP($E233,难度数据!$A$28:$B$31,2,FALSE)),FALSE)</f>
        <v>1100</v>
      </c>
      <c r="K233" s="28">
        <v>0</v>
      </c>
      <c r="L233" s="28">
        <v>1.5</v>
      </c>
      <c r="M233" s="28">
        <v>0</v>
      </c>
      <c r="N233" s="28">
        <v>0</v>
      </c>
      <c r="O233" s="28">
        <f ca="1">LOOKUP($G233*4,难度数据!$I$3:$I$23,IF($F233=1,INDIRECT("难度数据"&amp;"!$J$3:$J$23"),INDIRECT("难度数据"&amp;"!$K$3:$K$23")))</f>
        <v>90</v>
      </c>
      <c r="P233" s="28">
        <v>0</v>
      </c>
      <c r="Q233" s="28">
        <v>0</v>
      </c>
      <c r="R233" s="28">
        <v>1301011</v>
      </c>
      <c r="S233" s="28">
        <v>1</v>
      </c>
      <c r="T233" s="28">
        <v>1302011</v>
      </c>
      <c r="U233" s="28">
        <v>3</v>
      </c>
      <c r="V233" s="28"/>
      <c r="W233" s="28"/>
      <c r="X233" s="28"/>
      <c r="Y233" s="28"/>
      <c r="Z233" s="28"/>
      <c r="AA233" s="28" t="str">
        <f t="shared" si="10"/>
        <v>tfq-5-1-shl-loc3</v>
      </c>
      <c r="AB233" s="28">
        <v>4</v>
      </c>
      <c r="AC233" s="28">
        <f t="shared" si="9"/>
        <v>5</v>
      </c>
      <c r="AD233" s="29" t="str">
        <f>VLOOKUP(AG233,[2]战场角色!$A:$V,22,0)</f>
        <v>head_yfz_1101011</v>
      </c>
      <c r="AE233" s="29">
        <f>VLOOKUP(AG233,检索目录!A:F,6,0)</f>
        <v>3</v>
      </c>
      <c r="AF233" s="28">
        <f>VLOOKUP(AG233,检索目录!A:F,3,0)</f>
        <v>2</v>
      </c>
      <c r="AG233" s="28">
        <v>1101011</v>
      </c>
      <c r="AH233" s="28"/>
    </row>
    <row r="234" s="29" customFormat="1" ht="16.5" spans="1:34">
      <c r="A234" s="35">
        <f>CONCATENATE(9,VLOOKUP(LEFT($D234,3),{"czg",1;"tfq",2;"zyd",3;"jzq",4;"gcz",5;"pcc",6},2,FALSE))*100000+VALUE(MID($D234,5,LEN($D234)-LEN(RIGHT($D234,11))-5+1))*1000+LEFT(RIGHT($D234,10),1)*100+IF(LEFT(RIGHT($D234,8),3)="jlr",1,2)*10+RIGHT($D234,1)</f>
        <v>9205123</v>
      </c>
      <c r="B234" s="28" t="s">
        <v>101</v>
      </c>
      <c r="C234" s="28" t="s">
        <v>185</v>
      </c>
      <c r="D234" s="28" t="s">
        <v>371</v>
      </c>
      <c r="E234" s="28">
        <v>3</v>
      </c>
      <c r="F234" s="28">
        <f t="shared" si="11"/>
        <v>2</v>
      </c>
      <c r="G234" s="28">
        <f>INDEX(难度数据!$A$1:$G$16,MATCH(VALUE(MID($D234,5,LEN($D234)-LEN(RIGHT($D234,11))-5+1)),难度数据!$A$1:$A$16,0),MATCH(LEFT($D234,3),难度数据!$A$1:$G$1,0))</f>
        <v>22</v>
      </c>
      <c r="H234" s="28">
        <f>VLOOKUP($G234,难度数据!$P:$AI,IF($F234=1,2+VLOOKUP($E234,难度数据!$A$24:$B$27,2,FALSE),12+VLOOKUP($E234,难度数据!$A$28:$B$31,2,FALSE)),FALSE)</f>
        <v>1.09141433457545</v>
      </c>
      <c r="I234" s="28">
        <f>VLOOKUP($G234,难度数据!$P:$AI,IF($F234=1,3+VLOOKUP($E234,难度数据!$A$24:$B$27,2,FALSE),13+VLOOKUP($E234,难度数据!$A$28:$B$31,2,FALSE)),FALSE)</f>
        <v>0</v>
      </c>
      <c r="J234" s="28">
        <f>VLOOKUP($G234,难度数据!$P:$AI,IF($F234=1,4+VLOOKUP($E234,难度数据!$A$24:$B$27,2,FALSE),14+VLOOKUP($E234,难度数据!$A$28:$B$31,2,FALSE)),FALSE)</f>
        <v>1100</v>
      </c>
      <c r="K234" s="28">
        <v>0</v>
      </c>
      <c r="L234" s="28">
        <v>1.5</v>
      </c>
      <c r="M234" s="28">
        <v>0</v>
      </c>
      <c r="N234" s="28">
        <v>0</v>
      </c>
      <c r="O234" s="28">
        <f ca="1">LOOKUP($G234*4,难度数据!$I$3:$I$23,IF($F234=1,INDIRECT("难度数据"&amp;"!$J$3:$J$23"),INDIRECT("难度数据"&amp;"!$K$3:$K$23")))</f>
        <v>3600</v>
      </c>
      <c r="P234" s="28">
        <v>0</v>
      </c>
      <c r="Q234" s="28">
        <v>0</v>
      </c>
      <c r="R234" s="28">
        <v>1303017</v>
      </c>
      <c r="S234" s="28">
        <v>1</v>
      </c>
      <c r="T234" s="28">
        <v>1304027</v>
      </c>
      <c r="U234" s="28">
        <v>3</v>
      </c>
      <c r="V234" s="28">
        <v>1304031</v>
      </c>
      <c r="W234" s="28">
        <v>3</v>
      </c>
      <c r="X234" s="28"/>
      <c r="Y234" s="28"/>
      <c r="Z234" s="28"/>
      <c r="AA234" s="28" t="str">
        <f t="shared" si="10"/>
        <v/>
      </c>
      <c r="AB234" s="28">
        <v>0</v>
      </c>
      <c r="AC234" s="28">
        <f t="shared" si="9"/>
        <v>5</v>
      </c>
      <c r="AD234" s="29" t="str">
        <f>VLOOKUP(AG234,[2]战场角色!$A:$V,22,0)</f>
        <v>head_fl_1102017</v>
      </c>
      <c r="AE234" s="29">
        <f>VLOOKUP(AG234,检索目录!A:F,6,0)</f>
        <v>3</v>
      </c>
      <c r="AF234" s="28">
        <f>VLOOKUP(AG234,检索目录!A:F,3,0)</f>
        <v>2</v>
      </c>
      <c r="AG234" s="28">
        <v>1102017</v>
      </c>
      <c r="AH234" s="28"/>
    </row>
    <row r="235" s="29" customFormat="1" ht="16.5" spans="1:34">
      <c r="A235" s="35">
        <f>CONCATENATE(9,VLOOKUP(LEFT($D235,3),{"czg",1;"tfq",2;"zyd",3;"jzq",4;"gcz",5;"pcc",6},2,FALSE))*100000+VALUE(MID($D235,5,LEN($D235)-LEN(RIGHT($D235,11))-5+1))*1000+LEFT(RIGHT($D235,10),1)*100+IF(LEFT(RIGHT($D235,8),3)="jlr",1,2)*10+RIGHT($D235,1)</f>
        <v>9205211</v>
      </c>
      <c r="B235" s="28" t="s">
        <v>98</v>
      </c>
      <c r="C235" s="28" t="s">
        <v>226</v>
      </c>
      <c r="D235" s="28" t="s">
        <v>372</v>
      </c>
      <c r="E235" s="28">
        <v>3</v>
      </c>
      <c r="F235" s="28">
        <f t="shared" si="11"/>
        <v>1</v>
      </c>
      <c r="G235" s="28">
        <f>INDEX(难度数据!$A$1:$G$16,MATCH(VALUE(MID($D235,5,LEN($D235)-LEN(RIGHT($D235,11))-5+1)),难度数据!$A$1:$A$16,0),MATCH(LEFT($D235,3),难度数据!$A$1:$G$1,0))</f>
        <v>22</v>
      </c>
      <c r="H235" s="28">
        <f>VLOOKUP($G235,难度数据!$P:$AI,IF($F235=1,2+VLOOKUP($E235,难度数据!$A$24:$B$27,2,FALSE),12+VLOOKUP($E235,难度数据!$A$28:$B$31,2,FALSE)),FALSE)</f>
        <v>1.06130834518597</v>
      </c>
      <c r="I235" s="28">
        <f>VLOOKUP($G235,难度数据!$P:$AI,IF($F235=1,3+VLOOKUP($E235,难度数据!$A$24:$B$27,2,FALSE),13+VLOOKUP($E235,难度数据!$A$28:$B$31,2,FALSE)),FALSE)</f>
        <v>0</v>
      </c>
      <c r="J235" s="28">
        <f>VLOOKUP($G235,难度数据!$P:$AI,IF($F235=1,4+VLOOKUP($E235,难度数据!$A$24:$B$27,2,FALSE),14+VLOOKUP($E235,难度数据!$A$28:$B$31,2,FALSE)),FALSE)</f>
        <v>1100</v>
      </c>
      <c r="K235" s="28">
        <v>0</v>
      </c>
      <c r="L235" s="28">
        <v>1.5</v>
      </c>
      <c r="M235" s="28">
        <v>0</v>
      </c>
      <c r="N235" s="28">
        <v>0</v>
      </c>
      <c r="O235" s="28">
        <f ca="1">LOOKUP($G235*4,难度数据!$I$3:$I$23,IF($F235=1,INDIRECT("难度数据"&amp;"!$J$3:$J$23"),INDIRECT("难度数据"&amp;"!$K$3:$K$23")))</f>
        <v>90</v>
      </c>
      <c r="P235" s="28">
        <v>0</v>
      </c>
      <c r="Q235" s="28">
        <v>0</v>
      </c>
      <c r="R235" s="28">
        <v>1301006</v>
      </c>
      <c r="S235" s="28">
        <v>1</v>
      </c>
      <c r="T235" s="28">
        <v>1302006</v>
      </c>
      <c r="U235" s="28">
        <v>3</v>
      </c>
      <c r="V235" s="28"/>
      <c r="W235" s="28"/>
      <c r="X235" s="28"/>
      <c r="Y235" s="28"/>
      <c r="Z235" s="28"/>
      <c r="AA235" s="28" t="str">
        <f t="shared" si="10"/>
        <v>tfq-5-2-shl-loc1</v>
      </c>
      <c r="AB235" s="28">
        <v>4</v>
      </c>
      <c r="AC235" s="28">
        <f t="shared" si="9"/>
        <v>5</v>
      </c>
      <c r="AD235" s="29" t="str">
        <f>VLOOKUP(AG235,[2]战场角色!$A:$V,22,0)</f>
        <v>head_hltn_1101006</v>
      </c>
      <c r="AE235" s="29">
        <f>VLOOKUP(AG235,检索目录!A:F,6,0)</f>
        <v>4</v>
      </c>
      <c r="AF235" s="28">
        <f>VLOOKUP(AG235,检索目录!A:F,3,0)</f>
        <v>3</v>
      </c>
      <c r="AG235" s="28">
        <v>1101006</v>
      </c>
      <c r="AH235" s="28"/>
    </row>
    <row r="236" s="29" customFormat="1" ht="16.5" spans="1:34">
      <c r="A236" s="35">
        <f>CONCATENATE(9,VLOOKUP(LEFT($D236,3),{"czg",1;"tfq",2;"zyd",3;"jzq",4;"gcz",5;"pcc",6},2,FALSE))*100000+VALUE(MID($D236,5,LEN($D236)-LEN(RIGHT($D236,11))-5+1))*1000+LEFT(RIGHT($D236,10),1)*100+IF(LEFT(RIGHT($D236,8),3)="jlr",1,2)*10+RIGHT($D236,1)</f>
        <v>9205221</v>
      </c>
      <c r="B236" s="28" t="s">
        <v>101</v>
      </c>
      <c r="C236" s="28" t="s">
        <v>246</v>
      </c>
      <c r="D236" s="28" t="s">
        <v>373</v>
      </c>
      <c r="E236" s="28">
        <v>3</v>
      </c>
      <c r="F236" s="28">
        <f t="shared" si="11"/>
        <v>2</v>
      </c>
      <c r="G236" s="28">
        <f>INDEX(难度数据!$A$1:$G$16,MATCH(VALUE(MID($D236,5,LEN($D236)-LEN(RIGHT($D236,11))-5+1)),难度数据!$A$1:$A$16,0),MATCH(LEFT($D236,3),难度数据!$A$1:$G$1,0))</f>
        <v>22</v>
      </c>
      <c r="H236" s="28">
        <f>VLOOKUP($G236,难度数据!$P:$AI,IF($F236=1,2+VLOOKUP($E236,难度数据!$A$24:$B$27,2,FALSE),12+VLOOKUP($E236,难度数据!$A$28:$B$31,2,FALSE)),FALSE)</f>
        <v>1.09141433457545</v>
      </c>
      <c r="I236" s="28">
        <f>VLOOKUP($G236,难度数据!$P:$AI,IF($F236=1,3+VLOOKUP($E236,难度数据!$A$24:$B$27,2,FALSE),13+VLOOKUP($E236,难度数据!$A$28:$B$31,2,FALSE)),FALSE)</f>
        <v>0</v>
      </c>
      <c r="J236" s="28">
        <f>VLOOKUP($G236,难度数据!$P:$AI,IF($F236=1,4+VLOOKUP($E236,难度数据!$A$24:$B$27,2,FALSE),14+VLOOKUP($E236,难度数据!$A$28:$B$31,2,FALSE)),FALSE)</f>
        <v>1100</v>
      </c>
      <c r="K236" s="28">
        <v>0</v>
      </c>
      <c r="L236" s="28">
        <v>1.5</v>
      </c>
      <c r="M236" s="28">
        <v>0</v>
      </c>
      <c r="N236" s="28">
        <v>0</v>
      </c>
      <c r="O236" s="28">
        <f ca="1">LOOKUP($G236*4,难度数据!$I$3:$I$23,IF($F236=1,INDIRECT("难度数据"&amp;"!$J$3:$J$23"),INDIRECT("难度数据"&amp;"!$K$3:$K$23")))</f>
        <v>3600</v>
      </c>
      <c r="P236" s="28">
        <v>0</v>
      </c>
      <c r="Q236" s="28">
        <v>0</v>
      </c>
      <c r="R236" s="28">
        <v>1303007</v>
      </c>
      <c r="S236" s="28">
        <v>1</v>
      </c>
      <c r="T236" s="28">
        <v>1304017</v>
      </c>
      <c r="U236" s="28">
        <v>3</v>
      </c>
      <c r="V236" s="28">
        <v>1304019</v>
      </c>
      <c r="W236" s="28">
        <v>3</v>
      </c>
      <c r="X236" s="28"/>
      <c r="Y236" s="28"/>
      <c r="Z236" s="28"/>
      <c r="AA236" s="28" t="str">
        <f t="shared" si="10"/>
        <v/>
      </c>
      <c r="AB236" s="28">
        <v>0</v>
      </c>
      <c r="AC236" s="28">
        <f t="shared" si="9"/>
        <v>5</v>
      </c>
      <c r="AD236" s="29" t="str">
        <f>VLOOKUP(AG236,[2]战场角色!$A:$V,22,0)</f>
        <v>head_tstn_1102007</v>
      </c>
      <c r="AE236" s="29">
        <f>VLOOKUP(AG236,检索目录!A:F,6,0)</f>
        <v>4</v>
      </c>
      <c r="AF236" s="28">
        <f>VLOOKUP(AG236,检索目录!A:F,3,0)</f>
        <v>3</v>
      </c>
      <c r="AG236" s="28">
        <v>1102007</v>
      </c>
      <c r="AH236" s="28"/>
    </row>
    <row r="237" s="29" customFormat="1" ht="16.5" spans="1:34">
      <c r="A237" s="35">
        <f>CONCATENATE(9,VLOOKUP(LEFT($D237,3),{"czg",1;"tfq",2;"zyd",3;"jzq",4;"gcz",5;"pcc",6},2,FALSE))*100000+VALUE(MID($D237,5,LEN($D237)-LEN(RIGHT($D237,11))-5+1))*1000+LEFT(RIGHT($D237,10),1)*100+IF(LEFT(RIGHT($D237,8),3)="jlr",1,2)*10+RIGHT($D237,1)</f>
        <v>9205212</v>
      </c>
      <c r="B237" s="28" t="s">
        <v>98</v>
      </c>
      <c r="C237" s="28" t="s">
        <v>231</v>
      </c>
      <c r="D237" s="28" t="s">
        <v>374</v>
      </c>
      <c r="E237" s="28">
        <v>4</v>
      </c>
      <c r="F237" s="28">
        <f t="shared" si="11"/>
        <v>1</v>
      </c>
      <c r="G237" s="28">
        <f>INDEX(难度数据!$A$1:$G$16,MATCH(VALUE(MID($D237,5,LEN($D237)-LEN(RIGHT($D237,11))-5+1)),难度数据!$A$1:$A$16,0),MATCH(LEFT($D237,3),难度数据!$A$1:$G$1,0))</f>
        <v>22</v>
      </c>
      <c r="H237" s="28">
        <f>VLOOKUP($G237,难度数据!$P:$AI,IF($F237=1,2+VLOOKUP($E237,难度数据!$A$24:$B$27,2,FALSE),12+VLOOKUP($E237,难度数据!$A$28:$B$31,2,FALSE)),FALSE)</f>
        <v>1.22621933420717</v>
      </c>
      <c r="I237" s="28">
        <f>VLOOKUP($G237,难度数据!$P:$AI,IF($F237=1,3+VLOOKUP($E237,难度数据!$A$24:$B$27,2,FALSE),13+VLOOKUP($E237,难度数据!$A$28:$B$31,2,FALSE)),FALSE)</f>
        <v>0</v>
      </c>
      <c r="J237" s="28">
        <f>VLOOKUP($G237,难度数据!$P:$AI,IF($F237=1,4+VLOOKUP($E237,难度数据!$A$24:$B$27,2,FALSE),14+VLOOKUP($E237,难度数据!$A$28:$B$31,2,FALSE)),FALSE)</f>
        <v>1100</v>
      </c>
      <c r="K237" s="28">
        <v>0</v>
      </c>
      <c r="L237" s="28">
        <v>1.5</v>
      </c>
      <c r="M237" s="28">
        <v>0</v>
      </c>
      <c r="N237" s="28">
        <v>0</v>
      </c>
      <c r="O237" s="28">
        <f ca="1">LOOKUP($G237*4,难度数据!$I$3:$I$23,IF($F237=1,INDIRECT("难度数据"&amp;"!$J$3:$J$23"),INDIRECT("难度数据"&amp;"!$K$3:$K$23")))</f>
        <v>90</v>
      </c>
      <c r="P237" s="28">
        <v>0</v>
      </c>
      <c r="Q237" s="28">
        <v>0</v>
      </c>
      <c r="R237" s="28">
        <v>1301003</v>
      </c>
      <c r="S237" s="28">
        <v>1</v>
      </c>
      <c r="T237" s="28">
        <v>1302003</v>
      </c>
      <c r="U237" s="28">
        <v>3</v>
      </c>
      <c r="V237" s="28"/>
      <c r="W237" s="28"/>
      <c r="X237" s="28"/>
      <c r="Y237" s="28"/>
      <c r="Z237" s="28"/>
      <c r="AA237" s="28" t="str">
        <f t="shared" si="10"/>
        <v>tfq-5-2-shl-loc2</v>
      </c>
      <c r="AB237" s="28">
        <v>4</v>
      </c>
      <c r="AC237" s="28">
        <f t="shared" si="9"/>
        <v>5</v>
      </c>
      <c r="AD237" s="29" t="str">
        <f>VLOOKUP(AG237,[2]战场角色!$A:$V,22,0)</f>
        <v>head_zdxl_1101003</v>
      </c>
      <c r="AE237" s="29">
        <f>VLOOKUP(AG237,检索目录!A:F,6,0)</f>
        <v>3</v>
      </c>
      <c r="AF237" s="28">
        <f>VLOOKUP(AG237,检索目录!A:F,3,0)</f>
        <v>3</v>
      </c>
      <c r="AG237" s="28">
        <v>1101003</v>
      </c>
      <c r="AH237" s="28"/>
    </row>
    <row r="238" s="29" customFormat="1" ht="16.5" spans="1:34">
      <c r="A238" s="35">
        <f>CONCATENATE(9,VLOOKUP(LEFT($D238,3),{"czg",1;"tfq",2;"zyd",3;"jzq",4;"gcz",5;"pcc",6},2,FALSE))*100000+VALUE(MID($D238,5,LEN($D238)-LEN(RIGHT($D238,11))-5+1))*1000+LEFT(RIGHT($D238,10),1)*100+IF(LEFT(RIGHT($D238,8),3)="jlr",1,2)*10+RIGHT($D238,1)</f>
        <v>9205222</v>
      </c>
      <c r="B238" s="28" t="s">
        <v>101</v>
      </c>
      <c r="C238" s="28" t="s">
        <v>233</v>
      </c>
      <c r="D238" s="28" t="s">
        <v>375</v>
      </c>
      <c r="E238" s="28">
        <v>4</v>
      </c>
      <c r="F238" s="28">
        <f t="shared" si="11"/>
        <v>2</v>
      </c>
      <c r="G238" s="28">
        <f>INDEX(难度数据!$A$1:$G$16,MATCH(VALUE(MID($D238,5,LEN($D238)-LEN(RIGHT($D238,11))-5+1)),难度数据!$A$1:$A$16,0),MATCH(LEFT($D238,3),难度数据!$A$1:$G$1,0))</f>
        <v>22</v>
      </c>
      <c r="H238" s="28">
        <f>VLOOKUP($G238,难度数据!$P:$AI,IF($F238=1,2+VLOOKUP($E238,难度数据!$A$24:$B$27,2,FALSE),12+VLOOKUP($E238,难度数据!$A$28:$B$31,2,FALSE)),FALSE)</f>
        <v>1.25560941145848</v>
      </c>
      <c r="I238" s="28">
        <f>VLOOKUP($G238,难度数据!$P:$AI,IF($F238=1,3+VLOOKUP($E238,难度数据!$A$24:$B$27,2,FALSE),13+VLOOKUP($E238,难度数据!$A$28:$B$31,2,FALSE)),FALSE)</f>
        <v>0</v>
      </c>
      <c r="J238" s="28">
        <f>VLOOKUP($G238,难度数据!$P:$AI,IF($F238=1,4+VLOOKUP($E238,难度数据!$A$24:$B$27,2,FALSE),14+VLOOKUP($E238,难度数据!$A$28:$B$31,2,FALSE)),FALSE)</f>
        <v>1100</v>
      </c>
      <c r="K238" s="28">
        <v>0</v>
      </c>
      <c r="L238" s="28">
        <v>1.5</v>
      </c>
      <c r="M238" s="28">
        <v>0</v>
      </c>
      <c r="N238" s="28">
        <v>0</v>
      </c>
      <c r="O238" s="28">
        <f ca="1">LOOKUP($G238*4,难度数据!$I$3:$I$23,IF($F238=1,INDIRECT("难度数据"&amp;"!$J$3:$J$23"),INDIRECT("难度数据"&amp;"!$K$3:$K$23")))</f>
        <v>3600</v>
      </c>
      <c r="P238" s="28">
        <v>0</v>
      </c>
      <c r="Q238" s="28">
        <v>0</v>
      </c>
      <c r="R238" s="28">
        <v>1303005</v>
      </c>
      <c r="S238" s="28">
        <v>1</v>
      </c>
      <c r="T238" s="28">
        <v>1304027</v>
      </c>
      <c r="U238" s="28">
        <v>3</v>
      </c>
      <c r="V238" s="28">
        <v>1304036</v>
      </c>
      <c r="W238" s="28">
        <v>3</v>
      </c>
      <c r="X238" s="28"/>
      <c r="Y238" s="28"/>
      <c r="Z238" s="28"/>
      <c r="AA238" s="28" t="str">
        <f t="shared" si="10"/>
        <v/>
      </c>
      <c r="AB238" s="28">
        <v>0</v>
      </c>
      <c r="AC238" s="28">
        <f t="shared" si="9"/>
        <v>5</v>
      </c>
      <c r="AD238" s="29" t="str">
        <f>VLOOKUP(AG238,[2]战场角色!$A:$V,22,0)</f>
        <v>head_lxy_1102005</v>
      </c>
      <c r="AE238" s="29">
        <f>VLOOKUP(AG238,检索目录!A:F,6,0)</f>
        <v>3</v>
      </c>
      <c r="AF238" s="28">
        <f>VLOOKUP(AG238,检索目录!A:F,3,0)</f>
        <v>3</v>
      </c>
      <c r="AG238" s="28">
        <v>1102005</v>
      </c>
      <c r="AH238" s="28"/>
    </row>
    <row r="239" s="29" customFormat="1" ht="16.5" spans="1:34">
      <c r="A239" s="35">
        <f>CONCATENATE(9,VLOOKUP(LEFT($D239,3),{"czg",1;"tfq",2;"zyd",3;"jzq",4;"gcz",5;"pcc",6},2,FALSE))*100000+VALUE(MID($D239,5,LEN($D239)-LEN(RIGHT($D239,11))-5+1))*1000+LEFT(RIGHT($D239,10),1)*100+IF(LEFT(RIGHT($D239,8),3)="jlr",1,2)*10+RIGHT($D239,1)</f>
        <v>9205213</v>
      </c>
      <c r="B239" s="28" t="s">
        <v>98</v>
      </c>
      <c r="C239" s="28" t="s">
        <v>99</v>
      </c>
      <c r="D239" s="28" t="s">
        <v>376</v>
      </c>
      <c r="E239" s="28">
        <v>3</v>
      </c>
      <c r="F239" s="28">
        <f t="shared" si="11"/>
        <v>1</v>
      </c>
      <c r="G239" s="28">
        <f>INDEX(难度数据!$A$1:$G$16,MATCH(VALUE(MID($D239,5,LEN($D239)-LEN(RIGHT($D239,11))-5+1)),难度数据!$A$1:$A$16,0),MATCH(LEFT($D239,3),难度数据!$A$1:$G$1,0))</f>
        <v>22</v>
      </c>
      <c r="H239" s="28">
        <f>VLOOKUP($G239,难度数据!$P:$AI,IF($F239=1,2+VLOOKUP($E239,难度数据!$A$24:$B$27,2,FALSE),12+VLOOKUP($E239,难度数据!$A$28:$B$31,2,FALSE)),FALSE)</f>
        <v>1.06130834518597</v>
      </c>
      <c r="I239" s="28">
        <f>VLOOKUP($G239,难度数据!$P:$AI,IF($F239=1,3+VLOOKUP($E239,难度数据!$A$24:$B$27,2,FALSE),13+VLOOKUP($E239,难度数据!$A$28:$B$31,2,FALSE)),FALSE)</f>
        <v>0</v>
      </c>
      <c r="J239" s="28">
        <f>VLOOKUP($G239,难度数据!$P:$AI,IF($F239=1,4+VLOOKUP($E239,难度数据!$A$24:$B$27,2,FALSE),14+VLOOKUP($E239,难度数据!$A$28:$B$31,2,FALSE)),FALSE)</f>
        <v>1100</v>
      </c>
      <c r="K239" s="28">
        <v>0</v>
      </c>
      <c r="L239" s="28">
        <v>1.5</v>
      </c>
      <c r="M239" s="28">
        <v>0</v>
      </c>
      <c r="N239" s="28">
        <v>0</v>
      </c>
      <c r="O239" s="28">
        <f ca="1">LOOKUP($G239*4,难度数据!$I$3:$I$23,IF($F239=1,INDIRECT("难度数据"&amp;"!$J$3:$J$23"),INDIRECT("难度数据"&amp;"!$K$3:$K$23")))</f>
        <v>90</v>
      </c>
      <c r="P239" s="28">
        <v>0</v>
      </c>
      <c r="Q239" s="28">
        <v>0</v>
      </c>
      <c r="R239" s="28">
        <v>1301012</v>
      </c>
      <c r="S239" s="28">
        <v>1</v>
      </c>
      <c r="T239" s="28">
        <v>1302012</v>
      </c>
      <c r="U239" s="28">
        <v>3</v>
      </c>
      <c r="V239" s="28"/>
      <c r="W239" s="28"/>
      <c r="X239" s="28"/>
      <c r="Y239" s="28"/>
      <c r="Z239" s="28"/>
      <c r="AA239" s="28" t="str">
        <f t="shared" si="10"/>
        <v>tfq-5-2-shl-loc3</v>
      </c>
      <c r="AB239" s="28">
        <v>4</v>
      </c>
      <c r="AC239" s="28">
        <f t="shared" si="9"/>
        <v>5</v>
      </c>
      <c r="AD239" s="29" t="str">
        <f>VLOOKUP(AG239,[2]战场角色!$A:$V,22,0)</f>
        <v>head_nyf_1101012</v>
      </c>
      <c r="AE239" s="29">
        <f>VLOOKUP(AG239,检索目录!A:F,6,0)</f>
        <v>2</v>
      </c>
      <c r="AF239" s="28">
        <f>VLOOKUP(AG239,检索目录!A:F,3,0)</f>
        <v>2</v>
      </c>
      <c r="AG239" s="28">
        <v>1101012</v>
      </c>
      <c r="AH239" s="28"/>
    </row>
    <row r="240" s="29" customFormat="1" ht="16.5" spans="1:34">
      <c r="A240" s="35">
        <f>CONCATENATE(9,VLOOKUP(LEFT($D240,3),{"czg",1;"tfq",2;"zyd",3;"jzq",4;"gcz",5;"pcc",6},2,FALSE))*100000+VALUE(MID($D240,5,LEN($D240)-LEN(RIGHT($D240,11))-5+1))*1000+LEFT(RIGHT($D240,10),1)*100+IF(LEFT(RIGHT($D240,8),3)="jlr",1,2)*10+RIGHT($D240,1)</f>
        <v>9205223</v>
      </c>
      <c r="B240" s="28" t="s">
        <v>101</v>
      </c>
      <c r="C240" s="28" t="s">
        <v>102</v>
      </c>
      <c r="D240" s="28" t="s">
        <v>377</v>
      </c>
      <c r="E240" s="28">
        <v>3</v>
      </c>
      <c r="F240" s="28">
        <f t="shared" si="11"/>
        <v>2</v>
      </c>
      <c r="G240" s="28">
        <f>INDEX(难度数据!$A$1:$G$16,MATCH(VALUE(MID($D240,5,LEN($D240)-LEN(RIGHT($D240,11))-5+1)),难度数据!$A$1:$A$16,0),MATCH(LEFT($D240,3),难度数据!$A$1:$G$1,0))</f>
        <v>22</v>
      </c>
      <c r="H240" s="28">
        <f>VLOOKUP($G240,难度数据!$P:$AI,IF($F240=1,2+VLOOKUP($E240,难度数据!$A$24:$B$27,2,FALSE),12+VLOOKUP($E240,难度数据!$A$28:$B$31,2,FALSE)),FALSE)</f>
        <v>1.09141433457545</v>
      </c>
      <c r="I240" s="28">
        <f>VLOOKUP($G240,难度数据!$P:$AI,IF($F240=1,3+VLOOKUP($E240,难度数据!$A$24:$B$27,2,FALSE),13+VLOOKUP($E240,难度数据!$A$28:$B$31,2,FALSE)),FALSE)</f>
        <v>0</v>
      </c>
      <c r="J240" s="28">
        <f>VLOOKUP($G240,难度数据!$P:$AI,IF($F240=1,4+VLOOKUP($E240,难度数据!$A$24:$B$27,2,FALSE),14+VLOOKUP($E240,难度数据!$A$28:$B$31,2,FALSE)),FALSE)</f>
        <v>1100</v>
      </c>
      <c r="K240" s="28">
        <v>0</v>
      </c>
      <c r="L240" s="28">
        <v>1.5</v>
      </c>
      <c r="M240" s="28">
        <v>0</v>
      </c>
      <c r="N240" s="28">
        <v>0</v>
      </c>
      <c r="O240" s="28">
        <f ca="1">LOOKUP($G240*4,难度数据!$I$3:$I$23,IF($F240=1,INDIRECT("难度数据"&amp;"!$J$3:$J$23"),INDIRECT("难度数据"&amp;"!$K$3:$K$23")))</f>
        <v>3600</v>
      </c>
      <c r="P240" s="28">
        <v>0</v>
      </c>
      <c r="Q240" s="28">
        <v>0</v>
      </c>
      <c r="R240" s="28">
        <v>1303018</v>
      </c>
      <c r="S240" s="28">
        <v>1</v>
      </c>
      <c r="T240" s="28">
        <v>1304026</v>
      </c>
      <c r="U240" s="28">
        <v>3</v>
      </c>
      <c r="V240" s="28">
        <v>1304032</v>
      </c>
      <c r="W240" s="28">
        <v>3</v>
      </c>
      <c r="X240" s="28"/>
      <c r="Y240" s="28"/>
      <c r="Z240" s="28"/>
      <c r="AA240" s="28" t="str">
        <f t="shared" si="10"/>
        <v/>
      </c>
      <c r="AB240" s="28">
        <v>0</v>
      </c>
      <c r="AC240" s="28">
        <f t="shared" si="9"/>
        <v>5</v>
      </c>
      <c r="AD240" s="29" t="str">
        <f>VLOOKUP(AG240,[2]战场角色!$A:$V,22,0)</f>
        <v>head_sr_1102018</v>
      </c>
      <c r="AE240" s="29">
        <f>VLOOKUP(AG240,检索目录!A:F,6,0)</f>
        <v>2</v>
      </c>
      <c r="AF240" s="28">
        <f>VLOOKUP(AG240,检索目录!A:F,3,0)</f>
        <v>2</v>
      </c>
      <c r="AG240" s="28">
        <v>1102018</v>
      </c>
      <c r="AH240" s="28"/>
    </row>
    <row r="241" s="29" customFormat="1" ht="16.5" spans="1:34">
      <c r="A241" s="35">
        <f>CONCATENATE(9,VLOOKUP(LEFT($D241,3),{"czg",1;"tfq",2;"zyd",3;"jzq",4;"gcz",5;"pcc",6},2,FALSE))*100000+VALUE(MID($D241,5,LEN($D241)-LEN(RIGHT($D241,11))-5+1))*1000+LEFT(RIGHT($D241,10),1)*100+IF(LEFT(RIGHT($D241,8),3)="jlr",1,2)*10+RIGHT($D241,1)</f>
        <v>9205311</v>
      </c>
      <c r="B241" s="28" t="s">
        <v>98</v>
      </c>
      <c r="C241" s="28" t="s">
        <v>207</v>
      </c>
      <c r="D241" s="28" t="s">
        <v>378</v>
      </c>
      <c r="E241" s="28">
        <v>3</v>
      </c>
      <c r="F241" s="28">
        <f t="shared" si="11"/>
        <v>1</v>
      </c>
      <c r="G241" s="28">
        <f>INDEX(难度数据!$A$1:$G$16,MATCH(VALUE(MID($D241,5,LEN($D241)-LEN(RIGHT($D241,11))-5+1)),难度数据!$A$1:$A$16,0),MATCH(LEFT($D241,3),难度数据!$A$1:$G$1,0))</f>
        <v>22</v>
      </c>
      <c r="H241" s="28">
        <f>VLOOKUP($G241,难度数据!$P:$AI,IF($F241=1,2+VLOOKUP($E241,难度数据!$A$24:$B$27,2,FALSE),12+VLOOKUP($E241,难度数据!$A$28:$B$31,2,FALSE)),FALSE)</f>
        <v>1.06130834518597</v>
      </c>
      <c r="I241" s="28">
        <f>VLOOKUP($G241,难度数据!$P:$AI,IF($F241=1,3+VLOOKUP($E241,难度数据!$A$24:$B$27,2,FALSE),13+VLOOKUP($E241,难度数据!$A$28:$B$31,2,FALSE)),FALSE)</f>
        <v>0</v>
      </c>
      <c r="J241" s="28">
        <f>VLOOKUP($G241,难度数据!$P:$AI,IF($F241=1,4+VLOOKUP($E241,难度数据!$A$24:$B$27,2,FALSE),14+VLOOKUP($E241,难度数据!$A$28:$B$31,2,FALSE)),FALSE)</f>
        <v>1100</v>
      </c>
      <c r="K241" s="28">
        <v>0</v>
      </c>
      <c r="L241" s="28">
        <v>1.5</v>
      </c>
      <c r="M241" s="28">
        <v>0</v>
      </c>
      <c r="N241" s="28">
        <v>0</v>
      </c>
      <c r="O241" s="28">
        <f ca="1">LOOKUP($G241*4,难度数据!$I$3:$I$23,IF($F241=1,INDIRECT("难度数据"&amp;"!$J$3:$J$23"),INDIRECT("难度数据"&amp;"!$K$3:$K$23")))</f>
        <v>90</v>
      </c>
      <c r="P241" s="28">
        <v>0</v>
      </c>
      <c r="Q241" s="28">
        <v>0</v>
      </c>
      <c r="R241" s="28">
        <v>1301009</v>
      </c>
      <c r="S241" s="28">
        <v>1</v>
      </c>
      <c r="T241" s="28">
        <v>1302009</v>
      </c>
      <c r="U241" s="28">
        <v>3</v>
      </c>
      <c r="V241" s="28"/>
      <c r="W241" s="28"/>
      <c r="X241" s="28"/>
      <c r="Y241" s="28"/>
      <c r="Z241" s="28"/>
      <c r="AA241" s="28" t="str">
        <f t="shared" si="10"/>
        <v>tfq-5-3-shl-loc1</v>
      </c>
      <c r="AB241" s="28">
        <v>4</v>
      </c>
      <c r="AC241" s="28">
        <f t="shared" si="9"/>
        <v>5</v>
      </c>
      <c r="AD241" s="29" t="str">
        <f>VLOOKUP(AG241,[2]战场角色!$A:$V,22,0)</f>
        <v>head_blsm_1101009</v>
      </c>
      <c r="AE241" s="29">
        <f>VLOOKUP(AG241,检索目录!A:F,6,0)</f>
        <v>3</v>
      </c>
      <c r="AF241" s="28">
        <f>VLOOKUP(AG241,检索目录!A:F,3,0)</f>
        <v>3</v>
      </c>
      <c r="AG241" s="28">
        <v>1101009</v>
      </c>
      <c r="AH241" s="28"/>
    </row>
    <row r="242" s="29" customFormat="1" ht="16.5" spans="1:34">
      <c r="A242" s="35">
        <f>CONCATENATE(9,VLOOKUP(LEFT($D242,3),{"czg",1;"tfq",2;"zyd",3;"jzq",4;"gcz",5;"pcc",6},2,FALSE))*100000+VALUE(MID($D242,5,LEN($D242)-LEN(RIGHT($D242,11))-5+1))*1000+LEFT(RIGHT($D242,10),1)*100+IF(LEFT(RIGHT($D242,8),3)="jlr",1,2)*10+RIGHT($D242,1)</f>
        <v>9205321</v>
      </c>
      <c r="B242" s="28" t="s">
        <v>101</v>
      </c>
      <c r="C242" s="28" t="s">
        <v>287</v>
      </c>
      <c r="D242" s="28" t="s">
        <v>379</v>
      </c>
      <c r="E242" s="28">
        <v>3</v>
      </c>
      <c r="F242" s="28">
        <f t="shared" si="11"/>
        <v>2</v>
      </c>
      <c r="G242" s="28">
        <f>INDEX(难度数据!$A$1:$G$16,MATCH(VALUE(MID($D242,5,LEN($D242)-LEN(RIGHT($D242,11))-5+1)),难度数据!$A$1:$A$16,0),MATCH(LEFT($D242,3),难度数据!$A$1:$G$1,0))</f>
        <v>22</v>
      </c>
      <c r="H242" s="28">
        <f>VLOOKUP($G242,难度数据!$P:$AI,IF($F242=1,2+VLOOKUP($E242,难度数据!$A$24:$B$27,2,FALSE),12+VLOOKUP($E242,难度数据!$A$28:$B$31,2,FALSE)),FALSE)</f>
        <v>1.09141433457545</v>
      </c>
      <c r="I242" s="28">
        <f>VLOOKUP($G242,难度数据!$P:$AI,IF($F242=1,3+VLOOKUP($E242,难度数据!$A$24:$B$27,2,FALSE),13+VLOOKUP($E242,难度数据!$A$28:$B$31,2,FALSE)),FALSE)</f>
        <v>0</v>
      </c>
      <c r="J242" s="28">
        <f>VLOOKUP($G242,难度数据!$P:$AI,IF($F242=1,4+VLOOKUP($E242,难度数据!$A$24:$B$27,2,FALSE),14+VLOOKUP($E242,难度数据!$A$28:$B$31,2,FALSE)),FALSE)</f>
        <v>1100</v>
      </c>
      <c r="K242" s="28">
        <v>0</v>
      </c>
      <c r="L242" s="28">
        <v>1.5</v>
      </c>
      <c r="M242" s="28">
        <v>0</v>
      </c>
      <c r="N242" s="28">
        <v>0</v>
      </c>
      <c r="O242" s="28">
        <f ca="1">LOOKUP($G242*4,难度数据!$I$3:$I$23,IF($F242=1,INDIRECT("难度数据"&amp;"!$J$3:$J$23"),INDIRECT("难度数据"&amp;"!$K$3:$K$23")))</f>
        <v>3600</v>
      </c>
      <c r="P242" s="28">
        <v>0</v>
      </c>
      <c r="Q242" s="28">
        <v>0</v>
      </c>
      <c r="R242" s="28">
        <v>1303014</v>
      </c>
      <c r="S242" s="28">
        <v>1</v>
      </c>
      <c r="T242" s="28">
        <v>1304017</v>
      </c>
      <c r="U242" s="28">
        <v>3</v>
      </c>
      <c r="V242" s="28">
        <v>1304019</v>
      </c>
      <c r="W242" s="28">
        <v>3</v>
      </c>
      <c r="X242" s="28"/>
      <c r="Y242" s="28"/>
      <c r="Z242" s="28"/>
      <c r="AA242" s="28" t="str">
        <f t="shared" si="10"/>
        <v/>
      </c>
      <c r="AB242" s="28">
        <v>0</v>
      </c>
      <c r="AC242" s="28">
        <f t="shared" si="9"/>
        <v>5</v>
      </c>
      <c r="AD242" s="29" t="str">
        <f>VLOOKUP(AG242,[2]战场角色!$A:$V,22,0)</f>
        <v>head_slm_1102014</v>
      </c>
      <c r="AE242" s="29">
        <f>VLOOKUP(AG242,检索目录!A:F,6,0)</f>
        <v>3</v>
      </c>
      <c r="AF242" s="28">
        <f>VLOOKUP(AG242,检索目录!A:F,3,0)</f>
        <v>3</v>
      </c>
      <c r="AG242" s="28">
        <v>1102014</v>
      </c>
      <c r="AH242" s="28"/>
    </row>
    <row r="243" s="29" customFormat="1" ht="16.5" spans="1:34">
      <c r="A243" s="35">
        <f>CONCATENATE(9,VLOOKUP(LEFT($D243,3),{"czg",1;"tfq",2;"zyd",3;"jzq",4;"gcz",5;"pcc",6},2,FALSE))*100000+VALUE(MID($D243,5,LEN($D243)-LEN(RIGHT($D243,11))-5+1))*1000+LEFT(RIGHT($D243,10),1)*100+IF(LEFT(RIGHT($D243,8),3)="jlr",1,2)*10+RIGHT($D243,1)</f>
        <v>9205312</v>
      </c>
      <c r="B243" s="28" t="s">
        <v>98</v>
      </c>
      <c r="C243" s="28" t="s">
        <v>104</v>
      </c>
      <c r="D243" s="28" t="s">
        <v>380</v>
      </c>
      <c r="E243" s="28">
        <v>4</v>
      </c>
      <c r="F243" s="28">
        <f t="shared" si="11"/>
        <v>1</v>
      </c>
      <c r="G243" s="28">
        <f>INDEX(难度数据!$A$1:$G$16,MATCH(VALUE(MID($D243,5,LEN($D243)-LEN(RIGHT($D243,11))-5+1)),难度数据!$A$1:$A$16,0),MATCH(LEFT($D243,3),难度数据!$A$1:$G$1,0))</f>
        <v>22</v>
      </c>
      <c r="H243" s="28">
        <f>VLOOKUP($G243,难度数据!$P:$AI,IF($F243=1,2+VLOOKUP($E243,难度数据!$A$24:$B$27,2,FALSE),12+VLOOKUP($E243,难度数据!$A$28:$B$31,2,FALSE)),FALSE)</f>
        <v>1.22621933420717</v>
      </c>
      <c r="I243" s="28">
        <f>VLOOKUP($G243,难度数据!$P:$AI,IF($F243=1,3+VLOOKUP($E243,难度数据!$A$24:$B$27,2,FALSE),13+VLOOKUP($E243,难度数据!$A$28:$B$31,2,FALSE)),FALSE)</f>
        <v>0</v>
      </c>
      <c r="J243" s="28">
        <f>VLOOKUP($G243,难度数据!$P:$AI,IF($F243=1,4+VLOOKUP($E243,难度数据!$A$24:$B$27,2,FALSE),14+VLOOKUP($E243,难度数据!$A$28:$B$31,2,FALSE)),FALSE)</f>
        <v>1100</v>
      </c>
      <c r="K243" s="28">
        <v>0</v>
      </c>
      <c r="L243" s="28">
        <v>1.5</v>
      </c>
      <c r="M243" s="28">
        <v>0</v>
      </c>
      <c r="N243" s="28">
        <v>0</v>
      </c>
      <c r="O243" s="28">
        <f ca="1">LOOKUP($G243*4,难度数据!$I$3:$I$23,IF($F243=1,INDIRECT("难度数据"&amp;"!$J$3:$J$23"),INDIRECT("难度数据"&amp;"!$K$3:$K$23")))</f>
        <v>90</v>
      </c>
      <c r="P243" s="28">
        <v>0</v>
      </c>
      <c r="Q243" s="28">
        <v>0</v>
      </c>
      <c r="R243" s="28">
        <v>1301008</v>
      </c>
      <c r="S243" s="28">
        <v>1</v>
      </c>
      <c r="T243" s="28">
        <v>1302008</v>
      </c>
      <c r="U243" s="28">
        <v>3</v>
      </c>
      <c r="V243" s="28"/>
      <c r="W243" s="28"/>
      <c r="X243" s="28"/>
      <c r="Y243" s="28"/>
      <c r="Z243" s="28"/>
      <c r="AA243" s="28" t="str">
        <f t="shared" si="10"/>
        <v>tfq-5-3-shl-loc2</v>
      </c>
      <c r="AB243" s="28">
        <v>4</v>
      </c>
      <c r="AC243" s="28">
        <f t="shared" si="9"/>
        <v>5</v>
      </c>
      <c r="AD243" s="29" t="str">
        <f>VLOOKUP(AG243,[2]战场角色!$A:$V,22,0)</f>
        <v>head_hekp_1101008</v>
      </c>
      <c r="AE243" s="29">
        <f>VLOOKUP(AG243,检索目录!A:F,6,0)</f>
        <v>2</v>
      </c>
      <c r="AF243" s="28">
        <f>VLOOKUP(AG243,检索目录!A:F,3,0)</f>
        <v>3</v>
      </c>
      <c r="AG243" s="28">
        <v>1101008</v>
      </c>
      <c r="AH243" s="28"/>
    </row>
    <row r="244" s="29" customFormat="1" ht="16.5" spans="1:34">
      <c r="A244" s="35">
        <f>CONCATENATE(9,VLOOKUP(LEFT($D244,3),{"czg",1;"tfq",2;"zyd",3;"jzq",4;"gcz",5;"pcc",6},2,FALSE))*100000+VALUE(MID($D244,5,LEN($D244)-LEN(RIGHT($D244,11))-5+1))*1000+LEFT(RIGHT($D244,10),1)*100+IF(LEFT(RIGHT($D244,8),3)="jlr",1,2)*10+RIGHT($D244,1)</f>
        <v>9205322</v>
      </c>
      <c r="B244" s="28" t="s">
        <v>101</v>
      </c>
      <c r="C244" s="28" t="s">
        <v>106</v>
      </c>
      <c r="D244" s="28" t="s">
        <v>381</v>
      </c>
      <c r="E244" s="28">
        <v>4</v>
      </c>
      <c r="F244" s="28">
        <f t="shared" si="11"/>
        <v>2</v>
      </c>
      <c r="G244" s="28">
        <f>INDEX(难度数据!$A$1:$G$16,MATCH(VALUE(MID($D244,5,LEN($D244)-LEN(RIGHT($D244,11))-5+1)),难度数据!$A$1:$A$16,0),MATCH(LEFT($D244,3),难度数据!$A$1:$G$1,0))</f>
        <v>22</v>
      </c>
      <c r="H244" s="28">
        <f>VLOOKUP($G244,难度数据!$P:$AI,IF($F244=1,2+VLOOKUP($E244,难度数据!$A$24:$B$27,2,FALSE),12+VLOOKUP($E244,难度数据!$A$28:$B$31,2,FALSE)),FALSE)</f>
        <v>1.25560941145848</v>
      </c>
      <c r="I244" s="28">
        <f>VLOOKUP($G244,难度数据!$P:$AI,IF($F244=1,3+VLOOKUP($E244,难度数据!$A$24:$B$27,2,FALSE),13+VLOOKUP($E244,难度数据!$A$28:$B$31,2,FALSE)),FALSE)</f>
        <v>0</v>
      </c>
      <c r="J244" s="28">
        <f>VLOOKUP($G244,难度数据!$P:$AI,IF($F244=1,4+VLOOKUP($E244,难度数据!$A$24:$B$27,2,FALSE),14+VLOOKUP($E244,难度数据!$A$28:$B$31,2,FALSE)),FALSE)</f>
        <v>1100</v>
      </c>
      <c r="K244" s="28">
        <v>0</v>
      </c>
      <c r="L244" s="28">
        <v>1.5</v>
      </c>
      <c r="M244" s="28">
        <v>0</v>
      </c>
      <c r="N244" s="28">
        <v>0</v>
      </c>
      <c r="O244" s="28">
        <f ca="1">LOOKUP($G244*4,难度数据!$I$3:$I$23,IF($F244=1,INDIRECT("难度数据"&amp;"!$J$3:$J$23"),INDIRECT("难度数据"&amp;"!$K$3:$K$23")))</f>
        <v>3600</v>
      </c>
      <c r="P244" s="28">
        <v>0</v>
      </c>
      <c r="Q244" s="28">
        <v>0</v>
      </c>
      <c r="R244" s="28">
        <v>1303013</v>
      </c>
      <c r="S244" s="28">
        <v>1</v>
      </c>
      <c r="T244" s="28">
        <v>1304027</v>
      </c>
      <c r="U244" s="28">
        <v>3</v>
      </c>
      <c r="V244" s="28">
        <v>1304031</v>
      </c>
      <c r="W244" s="28">
        <v>3</v>
      </c>
      <c r="X244" s="28"/>
      <c r="Y244" s="28"/>
      <c r="Z244" s="28"/>
      <c r="AA244" s="28" t="str">
        <f t="shared" si="10"/>
        <v/>
      </c>
      <c r="AB244" s="28">
        <v>0</v>
      </c>
      <c r="AC244" s="28">
        <f t="shared" si="9"/>
        <v>5</v>
      </c>
      <c r="AD244" s="29" t="str">
        <f>VLOOKUP(AG244,[2]战场角色!$A:$V,22,0)</f>
        <v>head_sbls_1102013</v>
      </c>
      <c r="AE244" s="29">
        <f>VLOOKUP(AG244,检索目录!A:F,6,0)</f>
        <v>2</v>
      </c>
      <c r="AF244" s="28">
        <f>VLOOKUP(AG244,检索目录!A:F,3,0)</f>
        <v>3</v>
      </c>
      <c r="AG244" s="28">
        <v>1102013</v>
      </c>
      <c r="AH244" s="28"/>
    </row>
    <row r="245" s="29" customFormat="1" ht="16.5" spans="1:34">
      <c r="A245" s="35">
        <f>CONCATENATE(9,VLOOKUP(LEFT($D245,3),{"czg",1;"tfq",2;"zyd",3;"jzq",4;"gcz",5;"pcc",6},2,FALSE))*100000+VALUE(MID($D245,5,LEN($D245)-LEN(RIGHT($D245,11))-5+1))*1000+LEFT(RIGHT($D245,10),1)*100+IF(LEFT(RIGHT($D245,8),3)="jlr",1,2)*10+RIGHT($D245,1)</f>
        <v>9205313</v>
      </c>
      <c r="B245" s="28" t="s">
        <v>98</v>
      </c>
      <c r="C245" s="28" t="s">
        <v>99</v>
      </c>
      <c r="D245" s="28" t="s">
        <v>382</v>
      </c>
      <c r="E245" s="28">
        <v>3</v>
      </c>
      <c r="F245" s="28">
        <f t="shared" si="11"/>
        <v>1</v>
      </c>
      <c r="G245" s="28">
        <f>INDEX(难度数据!$A$1:$G$16,MATCH(VALUE(MID($D245,5,LEN($D245)-LEN(RIGHT($D245,11))-5+1)),难度数据!$A$1:$A$16,0),MATCH(LEFT($D245,3),难度数据!$A$1:$G$1,0))</f>
        <v>22</v>
      </c>
      <c r="H245" s="28">
        <f>VLOOKUP($G245,难度数据!$P:$AI,IF($F245=1,2+VLOOKUP($E245,难度数据!$A$24:$B$27,2,FALSE),12+VLOOKUP($E245,难度数据!$A$28:$B$31,2,FALSE)),FALSE)</f>
        <v>1.06130834518597</v>
      </c>
      <c r="I245" s="28">
        <f>VLOOKUP($G245,难度数据!$P:$AI,IF($F245=1,3+VLOOKUP($E245,难度数据!$A$24:$B$27,2,FALSE),13+VLOOKUP($E245,难度数据!$A$28:$B$31,2,FALSE)),FALSE)</f>
        <v>0</v>
      </c>
      <c r="J245" s="28">
        <f>VLOOKUP($G245,难度数据!$P:$AI,IF($F245=1,4+VLOOKUP($E245,难度数据!$A$24:$B$27,2,FALSE),14+VLOOKUP($E245,难度数据!$A$28:$B$31,2,FALSE)),FALSE)</f>
        <v>1100</v>
      </c>
      <c r="K245" s="28">
        <v>0</v>
      </c>
      <c r="L245" s="28">
        <v>1.5</v>
      </c>
      <c r="M245" s="28">
        <v>0</v>
      </c>
      <c r="N245" s="28">
        <v>0</v>
      </c>
      <c r="O245" s="28">
        <f ca="1">LOOKUP($G245*4,难度数据!$I$3:$I$23,IF($F245=1,INDIRECT("难度数据"&amp;"!$J$3:$J$23"),INDIRECT("难度数据"&amp;"!$K$3:$K$23")))</f>
        <v>90</v>
      </c>
      <c r="P245" s="28">
        <v>0</v>
      </c>
      <c r="Q245" s="28">
        <v>0</v>
      </c>
      <c r="R245" s="28">
        <v>1301012</v>
      </c>
      <c r="S245" s="28">
        <v>1</v>
      </c>
      <c r="T245" s="28">
        <v>1302012</v>
      </c>
      <c r="U245" s="28">
        <v>3</v>
      </c>
      <c r="V245" s="28"/>
      <c r="W245" s="28"/>
      <c r="X245" s="28"/>
      <c r="Y245" s="28"/>
      <c r="Z245" s="28"/>
      <c r="AA245" s="28" t="str">
        <f t="shared" si="10"/>
        <v>tfq-5-3-shl-loc3</v>
      </c>
      <c r="AB245" s="28">
        <v>4</v>
      </c>
      <c r="AC245" s="28">
        <f t="shared" si="9"/>
        <v>5</v>
      </c>
      <c r="AD245" s="29" t="str">
        <f>VLOOKUP(AG245,[2]战场角色!$A:$V,22,0)</f>
        <v>head_nyf_1101012</v>
      </c>
      <c r="AE245" s="29">
        <f>VLOOKUP(AG245,检索目录!A:F,6,0)</f>
        <v>2</v>
      </c>
      <c r="AF245" s="28">
        <f>VLOOKUP(AG245,检索目录!A:F,3,0)</f>
        <v>2</v>
      </c>
      <c r="AG245" s="28">
        <v>1101012</v>
      </c>
      <c r="AH245" s="28"/>
    </row>
    <row r="246" s="29" customFormat="1" ht="16.5" spans="1:34">
      <c r="A246" s="35">
        <f>CONCATENATE(9,VLOOKUP(LEFT($D246,3),{"czg",1;"tfq",2;"zyd",3;"jzq",4;"gcz",5;"pcc",6},2,FALSE))*100000+VALUE(MID($D246,5,LEN($D246)-LEN(RIGHT($D246,11))-5+1))*1000+LEFT(RIGHT($D246,10),1)*100+IF(LEFT(RIGHT($D246,8),3)="jlr",1,2)*10+RIGHT($D246,1)</f>
        <v>9205323</v>
      </c>
      <c r="B246" s="28" t="s">
        <v>101</v>
      </c>
      <c r="C246" s="28" t="s">
        <v>102</v>
      </c>
      <c r="D246" s="28" t="s">
        <v>383</v>
      </c>
      <c r="E246" s="28">
        <v>3</v>
      </c>
      <c r="F246" s="28">
        <f t="shared" si="11"/>
        <v>2</v>
      </c>
      <c r="G246" s="28">
        <f>INDEX(难度数据!$A$1:$G$16,MATCH(VALUE(MID($D246,5,LEN($D246)-LEN(RIGHT($D246,11))-5+1)),难度数据!$A$1:$A$16,0),MATCH(LEFT($D246,3),难度数据!$A$1:$G$1,0))</f>
        <v>22</v>
      </c>
      <c r="H246" s="28">
        <f>VLOOKUP($G246,难度数据!$P:$AI,IF($F246=1,2+VLOOKUP($E246,难度数据!$A$24:$B$27,2,FALSE),12+VLOOKUP($E246,难度数据!$A$28:$B$31,2,FALSE)),FALSE)</f>
        <v>1.09141433457545</v>
      </c>
      <c r="I246" s="28">
        <f>VLOOKUP($G246,难度数据!$P:$AI,IF($F246=1,3+VLOOKUP($E246,难度数据!$A$24:$B$27,2,FALSE),13+VLOOKUP($E246,难度数据!$A$28:$B$31,2,FALSE)),FALSE)</f>
        <v>0</v>
      </c>
      <c r="J246" s="28">
        <f>VLOOKUP($G246,难度数据!$P:$AI,IF($F246=1,4+VLOOKUP($E246,难度数据!$A$24:$B$27,2,FALSE),14+VLOOKUP($E246,难度数据!$A$28:$B$31,2,FALSE)),FALSE)</f>
        <v>1100</v>
      </c>
      <c r="K246" s="28">
        <v>0</v>
      </c>
      <c r="L246" s="28">
        <v>1.5</v>
      </c>
      <c r="M246" s="28">
        <v>0</v>
      </c>
      <c r="N246" s="28">
        <v>0</v>
      </c>
      <c r="O246" s="28">
        <f ca="1">LOOKUP($G246*4,难度数据!$I$3:$I$23,IF($F246=1,INDIRECT("难度数据"&amp;"!$J$3:$J$23"),INDIRECT("难度数据"&amp;"!$K$3:$K$23")))</f>
        <v>3600</v>
      </c>
      <c r="P246" s="28">
        <v>0</v>
      </c>
      <c r="Q246" s="28">
        <v>0</v>
      </c>
      <c r="R246" s="28">
        <v>1303018</v>
      </c>
      <c r="S246" s="28">
        <v>1</v>
      </c>
      <c r="T246" s="28">
        <v>1304026</v>
      </c>
      <c r="U246" s="28">
        <v>3</v>
      </c>
      <c r="V246" s="28">
        <v>1304032</v>
      </c>
      <c r="W246" s="28">
        <v>3</v>
      </c>
      <c r="X246" s="28"/>
      <c r="Y246" s="28"/>
      <c r="Z246" s="28"/>
      <c r="AA246" s="28" t="str">
        <f t="shared" si="10"/>
        <v/>
      </c>
      <c r="AB246" s="28">
        <v>0</v>
      </c>
      <c r="AC246" s="28">
        <f t="shared" si="9"/>
        <v>5</v>
      </c>
      <c r="AD246" s="29" t="str">
        <f>VLOOKUP(AG246,[2]战场角色!$A:$V,22,0)</f>
        <v>head_sr_1102018</v>
      </c>
      <c r="AE246" s="29">
        <f>VLOOKUP(AG246,检索目录!A:F,6,0)</f>
        <v>2</v>
      </c>
      <c r="AF246" s="28">
        <f>VLOOKUP(AG246,检索目录!A:F,3,0)</f>
        <v>2</v>
      </c>
      <c r="AG246" s="28">
        <v>1102018</v>
      </c>
      <c r="AH246" s="28"/>
    </row>
    <row r="247" s="29" customFormat="1" ht="16.5" spans="1:34">
      <c r="A247" s="35">
        <f>CONCATENATE(9,VLOOKUP(LEFT($D247,3),{"czg",1;"tfq",2;"zyd",3;"jzq",4;"gcz",5;"pcc",6},2,FALSE))*100000+VALUE(MID($D247,5,LEN($D247)-LEN(RIGHT($D247,11))-5+1))*1000+LEFT(RIGHT($D247,10),1)*100+IF(LEFT(RIGHT($D247,8),3)="jlr",1,2)*10+RIGHT($D247,1)</f>
        <v>9305111</v>
      </c>
      <c r="B247" s="28" t="s">
        <v>98</v>
      </c>
      <c r="C247" s="28" t="s">
        <v>108</v>
      </c>
      <c r="D247" s="28" t="s">
        <v>384</v>
      </c>
      <c r="E247" s="28">
        <v>3</v>
      </c>
      <c r="F247" s="28">
        <f t="shared" si="11"/>
        <v>1</v>
      </c>
      <c r="G247" s="28">
        <f>INDEX(难度数据!$A$1:$G$16,MATCH(VALUE(MID($D247,5,LEN($D247)-LEN(RIGHT($D247,11))-5+1)),难度数据!$A$1:$A$16,0),MATCH(LEFT($D247,3),难度数据!$A$1:$G$1,0))</f>
        <v>24</v>
      </c>
      <c r="H247" s="28">
        <f>VLOOKUP($G247,难度数据!$P:$AI,IF($F247=1,2+VLOOKUP($E247,难度数据!$A$24:$B$27,2,FALSE),12+VLOOKUP($E247,难度数据!$A$28:$B$31,2,FALSE)),FALSE)</f>
        <v>1.05959976531609</v>
      </c>
      <c r="I247" s="28">
        <f>VLOOKUP($G247,难度数据!$P:$AI,IF($F247=1,3+VLOOKUP($E247,难度数据!$A$24:$B$27,2,FALSE),13+VLOOKUP($E247,难度数据!$A$28:$B$31,2,FALSE)),FALSE)</f>
        <v>0</v>
      </c>
      <c r="J247" s="28">
        <f>VLOOKUP($G247,难度数据!$P:$AI,IF($F247=1,4+VLOOKUP($E247,难度数据!$A$24:$B$27,2,FALSE),14+VLOOKUP($E247,难度数据!$A$28:$B$31,2,FALSE)),FALSE)</f>
        <v>1200</v>
      </c>
      <c r="K247" s="28">
        <v>0</v>
      </c>
      <c r="L247" s="28">
        <v>1.5</v>
      </c>
      <c r="M247" s="28">
        <v>0</v>
      </c>
      <c r="N247" s="28">
        <v>0</v>
      </c>
      <c r="O247" s="28">
        <f ca="1">LOOKUP($G247*4,难度数据!$I$3:$I$23,IF($F247=1,INDIRECT("难度数据"&amp;"!$J$3:$J$23"),INDIRECT("难度数据"&amp;"!$K$3:$K$23")))</f>
        <v>100</v>
      </c>
      <c r="P247" s="28">
        <v>0</v>
      </c>
      <c r="Q247" s="28">
        <v>0</v>
      </c>
      <c r="R247" s="28">
        <v>1301013</v>
      </c>
      <c r="S247" s="28">
        <v>1</v>
      </c>
      <c r="T247" s="28">
        <v>1302013</v>
      </c>
      <c r="U247" s="28">
        <v>3</v>
      </c>
      <c r="V247" s="28"/>
      <c r="W247" s="28"/>
      <c r="X247" s="28"/>
      <c r="Y247" s="28"/>
      <c r="Z247" s="28"/>
      <c r="AA247" s="28" t="str">
        <f t="shared" si="10"/>
        <v>zyd-5-1-shl-loc1</v>
      </c>
      <c r="AB247" s="28">
        <v>4</v>
      </c>
      <c r="AC247" s="28">
        <f t="shared" si="9"/>
        <v>5</v>
      </c>
      <c r="AD247" s="29" t="str">
        <f>VLOOKUP(AG247,[2]战场角色!$A:$V,22,0)</f>
        <v>head_jl_1101013</v>
      </c>
      <c r="AE247" s="29">
        <f>VLOOKUP(AG247,检索目录!A:F,6,0)</f>
        <v>2</v>
      </c>
      <c r="AF247" s="28">
        <f>VLOOKUP(AG247,检索目录!A:F,3,0)</f>
        <v>1</v>
      </c>
      <c r="AG247" s="28">
        <v>1101013</v>
      </c>
      <c r="AH247" s="28"/>
    </row>
    <row r="248" s="29" customFormat="1" ht="16.5" spans="1:34">
      <c r="A248" s="35">
        <f>CONCATENATE(9,VLOOKUP(LEFT($D248,3),{"czg",1;"tfq",2;"zyd",3;"jzq",4;"gcz",5;"pcc",6},2,FALSE))*100000+VALUE(MID($D248,5,LEN($D248)-LEN(RIGHT($D248,11))-5+1))*1000+LEFT(RIGHT($D248,10),1)*100+IF(LEFT(RIGHT($D248,8),3)="jlr",1,2)*10+RIGHT($D248,1)</f>
        <v>9305121</v>
      </c>
      <c r="B248" s="28" t="s">
        <v>101</v>
      </c>
      <c r="C248" s="28" t="s">
        <v>110</v>
      </c>
      <c r="D248" s="28" t="s">
        <v>385</v>
      </c>
      <c r="E248" s="28">
        <v>3</v>
      </c>
      <c r="F248" s="28">
        <f t="shared" si="11"/>
        <v>2</v>
      </c>
      <c r="G248" s="28">
        <f>INDEX(难度数据!$A$1:$G$16,MATCH(VALUE(MID($D248,5,LEN($D248)-LEN(RIGHT($D248,11))-5+1)),难度数据!$A$1:$A$16,0),MATCH(LEFT($D248,3),难度数据!$A$1:$G$1,0))</f>
        <v>24</v>
      </c>
      <c r="H248" s="28">
        <f>VLOOKUP($G248,难度数据!$P:$AI,IF($F248=1,2+VLOOKUP($E248,难度数据!$A$24:$B$27,2,FALSE),12+VLOOKUP($E248,难度数据!$A$28:$B$31,2,FALSE)),FALSE)</f>
        <v>1.083216640708</v>
      </c>
      <c r="I248" s="28">
        <f>VLOOKUP($G248,难度数据!$P:$AI,IF($F248=1,3+VLOOKUP($E248,难度数据!$A$24:$B$27,2,FALSE),13+VLOOKUP($E248,难度数据!$A$28:$B$31,2,FALSE)),FALSE)</f>
        <v>0</v>
      </c>
      <c r="J248" s="28">
        <f>VLOOKUP($G248,难度数据!$P:$AI,IF($F248=1,4+VLOOKUP($E248,难度数据!$A$24:$B$27,2,FALSE),14+VLOOKUP($E248,难度数据!$A$28:$B$31,2,FALSE)),FALSE)</f>
        <v>1200</v>
      </c>
      <c r="K248" s="28">
        <v>0</v>
      </c>
      <c r="L248" s="28">
        <v>1.5</v>
      </c>
      <c r="M248" s="28">
        <v>0</v>
      </c>
      <c r="N248" s="28">
        <v>0</v>
      </c>
      <c r="O248" s="28">
        <f ca="1">LOOKUP($G248*4,难度数据!$I$3:$I$23,IF($F248=1,INDIRECT("难度数据"&amp;"!$J$3:$J$23"),INDIRECT("难度数据"&amp;"!$K$3:$K$23")))</f>
        <v>4750</v>
      </c>
      <c r="P248" s="28">
        <v>0</v>
      </c>
      <c r="Q248" s="28">
        <v>0</v>
      </c>
      <c r="R248" s="28">
        <v>1303019</v>
      </c>
      <c r="S248" s="28">
        <v>1</v>
      </c>
      <c r="T248" s="28">
        <v>1304027</v>
      </c>
      <c r="U248" s="28">
        <v>3</v>
      </c>
      <c r="V248" s="28">
        <v>1304036</v>
      </c>
      <c r="W248" s="28">
        <v>3</v>
      </c>
      <c r="X248" s="28"/>
      <c r="Y248" s="28"/>
      <c r="Z248" s="28"/>
      <c r="AA248" s="28" t="str">
        <f t="shared" si="10"/>
        <v/>
      </c>
      <c r="AB248" s="28">
        <v>0</v>
      </c>
      <c r="AC248" s="28">
        <f t="shared" si="9"/>
        <v>5</v>
      </c>
      <c r="AD248" s="29" t="str">
        <f>VLOOKUP(AG248,[2]战场角色!$A:$V,22,0)</f>
        <v>head_shx_1102019</v>
      </c>
      <c r="AE248" s="29">
        <f>VLOOKUP(AG248,检索目录!A:F,6,0)</f>
        <v>2</v>
      </c>
      <c r="AF248" s="28">
        <f>VLOOKUP(AG248,检索目录!A:F,3,0)</f>
        <v>1</v>
      </c>
      <c r="AG248" s="28">
        <v>1102019</v>
      </c>
      <c r="AH248" s="28"/>
    </row>
    <row r="249" s="29" customFormat="1" ht="16.5" spans="1:34">
      <c r="A249" s="35">
        <f>CONCATENATE(9,VLOOKUP(LEFT($D249,3),{"czg",1;"tfq",2;"zyd",3;"jzq",4;"gcz",5;"pcc",6},2,FALSE))*100000+VALUE(MID($D249,5,LEN($D249)-LEN(RIGHT($D249,11))-5+1))*1000+LEFT(RIGHT($D249,10),1)*100+IF(LEFT(RIGHT($D249,8),3)="jlr",1,2)*10+RIGHT($D249,1)</f>
        <v>9305112</v>
      </c>
      <c r="B249" s="28" t="s">
        <v>98</v>
      </c>
      <c r="C249" s="28" t="s">
        <v>238</v>
      </c>
      <c r="D249" s="28" t="s">
        <v>386</v>
      </c>
      <c r="E249" s="28">
        <v>4</v>
      </c>
      <c r="F249" s="28">
        <f t="shared" si="11"/>
        <v>1</v>
      </c>
      <c r="G249" s="28">
        <f>INDEX(难度数据!$A$1:$G$16,MATCH(VALUE(MID($D249,5,LEN($D249)-LEN(RIGHT($D249,11))-5+1)),难度数据!$A$1:$A$16,0),MATCH(LEFT($D249,3),难度数据!$A$1:$G$1,0))</f>
        <v>24</v>
      </c>
      <c r="H249" s="28">
        <f>VLOOKUP($G249,难度数据!$P:$AI,IF($F249=1,2+VLOOKUP($E249,难度数据!$A$24:$B$27,2,FALSE),12+VLOOKUP($E249,难度数据!$A$28:$B$31,2,FALSE)),FALSE)</f>
        <v>1.22250800781541</v>
      </c>
      <c r="I249" s="28">
        <f>VLOOKUP($G249,难度数据!$P:$AI,IF($F249=1,3+VLOOKUP($E249,难度数据!$A$24:$B$27,2,FALSE),13+VLOOKUP($E249,难度数据!$A$28:$B$31,2,FALSE)),FALSE)</f>
        <v>0</v>
      </c>
      <c r="J249" s="28">
        <f>VLOOKUP($G249,难度数据!$P:$AI,IF($F249=1,4+VLOOKUP($E249,难度数据!$A$24:$B$27,2,FALSE),14+VLOOKUP($E249,难度数据!$A$28:$B$31,2,FALSE)),FALSE)</f>
        <v>1200</v>
      </c>
      <c r="K249" s="28">
        <v>0</v>
      </c>
      <c r="L249" s="28">
        <v>1.5</v>
      </c>
      <c r="M249" s="28">
        <v>0</v>
      </c>
      <c r="N249" s="28">
        <v>0</v>
      </c>
      <c r="O249" s="28">
        <f ca="1">LOOKUP($G249*4,难度数据!$I$3:$I$23,IF($F249=1,INDIRECT("难度数据"&amp;"!$J$3:$J$23"),INDIRECT("难度数据"&amp;"!$K$3:$K$23")))</f>
        <v>100</v>
      </c>
      <c r="P249" s="28">
        <v>0</v>
      </c>
      <c r="Q249" s="28">
        <v>0</v>
      </c>
      <c r="R249" s="28">
        <v>1301007</v>
      </c>
      <c r="S249" s="28">
        <v>1</v>
      </c>
      <c r="T249" s="28">
        <v>1302007</v>
      </c>
      <c r="U249" s="28">
        <v>3</v>
      </c>
      <c r="V249" s="28"/>
      <c r="W249" s="28"/>
      <c r="X249" s="28"/>
      <c r="Y249" s="28"/>
      <c r="Z249" s="28"/>
      <c r="AA249" s="28" t="str">
        <f t="shared" si="10"/>
        <v>zyd-5-1-shl-loc2</v>
      </c>
      <c r="AB249" s="28">
        <v>4</v>
      </c>
      <c r="AC249" s="28">
        <f t="shared" si="9"/>
        <v>5</v>
      </c>
      <c r="AD249" s="29" t="str">
        <f>VLOOKUP(AG249,[2]战场角色!$A:$V,22,0)</f>
        <v>head_zdcyb_1101007</v>
      </c>
      <c r="AE249" s="29">
        <f>VLOOKUP(AG249,检索目录!A:F,6,0)</f>
        <v>4</v>
      </c>
      <c r="AF249" s="28">
        <f>VLOOKUP(AG249,检索目录!A:F,3,0)</f>
        <v>1</v>
      </c>
      <c r="AG249" s="28">
        <v>1101007</v>
      </c>
      <c r="AH249" s="28"/>
    </row>
    <row r="250" s="29" customFormat="1" ht="16.5" spans="1:34">
      <c r="A250" s="35">
        <f>CONCATENATE(9,VLOOKUP(LEFT($D250,3),{"czg",1;"tfq",2;"zyd",3;"jzq",4;"gcz",5;"pcc",6},2,FALSE))*100000+VALUE(MID($D250,5,LEN($D250)-LEN(RIGHT($D250,11))-5+1))*1000+LEFT(RIGHT($D250,10),1)*100+IF(LEFT(RIGHT($D250,8),3)="jlr",1,2)*10+RIGHT($D250,1)</f>
        <v>9305122</v>
      </c>
      <c r="B250" s="28" t="s">
        <v>101</v>
      </c>
      <c r="C250" s="28" t="s">
        <v>240</v>
      </c>
      <c r="D250" s="28" t="s">
        <v>387</v>
      </c>
      <c r="E250" s="28">
        <v>4</v>
      </c>
      <c r="F250" s="28">
        <f t="shared" si="11"/>
        <v>2</v>
      </c>
      <c r="G250" s="28">
        <f>INDEX(难度数据!$A$1:$G$16,MATCH(VALUE(MID($D250,5,LEN($D250)-LEN(RIGHT($D250,11))-5+1)),难度数据!$A$1:$A$16,0),MATCH(LEFT($D250,3),难度数据!$A$1:$G$1,0))</f>
        <v>24</v>
      </c>
      <c r="H250" s="28">
        <f>VLOOKUP($G250,难度数据!$P:$AI,IF($F250=1,2+VLOOKUP($E250,难度数据!$A$24:$B$27,2,FALSE),12+VLOOKUP($E250,难度数据!$A$28:$B$31,2,FALSE)),FALSE)</f>
        <v>1.24617843621274</v>
      </c>
      <c r="I250" s="28">
        <f>VLOOKUP($G250,难度数据!$P:$AI,IF($F250=1,3+VLOOKUP($E250,难度数据!$A$24:$B$27,2,FALSE),13+VLOOKUP($E250,难度数据!$A$28:$B$31,2,FALSE)),FALSE)</f>
        <v>0</v>
      </c>
      <c r="J250" s="28">
        <f>VLOOKUP($G250,难度数据!$P:$AI,IF($F250=1,4+VLOOKUP($E250,难度数据!$A$24:$B$27,2,FALSE),14+VLOOKUP($E250,难度数据!$A$28:$B$31,2,FALSE)),FALSE)</f>
        <v>1200</v>
      </c>
      <c r="K250" s="28">
        <v>0</v>
      </c>
      <c r="L250" s="28">
        <v>1.5</v>
      </c>
      <c r="M250" s="28">
        <v>0</v>
      </c>
      <c r="N250" s="28">
        <v>0</v>
      </c>
      <c r="O250" s="28">
        <f ca="1">LOOKUP($G250*4,难度数据!$I$3:$I$23,IF($F250=1,INDIRECT("难度数据"&amp;"!$J$3:$J$23"),INDIRECT("难度数据"&amp;"!$K$3:$K$23")))</f>
        <v>4750</v>
      </c>
      <c r="P250" s="28">
        <v>0</v>
      </c>
      <c r="Q250" s="28">
        <v>0</v>
      </c>
      <c r="R250" s="28">
        <v>1303003</v>
      </c>
      <c r="S250" s="28">
        <v>1</v>
      </c>
      <c r="T250" s="28">
        <v>1304026</v>
      </c>
      <c r="U250" s="28">
        <v>3</v>
      </c>
      <c r="V250" s="28">
        <v>1304032</v>
      </c>
      <c r="W250" s="28">
        <v>3</v>
      </c>
      <c r="X250" s="28"/>
      <c r="Y250" s="28"/>
      <c r="Z250" s="28"/>
      <c r="AA250" s="28" t="str">
        <f t="shared" si="10"/>
        <v/>
      </c>
      <c r="AB250" s="28">
        <v>0</v>
      </c>
      <c r="AC250" s="28">
        <f t="shared" si="9"/>
        <v>5</v>
      </c>
      <c r="AD250" s="29" t="str">
        <f>VLOOKUP(AG250,[2]战场角色!$A:$V,22,0)</f>
        <v>head_dw_1102003</v>
      </c>
      <c r="AE250" s="29">
        <f>VLOOKUP(AG250,检索目录!A:F,6,0)</f>
        <v>4</v>
      </c>
      <c r="AF250" s="28">
        <f>VLOOKUP(AG250,检索目录!A:F,3,0)</f>
        <v>1</v>
      </c>
      <c r="AG250" s="28">
        <v>1102003</v>
      </c>
      <c r="AH250" s="28"/>
    </row>
    <row r="251" s="29" customFormat="1" ht="16.5" spans="1:34">
      <c r="A251" s="35">
        <f>CONCATENATE(9,VLOOKUP(LEFT($D251,3),{"czg",1;"tfq",2;"zyd",3;"jzq",4;"gcz",5;"pcc",6},2,FALSE))*100000+VALUE(MID($D251,5,LEN($D251)-LEN(RIGHT($D251,11))-5+1))*1000+LEFT(RIGHT($D251,10),1)*100+IF(LEFT(RIGHT($D251,8),3)="jlr",1,2)*10+RIGHT($D251,1)</f>
        <v>9305113</v>
      </c>
      <c r="B251" s="28" t="s">
        <v>98</v>
      </c>
      <c r="C251" s="28" t="s">
        <v>183</v>
      </c>
      <c r="D251" s="28" t="s">
        <v>388</v>
      </c>
      <c r="E251" s="28">
        <v>3</v>
      </c>
      <c r="F251" s="28">
        <f t="shared" si="11"/>
        <v>1</v>
      </c>
      <c r="G251" s="28">
        <f>INDEX(难度数据!$A$1:$G$16,MATCH(VALUE(MID($D251,5,LEN($D251)-LEN(RIGHT($D251,11))-5+1)),难度数据!$A$1:$A$16,0),MATCH(LEFT($D251,3),难度数据!$A$1:$G$1,0))</f>
        <v>24</v>
      </c>
      <c r="H251" s="28">
        <f>VLOOKUP($G251,难度数据!$P:$AI,IF($F251=1,2+VLOOKUP($E251,难度数据!$A$24:$B$27,2,FALSE),12+VLOOKUP($E251,难度数据!$A$28:$B$31,2,FALSE)),FALSE)</f>
        <v>1.05959976531609</v>
      </c>
      <c r="I251" s="28">
        <f>VLOOKUP($G251,难度数据!$P:$AI,IF($F251=1,3+VLOOKUP($E251,难度数据!$A$24:$B$27,2,FALSE),13+VLOOKUP($E251,难度数据!$A$28:$B$31,2,FALSE)),FALSE)</f>
        <v>0</v>
      </c>
      <c r="J251" s="28">
        <f>VLOOKUP($G251,难度数据!$P:$AI,IF($F251=1,4+VLOOKUP($E251,难度数据!$A$24:$B$27,2,FALSE),14+VLOOKUP($E251,难度数据!$A$28:$B$31,2,FALSE)),FALSE)</f>
        <v>1200</v>
      </c>
      <c r="K251" s="28">
        <v>0</v>
      </c>
      <c r="L251" s="28">
        <v>1.5</v>
      </c>
      <c r="M251" s="28">
        <v>0</v>
      </c>
      <c r="N251" s="28">
        <v>0</v>
      </c>
      <c r="O251" s="28">
        <f ca="1">LOOKUP($G251*4,难度数据!$I$3:$I$23,IF($F251=1,INDIRECT("难度数据"&amp;"!$J$3:$J$23"),INDIRECT("难度数据"&amp;"!$K$3:$K$23")))</f>
        <v>100</v>
      </c>
      <c r="P251" s="28">
        <v>0</v>
      </c>
      <c r="Q251" s="28">
        <v>0</v>
      </c>
      <c r="R251" s="28">
        <v>1301011</v>
      </c>
      <c r="S251" s="28">
        <v>1</v>
      </c>
      <c r="T251" s="28">
        <v>1302011</v>
      </c>
      <c r="U251" s="28">
        <v>3</v>
      </c>
      <c r="V251" s="28"/>
      <c r="W251" s="28"/>
      <c r="X251" s="28"/>
      <c r="Y251" s="28"/>
      <c r="Z251" s="28"/>
      <c r="AA251" s="28" t="str">
        <f t="shared" si="10"/>
        <v>zyd-5-1-shl-loc3</v>
      </c>
      <c r="AB251" s="28">
        <v>4</v>
      </c>
      <c r="AC251" s="28">
        <f t="shared" si="9"/>
        <v>5</v>
      </c>
      <c r="AD251" s="29" t="str">
        <f>VLOOKUP(AG251,[2]战场角色!$A:$V,22,0)</f>
        <v>head_yfz_1101011</v>
      </c>
      <c r="AE251" s="29">
        <f>VLOOKUP(AG251,检索目录!A:F,6,0)</f>
        <v>3</v>
      </c>
      <c r="AF251" s="28">
        <f>VLOOKUP(AG251,检索目录!A:F,3,0)</f>
        <v>2</v>
      </c>
      <c r="AG251" s="28">
        <v>1101011</v>
      </c>
      <c r="AH251" s="28"/>
    </row>
    <row r="252" s="29" customFormat="1" ht="16.5" spans="1:34">
      <c r="A252" s="35">
        <f>CONCATENATE(9,VLOOKUP(LEFT($D252,3),{"czg",1;"tfq",2;"zyd",3;"jzq",4;"gcz",5;"pcc",6},2,FALSE))*100000+VALUE(MID($D252,5,LEN($D252)-LEN(RIGHT($D252,11))-5+1))*1000+LEFT(RIGHT($D252,10),1)*100+IF(LEFT(RIGHT($D252,8),3)="jlr",1,2)*10+RIGHT($D252,1)</f>
        <v>9305123</v>
      </c>
      <c r="B252" s="28" t="s">
        <v>101</v>
      </c>
      <c r="C252" s="28" t="s">
        <v>185</v>
      </c>
      <c r="D252" s="28" t="s">
        <v>389</v>
      </c>
      <c r="E252" s="28">
        <v>3</v>
      </c>
      <c r="F252" s="28">
        <f t="shared" si="11"/>
        <v>2</v>
      </c>
      <c r="G252" s="28">
        <f>INDEX(难度数据!$A$1:$G$16,MATCH(VALUE(MID($D252,5,LEN($D252)-LEN(RIGHT($D252,11))-5+1)),难度数据!$A$1:$A$16,0),MATCH(LEFT($D252,3),难度数据!$A$1:$G$1,0))</f>
        <v>24</v>
      </c>
      <c r="H252" s="28">
        <f>VLOOKUP($G252,难度数据!$P:$AI,IF($F252=1,2+VLOOKUP($E252,难度数据!$A$24:$B$27,2,FALSE),12+VLOOKUP($E252,难度数据!$A$28:$B$31,2,FALSE)),FALSE)</f>
        <v>1.083216640708</v>
      </c>
      <c r="I252" s="28">
        <f>VLOOKUP($G252,难度数据!$P:$AI,IF($F252=1,3+VLOOKUP($E252,难度数据!$A$24:$B$27,2,FALSE),13+VLOOKUP($E252,难度数据!$A$28:$B$31,2,FALSE)),FALSE)</f>
        <v>0</v>
      </c>
      <c r="J252" s="28">
        <f>VLOOKUP($G252,难度数据!$P:$AI,IF($F252=1,4+VLOOKUP($E252,难度数据!$A$24:$B$27,2,FALSE),14+VLOOKUP($E252,难度数据!$A$28:$B$31,2,FALSE)),FALSE)</f>
        <v>1200</v>
      </c>
      <c r="K252" s="28">
        <v>0</v>
      </c>
      <c r="L252" s="28">
        <v>1.5</v>
      </c>
      <c r="M252" s="28">
        <v>0</v>
      </c>
      <c r="N252" s="28">
        <v>0</v>
      </c>
      <c r="O252" s="28">
        <f ca="1">LOOKUP($G252*4,难度数据!$I$3:$I$23,IF($F252=1,INDIRECT("难度数据"&amp;"!$J$3:$J$23"),INDIRECT("难度数据"&amp;"!$K$3:$K$23")))</f>
        <v>4750</v>
      </c>
      <c r="P252" s="28">
        <v>0</v>
      </c>
      <c r="Q252" s="28">
        <v>0</v>
      </c>
      <c r="R252" s="28">
        <v>1303017</v>
      </c>
      <c r="S252" s="28">
        <v>1</v>
      </c>
      <c r="T252" s="28">
        <v>1304027</v>
      </c>
      <c r="U252" s="28">
        <v>3</v>
      </c>
      <c r="V252" s="28">
        <v>1304031</v>
      </c>
      <c r="W252" s="28">
        <v>3</v>
      </c>
      <c r="X252" s="28"/>
      <c r="Y252" s="28"/>
      <c r="Z252" s="28"/>
      <c r="AA252" s="28" t="str">
        <f t="shared" si="10"/>
        <v/>
      </c>
      <c r="AB252" s="28">
        <v>0</v>
      </c>
      <c r="AC252" s="28">
        <f t="shared" si="9"/>
        <v>5</v>
      </c>
      <c r="AD252" s="29" t="str">
        <f>VLOOKUP(AG252,[2]战场角色!$A:$V,22,0)</f>
        <v>head_fl_1102017</v>
      </c>
      <c r="AE252" s="29">
        <f>VLOOKUP(AG252,检索目录!A:F,6,0)</f>
        <v>3</v>
      </c>
      <c r="AF252" s="28">
        <f>VLOOKUP(AG252,检索目录!A:F,3,0)</f>
        <v>2</v>
      </c>
      <c r="AG252" s="28">
        <v>1102017</v>
      </c>
      <c r="AH252" s="28"/>
    </row>
    <row r="253" s="29" customFormat="1" ht="16.5" spans="1:34">
      <c r="A253" s="35">
        <f>CONCATENATE(9,VLOOKUP(LEFT($D253,3),{"czg",1;"tfq",2;"zyd",3;"jzq",4;"gcz",5;"pcc",6},2,FALSE))*100000+VALUE(MID($D253,5,LEN($D253)-LEN(RIGHT($D253,11))-5+1))*1000+LEFT(RIGHT($D253,10),1)*100+IF(LEFT(RIGHT($D253,8),3)="jlr",1,2)*10+RIGHT($D253,1)</f>
        <v>9305211</v>
      </c>
      <c r="B253" s="28" t="s">
        <v>98</v>
      </c>
      <c r="C253" s="28" t="s">
        <v>226</v>
      </c>
      <c r="D253" s="28" t="s">
        <v>390</v>
      </c>
      <c r="E253" s="28">
        <v>3</v>
      </c>
      <c r="F253" s="28">
        <f t="shared" si="11"/>
        <v>1</v>
      </c>
      <c r="G253" s="28">
        <f>INDEX(难度数据!$A$1:$G$16,MATCH(VALUE(MID($D253,5,LEN($D253)-LEN(RIGHT($D253,11))-5+1)),难度数据!$A$1:$A$16,0),MATCH(LEFT($D253,3),难度数据!$A$1:$G$1,0))</f>
        <v>24</v>
      </c>
      <c r="H253" s="28">
        <f>VLOOKUP($G253,难度数据!$P:$AI,IF($F253=1,2+VLOOKUP($E253,难度数据!$A$24:$B$27,2,FALSE),12+VLOOKUP($E253,难度数据!$A$28:$B$31,2,FALSE)),FALSE)</f>
        <v>1.05959976531609</v>
      </c>
      <c r="I253" s="28">
        <f>VLOOKUP($G253,难度数据!$P:$AI,IF($F253=1,3+VLOOKUP($E253,难度数据!$A$24:$B$27,2,FALSE),13+VLOOKUP($E253,难度数据!$A$28:$B$31,2,FALSE)),FALSE)</f>
        <v>0</v>
      </c>
      <c r="J253" s="28">
        <f>VLOOKUP($G253,难度数据!$P:$AI,IF($F253=1,4+VLOOKUP($E253,难度数据!$A$24:$B$27,2,FALSE),14+VLOOKUP($E253,难度数据!$A$28:$B$31,2,FALSE)),FALSE)</f>
        <v>1200</v>
      </c>
      <c r="K253" s="28">
        <v>0</v>
      </c>
      <c r="L253" s="28">
        <v>1.5</v>
      </c>
      <c r="M253" s="28">
        <v>0</v>
      </c>
      <c r="N253" s="28">
        <v>0</v>
      </c>
      <c r="O253" s="28">
        <f ca="1">LOOKUP($G253*4,难度数据!$I$3:$I$23,IF($F253=1,INDIRECT("难度数据"&amp;"!$J$3:$J$23"),INDIRECT("难度数据"&amp;"!$K$3:$K$23")))</f>
        <v>100</v>
      </c>
      <c r="P253" s="28">
        <v>0</v>
      </c>
      <c r="Q253" s="28">
        <v>0</v>
      </c>
      <c r="R253" s="28">
        <v>1301006</v>
      </c>
      <c r="S253" s="28">
        <v>1</v>
      </c>
      <c r="T253" s="28">
        <v>1302006</v>
      </c>
      <c r="U253" s="28">
        <v>3</v>
      </c>
      <c r="V253" s="28"/>
      <c r="W253" s="28"/>
      <c r="X253" s="28"/>
      <c r="Y253" s="28"/>
      <c r="Z253" s="28"/>
      <c r="AA253" s="28" t="str">
        <f t="shared" si="10"/>
        <v>zyd-5-2-shl-loc1</v>
      </c>
      <c r="AB253" s="28">
        <v>4</v>
      </c>
      <c r="AC253" s="28">
        <f t="shared" si="9"/>
        <v>5</v>
      </c>
      <c r="AD253" s="29" t="str">
        <f>VLOOKUP(AG253,[2]战场角色!$A:$V,22,0)</f>
        <v>head_hltn_1101006</v>
      </c>
      <c r="AE253" s="29">
        <f>VLOOKUP(AG253,检索目录!A:F,6,0)</f>
        <v>4</v>
      </c>
      <c r="AF253" s="28">
        <f>VLOOKUP(AG253,检索目录!A:F,3,0)</f>
        <v>3</v>
      </c>
      <c r="AG253" s="28">
        <v>1101006</v>
      </c>
      <c r="AH253" s="28"/>
    </row>
    <row r="254" s="29" customFormat="1" ht="16.5" spans="1:34">
      <c r="A254" s="35">
        <f>CONCATENATE(9,VLOOKUP(LEFT($D254,3),{"czg",1;"tfq",2;"zyd",3;"jzq",4;"gcz",5;"pcc",6},2,FALSE))*100000+VALUE(MID($D254,5,LEN($D254)-LEN(RIGHT($D254,11))-5+1))*1000+LEFT(RIGHT($D254,10),1)*100+IF(LEFT(RIGHT($D254,8),3)="jlr",1,2)*10+RIGHT($D254,1)</f>
        <v>9305221</v>
      </c>
      <c r="B254" s="28" t="s">
        <v>101</v>
      </c>
      <c r="C254" s="28" t="s">
        <v>246</v>
      </c>
      <c r="D254" s="28" t="s">
        <v>391</v>
      </c>
      <c r="E254" s="28">
        <v>3</v>
      </c>
      <c r="F254" s="28">
        <f t="shared" si="11"/>
        <v>2</v>
      </c>
      <c r="G254" s="28">
        <f>INDEX(难度数据!$A$1:$G$16,MATCH(VALUE(MID($D254,5,LEN($D254)-LEN(RIGHT($D254,11))-5+1)),难度数据!$A$1:$A$16,0),MATCH(LEFT($D254,3),难度数据!$A$1:$G$1,0))</f>
        <v>24</v>
      </c>
      <c r="H254" s="28">
        <f>VLOOKUP($G254,难度数据!$P:$AI,IF($F254=1,2+VLOOKUP($E254,难度数据!$A$24:$B$27,2,FALSE),12+VLOOKUP($E254,难度数据!$A$28:$B$31,2,FALSE)),FALSE)</f>
        <v>1.083216640708</v>
      </c>
      <c r="I254" s="28">
        <f>VLOOKUP($G254,难度数据!$P:$AI,IF($F254=1,3+VLOOKUP($E254,难度数据!$A$24:$B$27,2,FALSE),13+VLOOKUP($E254,难度数据!$A$28:$B$31,2,FALSE)),FALSE)</f>
        <v>0</v>
      </c>
      <c r="J254" s="28">
        <f>VLOOKUP($G254,难度数据!$P:$AI,IF($F254=1,4+VLOOKUP($E254,难度数据!$A$24:$B$27,2,FALSE),14+VLOOKUP($E254,难度数据!$A$28:$B$31,2,FALSE)),FALSE)</f>
        <v>1200</v>
      </c>
      <c r="K254" s="28">
        <v>0</v>
      </c>
      <c r="L254" s="28">
        <v>1.5</v>
      </c>
      <c r="M254" s="28">
        <v>0</v>
      </c>
      <c r="N254" s="28">
        <v>0</v>
      </c>
      <c r="O254" s="28">
        <f ca="1">LOOKUP($G254*4,难度数据!$I$3:$I$23,IF($F254=1,INDIRECT("难度数据"&amp;"!$J$3:$J$23"),INDIRECT("难度数据"&amp;"!$K$3:$K$23")))</f>
        <v>4750</v>
      </c>
      <c r="P254" s="28">
        <v>0</v>
      </c>
      <c r="Q254" s="28">
        <v>0</v>
      </c>
      <c r="R254" s="28">
        <v>1303007</v>
      </c>
      <c r="S254" s="28">
        <v>1</v>
      </c>
      <c r="T254" s="28">
        <v>1304017</v>
      </c>
      <c r="U254" s="28">
        <v>3</v>
      </c>
      <c r="V254" s="28">
        <v>1304019</v>
      </c>
      <c r="W254" s="28">
        <v>3</v>
      </c>
      <c r="X254" s="28"/>
      <c r="Y254" s="28"/>
      <c r="Z254" s="28"/>
      <c r="AA254" s="28" t="str">
        <f t="shared" si="10"/>
        <v/>
      </c>
      <c r="AB254" s="28">
        <v>0</v>
      </c>
      <c r="AC254" s="28">
        <f t="shared" si="9"/>
        <v>5</v>
      </c>
      <c r="AD254" s="29" t="str">
        <f>VLOOKUP(AG254,[2]战场角色!$A:$V,22,0)</f>
        <v>head_tstn_1102007</v>
      </c>
      <c r="AE254" s="29">
        <f>VLOOKUP(AG254,检索目录!A:F,6,0)</f>
        <v>4</v>
      </c>
      <c r="AF254" s="28">
        <f>VLOOKUP(AG254,检索目录!A:F,3,0)</f>
        <v>3</v>
      </c>
      <c r="AG254" s="28">
        <v>1102007</v>
      </c>
      <c r="AH254" s="28"/>
    </row>
    <row r="255" s="29" customFormat="1" ht="16.5" spans="1:34">
      <c r="A255" s="35">
        <f>CONCATENATE(9,VLOOKUP(LEFT($D255,3),{"czg",1;"tfq",2;"zyd",3;"jzq",4;"gcz",5;"pcc",6},2,FALSE))*100000+VALUE(MID($D255,5,LEN($D255)-LEN(RIGHT($D255,11))-5+1))*1000+LEFT(RIGHT($D255,10),1)*100+IF(LEFT(RIGHT($D255,8),3)="jlr",1,2)*10+RIGHT($D255,1)</f>
        <v>9305212</v>
      </c>
      <c r="B255" s="28" t="s">
        <v>98</v>
      </c>
      <c r="C255" s="28" t="s">
        <v>243</v>
      </c>
      <c r="D255" s="28" t="s">
        <v>392</v>
      </c>
      <c r="E255" s="28">
        <v>4</v>
      </c>
      <c r="F255" s="28">
        <f t="shared" si="11"/>
        <v>1</v>
      </c>
      <c r="G255" s="28">
        <f>INDEX(难度数据!$A$1:$G$16,MATCH(VALUE(MID($D255,5,LEN($D255)-LEN(RIGHT($D255,11))-5+1)),难度数据!$A$1:$A$16,0),MATCH(LEFT($D255,3),难度数据!$A$1:$G$1,0))</f>
        <v>24</v>
      </c>
      <c r="H255" s="28">
        <f>VLOOKUP($G255,难度数据!$P:$AI,IF($F255=1,2+VLOOKUP($E255,难度数据!$A$24:$B$27,2,FALSE),12+VLOOKUP($E255,难度数据!$A$28:$B$31,2,FALSE)),FALSE)</f>
        <v>1.22250800781541</v>
      </c>
      <c r="I255" s="28">
        <f>VLOOKUP($G255,难度数据!$P:$AI,IF($F255=1,3+VLOOKUP($E255,难度数据!$A$24:$B$27,2,FALSE),13+VLOOKUP($E255,难度数据!$A$28:$B$31,2,FALSE)),FALSE)</f>
        <v>0</v>
      </c>
      <c r="J255" s="28">
        <f>VLOOKUP($G255,难度数据!$P:$AI,IF($F255=1,4+VLOOKUP($E255,难度数据!$A$24:$B$27,2,FALSE),14+VLOOKUP($E255,难度数据!$A$28:$B$31,2,FALSE)),FALSE)</f>
        <v>1200</v>
      </c>
      <c r="K255" s="28">
        <v>0</v>
      </c>
      <c r="L255" s="28">
        <v>1.5</v>
      </c>
      <c r="M255" s="28">
        <v>0</v>
      </c>
      <c r="N255" s="28">
        <v>0</v>
      </c>
      <c r="O255" s="28">
        <f ca="1">LOOKUP($G255*4,难度数据!$I$3:$I$23,IF($F255=1,INDIRECT("难度数据"&amp;"!$J$3:$J$23"),INDIRECT("难度数据"&amp;"!$K$3:$K$23")))</f>
        <v>100</v>
      </c>
      <c r="P255" s="28">
        <v>0</v>
      </c>
      <c r="Q255" s="28">
        <v>0</v>
      </c>
      <c r="R255" s="28">
        <v>1301005</v>
      </c>
      <c r="S255" s="28">
        <v>1</v>
      </c>
      <c r="T255" s="28">
        <v>1302005</v>
      </c>
      <c r="U255" s="28">
        <v>3</v>
      </c>
      <c r="V255" s="28"/>
      <c r="W255" s="28"/>
      <c r="X255" s="28"/>
      <c r="Y255" s="28"/>
      <c r="Z255" s="28"/>
      <c r="AA255" s="28" t="str">
        <f t="shared" si="10"/>
        <v>zyd-5-2-shl-loc2</v>
      </c>
      <c r="AB255" s="28">
        <v>4</v>
      </c>
      <c r="AC255" s="28">
        <f t="shared" si="9"/>
        <v>5</v>
      </c>
      <c r="AD255" s="29" t="str">
        <f>VLOOKUP(AG255,[2]战场角色!$A:$V,22,0)</f>
        <v>head_lyc_1101005</v>
      </c>
      <c r="AE255" s="29">
        <f>VLOOKUP(AG255,检索目录!A:F,6,0)</f>
        <v>4</v>
      </c>
      <c r="AF255" s="28">
        <f>VLOOKUP(AG255,检索目录!A:F,3,0)</f>
        <v>3</v>
      </c>
      <c r="AG255" s="28">
        <v>1101005</v>
      </c>
      <c r="AH255" s="28"/>
    </row>
    <row r="256" s="29" customFormat="1" ht="16.5" spans="1:34">
      <c r="A256" s="35">
        <f>CONCATENATE(9,VLOOKUP(LEFT($D256,3),{"czg",1;"tfq",2;"zyd",3;"jzq",4;"gcz",5;"pcc",6},2,FALSE))*100000+VALUE(MID($D256,5,LEN($D256)-LEN(RIGHT($D256,11))-5+1))*1000+LEFT(RIGHT($D256,10),1)*100+IF(LEFT(RIGHT($D256,8),3)="jlr",1,2)*10+RIGHT($D256,1)</f>
        <v>9305222</v>
      </c>
      <c r="B256" s="28" t="s">
        <v>101</v>
      </c>
      <c r="C256" s="28" t="s">
        <v>318</v>
      </c>
      <c r="D256" s="28" t="s">
        <v>393</v>
      </c>
      <c r="E256" s="28">
        <v>4</v>
      </c>
      <c r="F256" s="28">
        <f t="shared" si="11"/>
        <v>2</v>
      </c>
      <c r="G256" s="28">
        <f>INDEX(难度数据!$A$1:$G$16,MATCH(VALUE(MID($D256,5,LEN($D256)-LEN(RIGHT($D256,11))-5+1)),难度数据!$A$1:$A$16,0),MATCH(LEFT($D256,3),难度数据!$A$1:$G$1,0))</f>
        <v>24</v>
      </c>
      <c r="H256" s="28">
        <f>VLOOKUP($G256,难度数据!$P:$AI,IF($F256=1,2+VLOOKUP($E256,难度数据!$A$24:$B$27,2,FALSE),12+VLOOKUP($E256,难度数据!$A$28:$B$31,2,FALSE)),FALSE)</f>
        <v>1.24617843621274</v>
      </c>
      <c r="I256" s="28">
        <f>VLOOKUP($G256,难度数据!$P:$AI,IF($F256=1,3+VLOOKUP($E256,难度数据!$A$24:$B$27,2,FALSE),13+VLOOKUP($E256,难度数据!$A$28:$B$31,2,FALSE)),FALSE)</f>
        <v>0</v>
      </c>
      <c r="J256" s="28">
        <f>VLOOKUP($G256,难度数据!$P:$AI,IF($F256=1,4+VLOOKUP($E256,难度数据!$A$24:$B$27,2,FALSE),14+VLOOKUP($E256,难度数据!$A$28:$B$31,2,FALSE)),FALSE)</f>
        <v>1200</v>
      </c>
      <c r="K256" s="28">
        <v>0</v>
      </c>
      <c r="L256" s="28">
        <v>1.5</v>
      </c>
      <c r="M256" s="28">
        <v>0</v>
      </c>
      <c r="N256" s="28">
        <v>0</v>
      </c>
      <c r="O256" s="28">
        <f ca="1">LOOKUP($G256*4,难度数据!$I$3:$I$23,IF($F256=1,INDIRECT("难度数据"&amp;"!$J$3:$J$23"),INDIRECT("难度数据"&amp;"!$K$3:$K$23")))</f>
        <v>4750</v>
      </c>
      <c r="P256" s="28">
        <v>0</v>
      </c>
      <c r="Q256" s="28">
        <v>0</v>
      </c>
      <c r="R256" s="28">
        <v>1303011</v>
      </c>
      <c r="S256" s="28">
        <v>1</v>
      </c>
      <c r="T256" s="28">
        <v>1304026</v>
      </c>
      <c r="U256" s="28">
        <v>3</v>
      </c>
      <c r="V256" s="28">
        <v>1304032</v>
      </c>
      <c r="W256" s="28">
        <v>3</v>
      </c>
      <c r="X256" s="28"/>
      <c r="Y256" s="28"/>
      <c r="Z256" s="28"/>
      <c r="AA256" s="28" t="str">
        <f t="shared" si="10"/>
        <v/>
      </c>
      <c r="AB256" s="28">
        <v>0</v>
      </c>
      <c r="AC256" s="28">
        <f t="shared" si="9"/>
        <v>5</v>
      </c>
      <c r="AD256" s="29" t="str">
        <f>VLOOKUP(AG256,[2]战场角色!$A:$V,22,0)</f>
        <v>head_zf_1102011</v>
      </c>
      <c r="AE256" s="29">
        <f>VLOOKUP(AG256,检索目录!A:F,6,0)</f>
        <v>4</v>
      </c>
      <c r="AF256" s="28">
        <f>VLOOKUP(AG256,检索目录!A:F,3,0)</f>
        <v>3</v>
      </c>
      <c r="AG256" s="28">
        <v>1102011</v>
      </c>
      <c r="AH256" s="28"/>
    </row>
    <row r="257" s="29" customFormat="1" ht="16.5" spans="1:34">
      <c r="A257" s="35">
        <f>CONCATENATE(9,VLOOKUP(LEFT($D257,3),{"czg",1;"tfq",2;"zyd",3;"jzq",4;"gcz",5;"pcc",6},2,FALSE))*100000+VALUE(MID($D257,5,LEN($D257)-LEN(RIGHT($D257,11))-5+1))*1000+LEFT(RIGHT($D257,10),1)*100+IF(LEFT(RIGHT($D257,8),3)="jlr",1,2)*10+RIGHT($D257,1)</f>
        <v>9305213</v>
      </c>
      <c r="B257" s="28" t="s">
        <v>98</v>
      </c>
      <c r="C257" s="28" t="s">
        <v>238</v>
      </c>
      <c r="D257" s="28" t="s">
        <v>394</v>
      </c>
      <c r="E257" s="28">
        <v>3</v>
      </c>
      <c r="F257" s="28">
        <f t="shared" si="11"/>
        <v>1</v>
      </c>
      <c r="G257" s="28">
        <f>INDEX(难度数据!$A$1:$G$16,MATCH(VALUE(MID($D257,5,LEN($D257)-LEN(RIGHT($D257,11))-5+1)),难度数据!$A$1:$A$16,0),MATCH(LEFT($D257,3),难度数据!$A$1:$G$1,0))</f>
        <v>24</v>
      </c>
      <c r="H257" s="28">
        <f>VLOOKUP($G257,难度数据!$P:$AI,IF($F257=1,2+VLOOKUP($E257,难度数据!$A$24:$B$27,2,FALSE),12+VLOOKUP($E257,难度数据!$A$28:$B$31,2,FALSE)),FALSE)</f>
        <v>1.05959976531609</v>
      </c>
      <c r="I257" s="28">
        <f>VLOOKUP($G257,难度数据!$P:$AI,IF($F257=1,3+VLOOKUP($E257,难度数据!$A$24:$B$27,2,FALSE),13+VLOOKUP($E257,难度数据!$A$28:$B$31,2,FALSE)),FALSE)</f>
        <v>0</v>
      </c>
      <c r="J257" s="28">
        <f>VLOOKUP($G257,难度数据!$P:$AI,IF($F257=1,4+VLOOKUP($E257,难度数据!$A$24:$B$27,2,FALSE),14+VLOOKUP($E257,难度数据!$A$28:$B$31,2,FALSE)),FALSE)</f>
        <v>1200</v>
      </c>
      <c r="K257" s="28">
        <v>0</v>
      </c>
      <c r="L257" s="28">
        <v>1.5</v>
      </c>
      <c r="M257" s="28">
        <v>0</v>
      </c>
      <c r="N257" s="28">
        <v>0</v>
      </c>
      <c r="O257" s="28">
        <f ca="1">LOOKUP($G257*4,难度数据!$I$3:$I$23,IF($F257=1,INDIRECT("难度数据"&amp;"!$J$3:$J$23"),INDIRECT("难度数据"&amp;"!$K$3:$K$23")))</f>
        <v>100</v>
      </c>
      <c r="P257" s="28">
        <v>0</v>
      </c>
      <c r="Q257" s="28">
        <v>0</v>
      </c>
      <c r="R257" s="28">
        <v>1301007</v>
      </c>
      <c r="S257" s="28">
        <v>1</v>
      </c>
      <c r="T257" s="28">
        <v>1302007</v>
      </c>
      <c r="U257" s="28">
        <v>3</v>
      </c>
      <c r="V257" s="28"/>
      <c r="W257" s="28"/>
      <c r="X257" s="28"/>
      <c r="Y257" s="28"/>
      <c r="Z257" s="28"/>
      <c r="AA257" s="28" t="str">
        <f t="shared" si="10"/>
        <v>zyd-5-2-shl-loc3</v>
      </c>
      <c r="AB257" s="28">
        <v>4</v>
      </c>
      <c r="AC257" s="28">
        <f t="shared" si="9"/>
        <v>5</v>
      </c>
      <c r="AD257" s="29" t="str">
        <f>VLOOKUP(AG257,[2]战场角色!$A:$V,22,0)</f>
        <v>head_zdcyb_1101007</v>
      </c>
      <c r="AE257" s="29">
        <f>VLOOKUP(AG257,检索目录!A:F,6,0)</f>
        <v>4</v>
      </c>
      <c r="AF257" s="28">
        <f>VLOOKUP(AG257,检索目录!A:F,3,0)</f>
        <v>1</v>
      </c>
      <c r="AG257" s="28">
        <v>1101007</v>
      </c>
      <c r="AH257" s="28"/>
    </row>
    <row r="258" s="29" customFormat="1" ht="16.5" spans="1:34">
      <c r="A258" s="35">
        <f>CONCATENATE(9,VLOOKUP(LEFT($D258,3),{"czg",1;"tfq",2;"zyd",3;"jzq",4;"gcz",5;"pcc",6},2,FALSE))*100000+VALUE(MID($D258,5,LEN($D258)-LEN(RIGHT($D258,11))-5+1))*1000+LEFT(RIGHT($D258,10),1)*100+IF(LEFT(RIGHT($D258,8),3)="jlr",1,2)*10+RIGHT($D258,1)</f>
        <v>9305223</v>
      </c>
      <c r="B258" s="28" t="s">
        <v>101</v>
      </c>
      <c r="C258" s="28" t="s">
        <v>223</v>
      </c>
      <c r="D258" s="28" t="s">
        <v>395</v>
      </c>
      <c r="E258" s="28">
        <v>3</v>
      </c>
      <c r="F258" s="28">
        <f t="shared" si="11"/>
        <v>2</v>
      </c>
      <c r="G258" s="28">
        <f>INDEX(难度数据!$A$1:$G$16,MATCH(VALUE(MID($D258,5,LEN($D258)-LEN(RIGHT($D258,11))-5+1)),难度数据!$A$1:$A$16,0),MATCH(LEFT($D258,3),难度数据!$A$1:$G$1,0))</f>
        <v>24</v>
      </c>
      <c r="H258" s="28">
        <f>VLOOKUP($G258,难度数据!$P:$AI,IF($F258=1,2+VLOOKUP($E258,难度数据!$A$24:$B$27,2,FALSE),12+VLOOKUP($E258,难度数据!$A$28:$B$31,2,FALSE)),FALSE)</f>
        <v>1.083216640708</v>
      </c>
      <c r="I258" s="28">
        <f>VLOOKUP($G258,难度数据!$P:$AI,IF($F258=1,3+VLOOKUP($E258,难度数据!$A$24:$B$27,2,FALSE),13+VLOOKUP($E258,难度数据!$A$28:$B$31,2,FALSE)),FALSE)</f>
        <v>0</v>
      </c>
      <c r="J258" s="28">
        <f>VLOOKUP($G258,难度数据!$P:$AI,IF($F258=1,4+VLOOKUP($E258,难度数据!$A$24:$B$27,2,FALSE),14+VLOOKUP($E258,难度数据!$A$28:$B$31,2,FALSE)),FALSE)</f>
        <v>1200</v>
      </c>
      <c r="K258" s="28">
        <v>0</v>
      </c>
      <c r="L258" s="28">
        <v>1.5</v>
      </c>
      <c r="M258" s="28">
        <v>0</v>
      </c>
      <c r="N258" s="28">
        <v>0</v>
      </c>
      <c r="O258" s="28">
        <f ca="1">LOOKUP($G258*4,难度数据!$I$3:$I$23,IF($F258=1,INDIRECT("难度数据"&amp;"!$J$3:$J$23"),INDIRECT("难度数据"&amp;"!$K$3:$K$23")))</f>
        <v>4750</v>
      </c>
      <c r="P258" s="28">
        <v>0</v>
      </c>
      <c r="Q258" s="28">
        <v>0</v>
      </c>
      <c r="R258" s="28">
        <v>1303010</v>
      </c>
      <c r="S258" s="28">
        <v>1</v>
      </c>
      <c r="T258" s="28">
        <v>1304027</v>
      </c>
      <c r="U258" s="28">
        <v>3</v>
      </c>
      <c r="V258" s="28">
        <v>1304034</v>
      </c>
      <c r="W258" s="28">
        <v>3</v>
      </c>
      <c r="X258" s="28"/>
      <c r="Y258" s="28"/>
      <c r="Z258" s="28"/>
      <c r="AA258" s="28" t="str">
        <f t="shared" si="10"/>
        <v/>
      </c>
      <c r="AB258" s="28">
        <v>0</v>
      </c>
      <c r="AC258" s="28">
        <f t="shared" si="9"/>
        <v>5</v>
      </c>
      <c r="AD258" s="29" t="str">
        <f>VLOOKUP(AG258,[2]战场角色!$A:$V,22,0)</f>
        <v>head_zh_1102010</v>
      </c>
      <c r="AE258" s="29">
        <f>VLOOKUP(AG258,检索目录!A:F,6,0)</f>
        <v>4</v>
      </c>
      <c r="AF258" s="28">
        <f>VLOOKUP(AG258,检索目录!A:F,3,0)</f>
        <v>1</v>
      </c>
      <c r="AG258" s="28">
        <v>1102010</v>
      </c>
      <c r="AH258" s="28"/>
    </row>
    <row r="259" s="29" customFormat="1" ht="16.5" spans="1:34">
      <c r="A259" s="35">
        <f>CONCATENATE(9,VLOOKUP(LEFT($D259,3),{"czg",1;"tfq",2;"zyd",3;"jzq",4;"gcz",5;"pcc",6},2,FALSE))*100000+VALUE(MID($D259,5,LEN($D259)-LEN(RIGHT($D259,11))-5+1))*1000+LEFT(RIGHT($D259,10),1)*100+IF(LEFT(RIGHT($D259,8),3)="jlr",1,2)*10+RIGHT($D259,1)</f>
        <v>9305311</v>
      </c>
      <c r="B259" s="28" t="s">
        <v>98</v>
      </c>
      <c r="C259" s="28" t="s">
        <v>99</v>
      </c>
      <c r="D259" s="28" t="s">
        <v>396</v>
      </c>
      <c r="E259" s="28">
        <v>3</v>
      </c>
      <c r="F259" s="28">
        <f t="shared" si="11"/>
        <v>1</v>
      </c>
      <c r="G259" s="28">
        <f>INDEX(难度数据!$A$1:$G$16,MATCH(VALUE(MID($D259,5,LEN($D259)-LEN(RIGHT($D259,11))-5+1)),难度数据!$A$1:$A$16,0),MATCH(LEFT($D259,3),难度数据!$A$1:$G$1,0))</f>
        <v>24</v>
      </c>
      <c r="H259" s="28">
        <f>VLOOKUP($G259,难度数据!$P:$AI,IF($F259=1,2+VLOOKUP($E259,难度数据!$A$24:$B$27,2,FALSE),12+VLOOKUP($E259,难度数据!$A$28:$B$31,2,FALSE)),FALSE)</f>
        <v>1.05959976531609</v>
      </c>
      <c r="I259" s="28">
        <f>VLOOKUP($G259,难度数据!$P:$AI,IF($F259=1,3+VLOOKUP($E259,难度数据!$A$24:$B$27,2,FALSE),13+VLOOKUP($E259,难度数据!$A$28:$B$31,2,FALSE)),FALSE)</f>
        <v>0</v>
      </c>
      <c r="J259" s="28">
        <f>VLOOKUP($G259,难度数据!$P:$AI,IF($F259=1,4+VLOOKUP($E259,难度数据!$A$24:$B$27,2,FALSE),14+VLOOKUP($E259,难度数据!$A$28:$B$31,2,FALSE)),FALSE)</f>
        <v>1200</v>
      </c>
      <c r="K259" s="28">
        <v>0</v>
      </c>
      <c r="L259" s="28">
        <v>1.5</v>
      </c>
      <c r="M259" s="28">
        <v>0</v>
      </c>
      <c r="N259" s="28">
        <v>0</v>
      </c>
      <c r="O259" s="28">
        <f ca="1">LOOKUP($G259*4,难度数据!$I$3:$I$23,IF($F259=1,INDIRECT("难度数据"&amp;"!$J$3:$J$23"),INDIRECT("难度数据"&amp;"!$K$3:$K$23")))</f>
        <v>100</v>
      </c>
      <c r="P259" s="28">
        <v>0</v>
      </c>
      <c r="Q259" s="28">
        <v>0</v>
      </c>
      <c r="R259" s="28">
        <v>1301012</v>
      </c>
      <c r="S259" s="28">
        <v>1</v>
      </c>
      <c r="T259" s="28">
        <v>1302012</v>
      </c>
      <c r="U259" s="28">
        <v>3</v>
      </c>
      <c r="V259" s="28"/>
      <c r="W259" s="28"/>
      <c r="X259" s="28"/>
      <c r="Y259" s="28"/>
      <c r="Z259" s="28"/>
      <c r="AA259" s="28" t="str">
        <f t="shared" si="10"/>
        <v>zyd-5-3-shl-loc1</v>
      </c>
      <c r="AB259" s="28">
        <v>4</v>
      </c>
      <c r="AC259" s="28">
        <f t="shared" si="9"/>
        <v>5</v>
      </c>
      <c r="AD259" s="29" t="str">
        <f>VLOOKUP(AG259,[2]战场角色!$A:$V,22,0)</f>
        <v>head_nyf_1101012</v>
      </c>
      <c r="AE259" s="29">
        <f>VLOOKUP(AG259,检索目录!A:F,6,0)</f>
        <v>2</v>
      </c>
      <c r="AF259" s="28">
        <f>VLOOKUP(AG259,检索目录!A:F,3,0)</f>
        <v>2</v>
      </c>
      <c r="AG259" s="28">
        <v>1101012</v>
      </c>
      <c r="AH259" s="28"/>
    </row>
    <row r="260" s="29" customFormat="1" ht="16.5" spans="1:34">
      <c r="A260" s="35">
        <f>CONCATENATE(9,VLOOKUP(LEFT($D260,3),{"czg",1;"tfq",2;"zyd",3;"jzq",4;"gcz",5;"pcc",6},2,FALSE))*100000+VALUE(MID($D260,5,LEN($D260)-LEN(RIGHT($D260,11))-5+1))*1000+LEFT(RIGHT($D260,10),1)*100+IF(LEFT(RIGHT($D260,8),3)="jlr",1,2)*10+RIGHT($D260,1)</f>
        <v>9305321</v>
      </c>
      <c r="B260" s="28" t="s">
        <v>101</v>
      </c>
      <c r="C260" s="28" t="s">
        <v>102</v>
      </c>
      <c r="D260" s="28" t="s">
        <v>397</v>
      </c>
      <c r="E260" s="28">
        <v>3</v>
      </c>
      <c r="F260" s="28">
        <f t="shared" si="11"/>
        <v>2</v>
      </c>
      <c r="G260" s="28">
        <f>INDEX(难度数据!$A$1:$G$16,MATCH(VALUE(MID($D260,5,LEN($D260)-LEN(RIGHT($D260,11))-5+1)),难度数据!$A$1:$A$16,0),MATCH(LEFT($D260,3),难度数据!$A$1:$G$1,0))</f>
        <v>24</v>
      </c>
      <c r="H260" s="28">
        <f>VLOOKUP($G260,难度数据!$P:$AI,IF($F260=1,2+VLOOKUP($E260,难度数据!$A$24:$B$27,2,FALSE),12+VLOOKUP($E260,难度数据!$A$28:$B$31,2,FALSE)),FALSE)</f>
        <v>1.083216640708</v>
      </c>
      <c r="I260" s="28">
        <f>VLOOKUP($G260,难度数据!$P:$AI,IF($F260=1,3+VLOOKUP($E260,难度数据!$A$24:$B$27,2,FALSE),13+VLOOKUP($E260,难度数据!$A$28:$B$31,2,FALSE)),FALSE)</f>
        <v>0</v>
      </c>
      <c r="J260" s="28">
        <f>VLOOKUP($G260,难度数据!$P:$AI,IF($F260=1,4+VLOOKUP($E260,难度数据!$A$24:$B$27,2,FALSE),14+VLOOKUP($E260,难度数据!$A$28:$B$31,2,FALSE)),FALSE)</f>
        <v>1200</v>
      </c>
      <c r="K260" s="28">
        <v>0</v>
      </c>
      <c r="L260" s="28">
        <v>1.5</v>
      </c>
      <c r="M260" s="28">
        <v>0</v>
      </c>
      <c r="N260" s="28">
        <v>0</v>
      </c>
      <c r="O260" s="28">
        <f ca="1">LOOKUP($G260*4,难度数据!$I$3:$I$23,IF($F260=1,INDIRECT("难度数据"&amp;"!$J$3:$J$23"),INDIRECT("难度数据"&amp;"!$K$3:$K$23")))</f>
        <v>4750</v>
      </c>
      <c r="P260" s="28">
        <v>0</v>
      </c>
      <c r="Q260" s="28">
        <v>0</v>
      </c>
      <c r="R260" s="28">
        <v>1303018</v>
      </c>
      <c r="S260" s="28">
        <v>1</v>
      </c>
      <c r="T260" s="28">
        <v>1304026</v>
      </c>
      <c r="U260" s="28">
        <v>3</v>
      </c>
      <c r="V260" s="28">
        <v>1304032</v>
      </c>
      <c r="W260" s="28">
        <v>3</v>
      </c>
      <c r="X260" s="28"/>
      <c r="Y260" s="28"/>
      <c r="Z260" s="28"/>
      <c r="AA260" s="28" t="str">
        <f t="shared" si="10"/>
        <v/>
      </c>
      <c r="AB260" s="28">
        <v>0</v>
      </c>
      <c r="AC260" s="28">
        <f t="shared" ref="AC260:AC323" si="12">IF(INT(AG260/100000)=12,4,5)</f>
        <v>5</v>
      </c>
      <c r="AD260" s="29" t="str">
        <f>VLOOKUP(AG260,[2]战场角色!$A:$V,22,0)</f>
        <v>head_sr_1102018</v>
      </c>
      <c r="AE260" s="29">
        <f>VLOOKUP(AG260,检索目录!A:F,6,0)</f>
        <v>2</v>
      </c>
      <c r="AF260" s="28">
        <f>VLOOKUP(AG260,检索目录!A:F,3,0)</f>
        <v>2</v>
      </c>
      <c r="AG260" s="28">
        <v>1102018</v>
      </c>
      <c r="AH260" s="28"/>
    </row>
    <row r="261" s="29" customFormat="1" ht="16.5" spans="1:34">
      <c r="A261" s="35">
        <f>CONCATENATE(9,VLOOKUP(LEFT($D261,3),{"czg",1;"tfq",2;"zyd",3;"jzq",4;"gcz",5;"pcc",6},2,FALSE))*100000+VALUE(MID($D261,5,LEN($D261)-LEN(RIGHT($D261,11))-5+1))*1000+LEFT(RIGHT($D261,10),1)*100+IF(LEFT(RIGHT($D261,8),3)="jlr",1,2)*10+RIGHT($D261,1)</f>
        <v>9305312</v>
      </c>
      <c r="B261" s="28" t="s">
        <v>98</v>
      </c>
      <c r="C261" s="28" t="s">
        <v>104</v>
      </c>
      <c r="D261" s="28" t="s">
        <v>398</v>
      </c>
      <c r="E261" s="28">
        <v>4</v>
      </c>
      <c r="F261" s="28">
        <f t="shared" si="11"/>
        <v>1</v>
      </c>
      <c r="G261" s="28">
        <f>INDEX(难度数据!$A$1:$G$16,MATCH(VALUE(MID($D261,5,LEN($D261)-LEN(RIGHT($D261,11))-5+1)),难度数据!$A$1:$A$16,0),MATCH(LEFT($D261,3),难度数据!$A$1:$G$1,0))</f>
        <v>24</v>
      </c>
      <c r="H261" s="28">
        <f>VLOOKUP($G261,难度数据!$P:$AI,IF($F261=1,2+VLOOKUP($E261,难度数据!$A$24:$B$27,2,FALSE),12+VLOOKUP($E261,难度数据!$A$28:$B$31,2,FALSE)),FALSE)</f>
        <v>1.22250800781541</v>
      </c>
      <c r="I261" s="28">
        <f>VLOOKUP($G261,难度数据!$P:$AI,IF($F261=1,3+VLOOKUP($E261,难度数据!$A$24:$B$27,2,FALSE),13+VLOOKUP($E261,难度数据!$A$28:$B$31,2,FALSE)),FALSE)</f>
        <v>0</v>
      </c>
      <c r="J261" s="28">
        <f>VLOOKUP($G261,难度数据!$P:$AI,IF($F261=1,4+VLOOKUP($E261,难度数据!$A$24:$B$27,2,FALSE),14+VLOOKUP($E261,难度数据!$A$28:$B$31,2,FALSE)),FALSE)</f>
        <v>1200</v>
      </c>
      <c r="K261" s="28">
        <v>0</v>
      </c>
      <c r="L261" s="28">
        <v>1.5</v>
      </c>
      <c r="M261" s="28">
        <v>0</v>
      </c>
      <c r="N261" s="28">
        <v>0</v>
      </c>
      <c r="O261" s="28">
        <f ca="1">LOOKUP($G261*4,难度数据!$I$3:$I$23,IF($F261=1,INDIRECT("难度数据"&amp;"!$J$3:$J$23"),INDIRECT("难度数据"&amp;"!$K$3:$K$23")))</f>
        <v>100</v>
      </c>
      <c r="P261" s="28">
        <v>0</v>
      </c>
      <c r="Q261" s="28">
        <v>0</v>
      </c>
      <c r="R261" s="28">
        <v>1301008</v>
      </c>
      <c r="S261" s="28">
        <v>1</v>
      </c>
      <c r="T261" s="28">
        <v>1302008</v>
      </c>
      <c r="U261" s="28">
        <v>3</v>
      </c>
      <c r="V261" s="28"/>
      <c r="W261" s="28"/>
      <c r="X261" s="28"/>
      <c r="Y261" s="28"/>
      <c r="Z261" s="28"/>
      <c r="AA261" s="28" t="str">
        <f t="shared" si="10"/>
        <v>zyd-5-3-shl-loc2</v>
      </c>
      <c r="AB261" s="28">
        <v>4</v>
      </c>
      <c r="AC261" s="28">
        <f t="shared" si="12"/>
        <v>5</v>
      </c>
      <c r="AD261" s="29" t="str">
        <f>VLOOKUP(AG261,[2]战场角色!$A:$V,22,0)</f>
        <v>head_hekp_1101008</v>
      </c>
      <c r="AE261" s="29">
        <f>VLOOKUP(AG261,检索目录!A:F,6,0)</f>
        <v>2</v>
      </c>
      <c r="AF261" s="28">
        <f>VLOOKUP(AG261,检索目录!A:F,3,0)</f>
        <v>3</v>
      </c>
      <c r="AG261" s="28">
        <v>1101008</v>
      </c>
      <c r="AH261" s="28"/>
    </row>
    <row r="262" s="29" customFormat="1" ht="16.5" spans="1:34">
      <c r="A262" s="35">
        <f>CONCATENATE(9,VLOOKUP(LEFT($D262,3),{"czg",1;"tfq",2;"zyd",3;"jzq",4;"gcz",5;"pcc",6},2,FALSE))*100000+VALUE(MID($D262,5,LEN($D262)-LEN(RIGHT($D262,11))-5+1))*1000+LEFT(RIGHT($D262,10),1)*100+IF(LEFT(RIGHT($D262,8),3)="jlr",1,2)*10+RIGHT($D262,1)</f>
        <v>9305322</v>
      </c>
      <c r="B262" s="28" t="s">
        <v>101</v>
      </c>
      <c r="C262" s="28" t="s">
        <v>106</v>
      </c>
      <c r="D262" s="28" t="s">
        <v>399</v>
      </c>
      <c r="E262" s="28">
        <v>4</v>
      </c>
      <c r="F262" s="28">
        <f t="shared" si="11"/>
        <v>2</v>
      </c>
      <c r="G262" s="28">
        <f>INDEX(难度数据!$A$1:$G$16,MATCH(VALUE(MID($D262,5,LEN($D262)-LEN(RIGHT($D262,11))-5+1)),难度数据!$A$1:$A$16,0),MATCH(LEFT($D262,3),难度数据!$A$1:$G$1,0))</f>
        <v>24</v>
      </c>
      <c r="H262" s="28">
        <f>VLOOKUP($G262,难度数据!$P:$AI,IF($F262=1,2+VLOOKUP($E262,难度数据!$A$24:$B$27,2,FALSE),12+VLOOKUP($E262,难度数据!$A$28:$B$31,2,FALSE)),FALSE)</f>
        <v>1.24617843621274</v>
      </c>
      <c r="I262" s="28">
        <f>VLOOKUP($G262,难度数据!$P:$AI,IF($F262=1,3+VLOOKUP($E262,难度数据!$A$24:$B$27,2,FALSE),13+VLOOKUP($E262,难度数据!$A$28:$B$31,2,FALSE)),FALSE)</f>
        <v>0</v>
      </c>
      <c r="J262" s="28">
        <f>VLOOKUP($G262,难度数据!$P:$AI,IF($F262=1,4+VLOOKUP($E262,难度数据!$A$24:$B$27,2,FALSE),14+VLOOKUP($E262,难度数据!$A$28:$B$31,2,FALSE)),FALSE)</f>
        <v>1200</v>
      </c>
      <c r="K262" s="28">
        <v>0</v>
      </c>
      <c r="L262" s="28">
        <v>1.5</v>
      </c>
      <c r="M262" s="28">
        <v>0</v>
      </c>
      <c r="N262" s="28">
        <v>0</v>
      </c>
      <c r="O262" s="28">
        <f ca="1">LOOKUP($G262*4,难度数据!$I$3:$I$23,IF($F262=1,INDIRECT("难度数据"&amp;"!$J$3:$J$23"),INDIRECT("难度数据"&amp;"!$K$3:$K$23")))</f>
        <v>4750</v>
      </c>
      <c r="P262" s="28">
        <v>0</v>
      </c>
      <c r="Q262" s="28">
        <v>0</v>
      </c>
      <c r="R262" s="28">
        <v>1303013</v>
      </c>
      <c r="S262" s="28">
        <v>1</v>
      </c>
      <c r="T262" s="28">
        <v>1304027</v>
      </c>
      <c r="U262" s="28">
        <v>3</v>
      </c>
      <c r="V262" s="28">
        <v>1304031</v>
      </c>
      <c r="W262" s="28">
        <v>3</v>
      </c>
      <c r="X262" s="28"/>
      <c r="Y262" s="28"/>
      <c r="Z262" s="28"/>
      <c r="AA262" s="28" t="str">
        <f t="shared" si="10"/>
        <v/>
      </c>
      <c r="AB262" s="28">
        <v>0</v>
      </c>
      <c r="AC262" s="28">
        <f t="shared" si="12"/>
        <v>5</v>
      </c>
      <c r="AD262" s="29" t="str">
        <f>VLOOKUP(AG262,[2]战场角色!$A:$V,22,0)</f>
        <v>head_sbls_1102013</v>
      </c>
      <c r="AE262" s="29">
        <f>VLOOKUP(AG262,检索目录!A:F,6,0)</f>
        <v>2</v>
      </c>
      <c r="AF262" s="28">
        <f>VLOOKUP(AG262,检索目录!A:F,3,0)</f>
        <v>3</v>
      </c>
      <c r="AG262" s="28">
        <v>1102013</v>
      </c>
      <c r="AH262" s="28"/>
    </row>
    <row r="263" s="29" customFormat="1" ht="16.5" spans="1:34">
      <c r="A263" s="35">
        <f>CONCATENATE(9,VLOOKUP(LEFT($D263,3),{"czg",1;"tfq",2;"zyd",3;"jzq",4;"gcz",5;"pcc",6},2,FALSE))*100000+VALUE(MID($D263,5,LEN($D263)-LEN(RIGHT($D263,11))-5+1))*1000+LEFT(RIGHT($D263,10),1)*100+IF(LEFT(RIGHT($D263,8),3)="jlr",1,2)*10+RIGHT($D263,1)</f>
        <v>9305313</v>
      </c>
      <c r="B263" s="28" t="s">
        <v>98</v>
      </c>
      <c r="C263" s="28" t="s">
        <v>207</v>
      </c>
      <c r="D263" s="28" t="s">
        <v>400</v>
      </c>
      <c r="E263" s="28">
        <v>3</v>
      </c>
      <c r="F263" s="28">
        <f t="shared" si="11"/>
        <v>1</v>
      </c>
      <c r="G263" s="28">
        <f>INDEX(难度数据!$A$1:$G$16,MATCH(VALUE(MID($D263,5,LEN($D263)-LEN(RIGHT($D263,11))-5+1)),难度数据!$A$1:$A$16,0),MATCH(LEFT($D263,3),难度数据!$A$1:$G$1,0))</f>
        <v>24</v>
      </c>
      <c r="H263" s="28">
        <f>VLOOKUP($G263,难度数据!$P:$AI,IF($F263=1,2+VLOOKUP($E263,难度数据!$A$24:$B$27,2,FALSE),12+VLOOKUP($E263,难度数据!$A$28:$B$31,2,FALSE)),FALSE)</f>
        <v>1.05959976531609</v>
      </c>
      <c r="I263" s="28">
        <f>VLOOKUP($G263,难度数据!$P:$AI,IF($F263=1,3+VLOOKUP($E263,难度数据!$A$24:$B$27,2,FALSE),13+VLOOKUP($E263,难度数据!$A$28:$B$31,2,FALSE)),FALSE)</f>
        <v>0</v>
      </c>
      <c r="J263" s="28">
        <f>VLOOKUP($G263,难度数据!$P:$AI,IF($F263=1,4+VLOOKUP($E263,难度数据!$A$24:$B$27,2,FALSE),14+VLOOKUP($E263,难度数据!$A$28:$B$31,2,FALSE)),FALSE)</f>
        <v>1200</v>
      </c>
      <c r="K263" s="28">
        <v>0</v>
      </c>
      <c r="L263" s="28">
        <v>1.5</v>
      </c>
      <c r="M263" s="28">
        <v>0</v>
      </c>
      <c r="N263" s="28">
        <v>0</v>
      </c>
      <c r="O263" s="28">
        <f ca="1">LOOKUP($G263*4,难度数据!$I$3:$I$23,IF($F263=1,INDIRECT("难度数据"&amp;"!$J$3:$J$23"),INDIRECT("难度数据"&amp;"!$K$3:$K$23")))</f>
        <v>100</v>
      </c>
      <c r="P263" s="28">
        <v>0</v>
      </c>
      <c r="Q263" s="28">
        <v>0</v>
      </c>
      <c r="R263" s="28">
        <v>1301009</v>
      </c>
      <c r="S263" s="28">
        <v>1</v>
      </c>
      <c r="T263" s="28">
        <v>1302009</v>
      </c>
      <c r="U263" s="28">
        <v>3</v>
      </c>
      <c r="V263" s="28"/>
      <c r="W263" s="28"/>
      <c r="X263" s="28"/>
      <c r="Y263" s="28"/>
      <c r="Z263" s="28"/>
      <c r="AA263" s="28" t="str">
        <f t="shared" si="10"/>
        <v>zyd-5-3-shl-loc3</v>
      </c>
      <c r="AB263" s="28">
        <v>4</v>
      </c>
      <c r="AC263" s="28">
        <f t="shared" si="12"/>
        <v>5</v>
      </c>
      <c r="AD263" s="29" t="str">
        <f>VLOOKUP(AG263,[2]战场角色!$A:$V,22,0)</f>
        <v>head_blsm_1101009</v>
      </c>
      <c r="AE263" s="29">
        <f>VLOOKUP(AG263,检索目录!A:F,6,0)</f>
        <v>3</v>
      </c>
      <c r="AF263" s="28">
        <f>VLOOKUP(AG263,检索目录!A:F,3,0)</f>
        <v>3</v>
      </c>
      <c r="AG263" s="28">
        <v>1101009</v>
      </c>
      <c r="AH263" s="28"/>
    </row>
    <row r="264" s="29" customFormat="1" ht="16.5" spans="1:34">
      <c r="A264" s="35">
        <f>CONCATENATE(9,VLOOKUP(LEFT($D264,3),{"czg",1;"tfq",2;"zyd",3;"jzq",4;"gcz",5;"pcc",6},2,FALSE))*100000+VALUE(MID($D264,5,LEN($D264)-LEN(RIGHT($D264,11))-5+1))*1000+LEFT(RIGHT($D264,10),1)*100+IF(LEFT(RIGHT($D264,8),3)="jlr",1,2)*10+RIGHT($D264,1)</f>
        <v>9305323</v>
      </c>
      <c r="B264" s="28" t="s">
        <v>101</v>
      </c>
      <c r="C264" s="28" t="s">
        <v>287</v>
      </c>
      <c r="D264" s="28" t="s">
        <v>401</v>
      </c>
      <c r="E264" s="28">
        <v>3</v>
      </c>
      <c r="F264" s="28">
        <f t="shared" si="11"/>
        <v>2</v>
      </c>
      <c r="G264" s="28">
        <f>INDEX(难度数据!$A$1:$G$16,MATCH(VALUE(MID($D264,5,LEN($D264)-LEN(RIGHT($D264,11))-5+1)),难度数据!$A$1:$A$16,0),MATCH(LEFT($D264,3),难度数据!$A$1:$G$1,0))</f>
        <v>24</v>
      </c>
      <c r="H264" s="28">
        <f>VLOOKUP($G264,难度数据!$P:$AI,IF($F264=1,2+VLOOKUP($E264,难度数据!$A$24:$B$27,2,FALSE),12+VLOOKUP($E264,难度数据!$A$28:$B$31,2,FALSE)),FALSE)</f>
        <v>1.083216640708</v>
      </c>
      <c r="I264" s="28">
        <f>VLOOKUP($G264,难度数据!$P:$AI,IF($F264=1,3+VLOOKUP($E264,难度数据!$A$24:$B$27,2,FALSE),13+VLOOKUP($E264,难度数据!$A$28:$B$31,2,FALSE)),FALSE)</f>
        <v>0</v>
      </c>
      <c r="J264" s="28">
        <f>VLOOKUP($G264,难度数据!$P:$AI,IF($F264=1,4+VLOOKUP($E264,难度数据!$A$24:$B$27,2,FALSE),14+VLOOKUP($E264,难度数据!$A$28:$B$31,2,FALSE)),FALSE)</f>
        <v>1200</v>
      </c>
      <c r="K264" s="28">
        <v>0</v>
      </c>
      <c r="L264" s="28">
        <v>1.5</v>
      </c>
      <c r="M264" s="28">
        <v>0</v>
      </c>
      <c r="N264" s="28">
        <v>0</v>
      </c>
      <c r="O264" s="28">
        <f ca="1">LOOKUP($G264*4,难度数据!$I$3:$I$23,IF($F264=1,INDIRECT("难度数据"&amp;"!$J$3:$J$23"),INDIRECT("难度数据"&amp;"!$K$3:$K$23")))</f>
        <v>4750</v>
      </c>
      <c r="P264" s="28">
        <v>0</v>
      </c>
      <c r="Q264" s="28">
        <v>0</v>
      </c>
      <c r="R264" s="28">
        <v>1303014</v>
      </c>
      <c r="S264" s="28">
        <v>1</v>
      </c>
      <c r="T264" s="28">
        <v>1304017</v>
      </c>
      <c r="U264" s="28">
        <v>3</v>
      </c>
      <c r="V264" s="28">
        <v>1304019</v>
      </c>
      <c r="W264" s="28">
        <v>3</v>
      </c>
      <c r="X264" s="28"/>
      <c r="Y264" s="28"/>
      <c r="Z264" s="28"/>
      <c r="AA264" s="28" t="str">
        <f t="shared" si="10"/>
        <v/>
      </c>
      <c r="AB264" s="28">
        <v>0</v>
      </c>
      <c r="AC264" s="28">
        <f t="shared" si="12"/>
        <v>5</v>
      </c>
      <c r="AD264" s="29" t="str">
        <f>VLOOKUP(AG264,[2]战场角色!$A:$V,22,0)</f>
        <v>head_slm_1102014</v>
      </c>
      <c r="AE264" s="29">
        <f>VLOOKUP(AG264,检索目录!A:F,6,0)</f>
        <v>3</v>
      </c>
      <c r="AF264" s="28">
        <f>VLOOKUP(AG264,检索目录!A:F,3,0)</f>
        <v>3</v>
      </c>
      <c r="AG264" s="28">
        <v>1102014</v>
      </c>
      <c r="AH264" s="28"/>
    </row>
    <row r="265" s="29" customFormat="1" ht="16.5" spans="1:34">
      <c r="A265" s="35">
        <f>CONCATENATE(9,VLOOKUP(LEFT($D265,3),{"czg",1;"tfq",2;"zyd",3;"jzq",4;"gcz",5;"pcc",6},2,FALSE))*100000+VALUE(MID($D265,5,LEN($D265)-LEN(RIGHT($D265,11))-5+1))*1000+LEFT(RIGHT($D265,10),1)*100+IF(LEFT(RIGHT($D265,8),3)="jlr",1,2)*10+RIGHT($D265,1)</f>
        <v>9405111</v>
      </c>
      <c r="B265" s="28" t="s">
        <v>98</v>
      </c>
      <c r="C265" s="28" t="s">
        <v>209</v>
      </c>
      <c r="D265" s="28" t="s">
        <v>402</v>
      </c>
      <c r="E265" s="28">
        <v>3</v>
      </c>
      <c r="F265" s="28">
        <f t="shared" si="11"/>
        <v>1</v>
      </c>
      <c r="G265" s="28">
        <f>INDEX(难度数据!$A$1:$G$16,MATCH(VALUE(MID($D265,5,LEN($D265)-LEN(RIGHT($D265,11))-5+1)),难度数据!$A$1:$A$16,0),MATCH(LEFT($D265,3),难度数据!$A$1:$G$1,0))</f>
        <v>24</v>
      </c>
      <c r="H265" s="28">
        <f>VLOOKUP($G265,难度数据!$P:$AI,IF($F265=1,2+VLOOKUP($E265,难度数据!$A$24:$B$27,2,FALSE),12+VLOOKUP($E265,难度数据!$A$28:$B$31,2,FALSE)),FALSE)</f>
        <v>1.05959976531609</v>
      </c>
      <c r="I265" s="28">
        <f>VLOOKUP($G265,难度数据!$P:$AI,IF($F265=1,3+VLOOKUP($E265,难度数据!$A$24:$B$27,2,FALSE),13+VLOOKUP($E265,难度数据!$A$28:$B$31,2,FALSE)),FALSE)</f>
        <v>0</v>
      </c>
      <c r="J265" s="28">
        <f>VLOOKUP($G265,难度数据!$P:$AI,IF($F265=1,4+VLOOKUP($E265,难度数据!$A$24:$B$27,2,FALSE),14+VLOOKUP($E265,难度数据!$A$28:$B$31,2,FALSE)),FALSE)</f>
        <v>1200</v>
      </c>
      <c r="K265" s="28">
        <v>0</v>
      </c>
      <c r="L265" s="28">
        <v>1.5</v>
      </c>
      <c r="M265" s="28">
        <v>0</v>
      </c>
      <c r="N265" s="28">
        <v>0</v>
      </c>
      <c r="O265" s="28">
        <f ca="1">LOOKUP($G265*4,难度数据!$I$3:$I$23,IF($F265=1,INDIRECT("难度数据"&amp;"!$J$3:$J$23"),INDIRECT("难度数据"&amp;"!$K$3:$K$23")))</f>
        <v>100</v>
      </c>
      <c r="P265" s="28">
        <v>0</v>
      </c>
      <c r="Q265" s="28">
        <v>0</v>
      </c>
      <c r="R265" s="28">
        <v>1301001</v>
      </c>
      <c r="S265" s="28">
        <v>1</v>
      </c>
      <c r="T265" s="28">
        <v>1302001</v>
      </c>
      <c r="U265" s="28">
        <v>3</v>
      </c>
      <c r="V265" s="28"/>
      <c r="W265" s="28"/>
      <c r="X265" s="28"/>
      <c r="Y265" s="28"/>
      <c r="Z265" s="28"/>
      <c r="AA265" s="28" t="str">
        <f t="shared" si="10"/>
        <v>jzq-5-1-shl-loc1</v>
      </c>
      <c r="AB265" s="28">
        <v>4</v>
      </c>
      <c r="AC265" s="28">
        <f t="shared" si="12"/>
        <v>5</v>
      </c>
      <c r="AD265" s="29" t="str">
        <f>VLOOKUP(AG265,[2]战场角色!$A:$V,22,0)</f>
        <v>head_cfcyb_1101001</v>
      </c>
      <c r="AE265" s="29">
        <f>VLOOKUP(AG265,检索目录!A:F,6,0)</f>
        <v>3</v>
      </c>
      <c r="AF265" s="28">
        <f>VLOOKUP(AG265,检索目录!A:F,3,0)</f>
        <v>1</v>
      </c>
      <c r="AG265" s="28">
        <v>1101001</v>
      </c>
      <c r="AH265" s="28"/>
    </row>
    <row r="266" s="29" customFormat="1" ht="16.5" spans="1:34">
      <c r="A266" s="35">
        <f>CONCATENATE(9,VLOOKUP(LEFT($D266,3),{"czg",1;"tfq",2;"zyd",3;"jzq",4;"gcz",5;"pcc",6},2,FALSE))*100000+VALUE(MID($D266,5,LEN($D266)-LEN(RIGHT($D266,11))-5+1))*1000+LEFT(RIGHT($D266,10),1)*100+IF(LEFT(RIGHT($D266,8),3)="jlr",1,2)*10+RIGHT($D266,1)</f>
        <v>9405121</v>
      </c>
      <c r="B266" s="28" t="s">
        <v>101</v>
      </c>
      <c r="C266" s="28" t="s">
        <v>264</v>
      </c>
      <c r="D266" s="28" t="s">
        <v>403</v>
      </c>
      <c r="E266" s="28">
        <v>3</v>
      </c>
      <c r="F266" s="28">
        <f t="shared" si="11"/>
        <v>2</v>
      </c>
      <c r="G266" s="28">
        <f>INDEX(难度数据!$A$1:$G$16,MATCH(VALUE(MID($D266,5,LEN($D266)-LEN(RIGHT($D266,11))-5+1)),难度数据!$A$1:$A$16,0),MATCH(LEFT($D266,3),难度数据!$A$1:$G$1,0))</f>
        <v>24</v>
      </c>
      <c r="H266" s="28">
        <f>VLOOKUP($G266,难度数据!$P:$AI,IF($F266=1,2+VLOOKUP($E266,难度数据!$A$24:$B$27,2,FALSE),12+VLOOKUP($E266,难度数据!$A$28:$B$31,2,FALSE)),FALSE)</f>
        <v>1.083216640708</v>
      </c>
      <c r="I266" s="28">
        <f>VLOOKUP($G266,难度数据!$P:$AI,IF($F266=1,3+VLOOKUP($E266,难度数据!$A$24:$B$27,2,FALSE),13+VLOOKUP($E266,难度数据!$A$28:$B$31,2,FALSE)),FALSE)</f>
        <v>0</v>
      </c>
      <c r="J266" s="28">
        <f>VLOOKUP($G266,难度数据!$P:$AI,IF($F266=1,4+VLOOKUP($E266,难度数据!$A$24:$B$27,2,FALSE),14+VLOOKUP($E266,难度数据!$A$28:$B$31,2,FALSE)),FALSE)</f>
        <v>1200</v>
      </c>
      <c r="K266" s="28">
        <v>0</v>
      </c>
      <c r="L266" s="28">
        <v>1.5</v>
      </c>
      <c r="M266" s="28">
        <v>0</v>
      </c>
      <c r="N266" s="28">
        <v>0</v>
      </c>
      <c r="O266" s="28">
        <f ca="1">LOOKUP($G266*4,难度数据!$I$3:$I$23,IF($F266=1,INDIRECT("难度数据"&amp;"!$J$3:$J$23"),INDIRECT("难度数据"&amp;"!$K$3:$K$23")))</f>
        <v>4750</v>
      </c>
      <c r="P266" s="28">
        <v>0</v>
      </c>
      <c r="Q266" s="28">
        <v>0</v>
      </c>
      <c r="R266" s="28">
        <v>1303002</v>
      </c>
      <c r="S266" s="28">
        <v>1</v>
      </c>
      <c r="T266" s="28">
        <v>1304017</v>
      </c>
      <c r="U266" s="28">
        <v>3</v>
      </c>
      <c r="V266" s="28">
        <v>1304019</v>
      </c>
      <c r="W266" s="28">
        <v>3</v>
      </c>
      <c r="X266" s="28"/>
      <c r="Y266" s="28"/>
      <c r="Z266" s="28"/>
      <c r="AA266" s="28" t="str">
        <f t="shared" si="10"/>
        <v/>
      </c>
      <c r="AB266" s="28">
        <v>0</v>
      </c>
      <c r="AC266" s="28">
        <f t="shared" si="12"/>
        <v>5</v>
      </c>
      <c r="AD266" s="29" t="str">
        <f>VLOOKUP(AG266,[2]战场角色!$A:$V,22,0)</f>
        <v>head_xc_1102002</v>
      </c>
      <c r="AE266" s="29">
        <f>VLOOKUP(AG266,检索目录!A:F,6,0)</f>
        <v>3</v>
      </c>
      <c r="AF266" s="28">
        <f>VLOOKUP(AG266,检索目录!A:F,3,0)</f>
        <v>1</v>
      </c>
      <c r="AG266" s="28">
        <v>1102002</v>
      </c>
      <c r="AH266" s="28"/>
    </row>
    <row r="267" s="29" customFormat="1" ht="16.5" spans="1:34">
      <c r="A267" s="35">
        <f>CONCATENATE(9,VLOOKUP(LEFT($D267,3),{"czg",1;"tfq",2;"zyd",3;"jzq",4;"gcz",5;"pcc",6},2,FALSE))*100000+VALUE(MID($D267,5,LEN($D267)-LEN(RIGHT($D267,11))-5+1))*1000+LEFT(RIGHT($D267,10),1)*100+IF(LEFT(RIGHT($D267,8),3)="jlr",1,2)*10+RIGHT($D267,1)</f>
        <v>9405112</v>
      </c>
      <c r="B267" s="28" t="s">
        <v>98</v>
      </c>
      <c r="C267" s="28" t="s">
        <v>231</v>
      </c>
      <c r="D267" s="28" t="s">
        <v>404</v>
      </c>
      <c r="E267" s="28">
        <v>4</v>
      </c>
      <c r="F267" s="28">
        <f t="shared" si="11"/>
        <v>1</v>
      </c>
      <c r="G267" s="28">
        <f>INDEX(难度数据!$A$1:$G$16,MATCH(VALUE(MID($D267,5,LEN($D267)-LEN(RIGHT($D267,11))-5+1)),难度数据!$A$1:$A$16,0),MATCH(LEFT($D267,3),难度数据!$A$1:$G$1,0))</f>
        <v>24</v>
      </c>
      <c r="H267" s="28">
        <f>VLOOKUP($G267,难度数据!$P:$AI,IF($F267=1,2+VLOOKUP($E267,难度数据!$A$24:$B$27,2,FALSE),12+VLOOKUP($E267,难度数据!$A$28:$B$31,2,FALSE)),FALSE)</f>
        <v>1.22250800781541</v>
      </c>
      <c r="I267" s="28">
        <f>VLOOKUP($G267,难度数据!$P:$AI,IF($F267=1,3+VLOOKUP($E267,难度数据!$A$24:$B$27,2,FALSE),13+VLOOKUP($E267,难度数据!$A$28:$B$31,2,FALSE)),FALSE)</f>
        <v>0</v>
      </c>
      <c r="J267" s="28">
        <f>VLOOKUP($G267,难度数据!$P:$AI,IF($F267=1,4+VLOOKUP($E267,难度数据!$A$24:$B$27,2,FALSE),14+VLOOKUP($E267,难度数据!$A$28:$B$31,2,FALSE)),FALSE)</f>
        <v>1200</v>
      </c>
      <c r="K267" s="28">
        <v>0</v>
      </c>
      <c r="L267" s="28">
        <v>1.5</v>
      </c>
      <c r="M267" s="28">
        <v>0</v>
      </c>
      <c r="N267" s="28">
        <v>0</v>
      </c>
      <c r="O267" s="28">
        <f ca="1">LOOKUP($G267*4,难度数据!$I$3:$I$23,IF($F267=1,INDIRECT("难度数据"&amp;"!$J$3:$J$23"),INDIRECT("难度数据"&amp;"!$K$3:$K$23")))</f>
        <v>100</v>
      </c>
      <c r="P267" s="28">
        <v>0</v>
      </c>
      <c r="Q267" s="28">
        <v>0</v>
      </c>
      <c r="R267" s="28">
        <v>1301003</v>
      </c>
      <c r="S267" s="28">
        <v>1</v>
      </c>
      <c r="T267" s="28">
        <v>1302003</v>
      </c>
      <c r="U267" s="28">
        <v>3</v>
      </c>
      <c r="V267" s="28"/>
      <c r="W267" s="28"/>
      <c r="X267" s="28"/>
      <c r="Y267" s="28"/>
      <c r="Z267" s="28"/>
      <c r="AA267" s="28" t="str">
        <f t="shared" si="10"/>
        <v>jzq-5-1-shl-loc2</v>
      </c>
      <c r="AB267" s="28">
        <v>4</v>
      </c>
      <c r="AC267" s="28">
        <f t="shared" si="12"/>
        <v>5</v>
      </c>
      <c r="AD267" s="29" t="str">
        <f>VLOOKUP(AG267,[2]战场角色!$A:$V,22,0)</f>
        <v>head_zdxl_1101003</v>
      </c>
      <c r="AE267" s="29">
        <f>VLOOKUP(AG267,检索目录!A:F,6,0)</f>
        <v>3</v>
      </c>
      <c r="AF267" s="28">
        <f>VLOOKUP(AG267,检索目录!A:F,3,0)</f>
        <v>3</v>
      </c>
      <c r="AG267" s="28">
        <v>1101003</v>
      </c>
      <c r="AH267" s="28"/>
    </row>
    <row r="268" s="29" customFormat="1" ht="16.5" spans="1:34">
      <c r="A268" s="35">
        <f>CONCATENATE(9,VLOOKUP(LEFT($D268,3),{"czg",1;"tfq",2;"zyd",3;"jzq",4;"gcz",5;"pcc",6},2,FALSE))*100000+VALUE(MID($D268,5,LEN($D268)-LEN(RIGHT($D268,11))-5+1))*1000+LEFT(RIGHT($D268,10),1)*100+IF(LEFT(RIGHT($D268,8),3)="jlr",1,2)*10+RIGHT($D268,1)</f>
        <v>9405122</v>
      </c>
      <c r="B268" s="28" t="s">
        <v>101</v>
      </c>
      <c r="C268" s="28" t="s">
        <v>233</v>
      </c>
      <c r="D268" s="28" t="s">
        <v>405</v>
      </c>
      <c r="E268" s="28">
        <v>4</v>
      </c>
      <c r="F268" s="28">
        <f t="shared" si="11"/>
        <v>2</v>
      </c>
      <c r="G268" s="28">
        <f>INDEX(难度数据!$A$1:$G$16,MATCH(VALUE(MID($D268,5,LEN($D268)-LEN(RIGHT($D268,11))-5+1)),难度数据!$A$1:$A$16,0),MATCH(LEFT($D268,3),难度数据!$A$1:$G$1,0))</f>
        <v>24</v>
      </c>
      <c r="H268" s="28">
        <f>VLOOKUP($G268,难度数据!$P:$AI,IF($F268=1,2+VLOOKUP($E268,难度数据!$A$24:$B$27,2,FALSE),12+VLOOKUP($E268,难度数据!$A$28:$B$31,2,FALSE)),FALSE)</f>
        <v>1.24617843621274</v>
      </c>
      <c r="I268" s="28">
        <f>VLOOKUP($G268,难度数据!$P:$AI,IF($F268=1,3+VLOOKUP($E268,难度数据!$A$24:$B$27,2,FALSE),13+VLOOKUP($E268,难度数据!$A$28:$B$31,2,FALSE)),FALSE)</f>
        <v>0</v>
      </c>
      <c r="J268" s="28">
        <f>VLOOKUP($G268,难度数据!$P:$AI,IF($F268=1,4+VLOOKUP($E268,难度数据!$A$24:$B$27,2,FALSE),14+VLOOKUP($E268,难度数据!$A$28:$B$31,2,FALSE)),FALSE)</f>
        <v>1200</v>
      </c>
      <c r="K268" s="28">
        <v>0</v>
      </c>
      <c r="L268" s="28">
        <v>1.5</v>
      </c>
      <c r="M268" s="28">
        <v>0</v>
      </c>
      <c r="N268" s="28">
        <v>0</v>
      </c>
      <c r="O268" s="28">
        <f ca="1">LOOKUP($G268*4,难度数据!$I$3:$I$23,IF($F268=1,INDIRECT("难度数据"&amp;"!$J$3:$J$23"),INDIRECT("难度数据"&amp;"!$K$3:$K$23")))</f>
        <v>4750</v>
      </c>
      <c r="P268" s="28">
        <v>0</v>
      </c>
      <c r="Q268" s="28">
        <v>0</v>
      </c>
      <c r="R268" s="28">
        <v>1303005</v>
      </c>
      <c r="S268" s="28">
        <v>1</v>
      </c>
      <c r="T268" s="28">
        <v>1304027</v>
      </c>
      <c r="U268" s="28">
        <v>3</v>
      </c>
      <c r="V268" s="28">
        <v>1304036</v>
      </c>
      <c r="W268" s="28">
        <v>3</v>
      </c>
      <c r="X268" s="28"/>
      <c r="Y268" s="28"/>
      <c r="Z268" s="28"/>
      <c r="AA268" s="28" t="str">
        <f t="shared" ref="AA268:AA331" si="13">IF(LEFT(RIGHT($D268,8),3)="jlr",$D269,"")</f>
        <v/>
      </c>
      <c r="AB268" s="28">
        <v>0</v>
      </c>
      <c r="AC268" s="28">
        <f t="shared" si="12"/>
        <v>5</v>
      </c>
      <c r="AD268" s="29" t="str">
        <f>VLOOKUP(AG268,[2]战场角色!$A:$V,22,0)</f>
        <v>head_lxy_1102005</v>
      </c>
      <c r="AE268" s="29">
        <f>VLOOKUP(AG268,检索目录!A:F,6,0)</f>
        <v>3</v>
      </c>
      <c r="AF268" s="28">
        <f>VLOOKUP(AG268,检索目录!A:F,3,0)</f>
        <v>3</v>
      </c>
      <c r="AG268" s="28">
        <v>1102005</v>
      </c>
      <c r="AH268" s="28"/>
    </row>
    <row r="269" s="29" customFormat="1" ht="16.5" spans="1:34">
      <c r="A269" s="35">
        <f>CONCATENATE(9,VLOOKUP(LEFT($D269,3),{"czg",1;"tfq",2;"zyd",3;"jzq",4;"gcz",5;"pcc",6},2,FALSE))*100000+VALUE(MID($D269,5,LEN($D269)-LEN(RIGHT($D269,11))-5+1))*1000+LEFT(RIGHT($D269,10),1)*100+IF(LEFT(RIGHT($D269,8),3)="jlr",1,2)*10+RIGHT($D269,1)</f>
        <v>9405113</v>
      </c>
      <c r="B269" s="28" t="s">
        <v>98</v>
      </c>
      <c r="C269" s="28" t="s">
        <v>215</v>
      </c>
      <c r="D269" s="28" t="s">
        <v>406</v>
      </c>
      <c r="E269" s="28">
        <v>3</v>
      </c>
      <c r="F269" s="28">
        <f t="shared" si="11"/>
        <v>1</v>
      </c>
      <c r="G269" s="28">
        <f>INDEX(难度数据!$A$1:$G$16,MATCH(VALUE(MID($D269,5,LEN($D269)-LEN(RIGHT($D269,11))-5+1)),难度数据!$A$1:$A$16,0),MATCH(LEFT($D269,3),难度数据!$A$1:$G$1,0))</f>
        <v>24</v>
      </c>
      <c r="H269" s="28">
        <f>VLOOKUP($G269,难度数据!$P:$AI,IF($F269=1,2+VLOOKUP($E269,难度数据!$A$24:$B$27,2,FALSE),12+VLOOKUP($E269,难度数据!$A$28:$B$31,2,FALSE)),FALSE)</f>
        <v>1.05959976531609</v>
      </c>
      <c r="I269" s="28">
        <f>VLOOKUP($G269,难度数据!$P:$AI,IF($F269=1,3+VLOOKUP($E269,难度数据!$A$24:$B$27,2,FALSE),13+VLOOKUP($E269,难度数据!$A$28:$B$31,2,FALSE)),FALSE)</f>
        <v>0</v>
      </c>
      <c r="J269" s="28">
        <f>VLOOKUP($G269,难度数据!$P:$AI,IF($F269=1,4+VLOOKUP($E269,难度数据!$A$24:$B$27,2,FALSE),14+VLOOKUP($E269,难度数据!$A$28:$B$31,2,FALSE)),FALSE)</f>
        <v>1200</v>
      </c>
      <c r="K269" s="28">
        <v>0</v>
      </c>
      <c r="L269" s="28">
        <v>1.5</v>
      </c>
      <c r="M269" s="28">
        <v>0</v>
      </c>
      <c r="N269" s="28">
        <v>0</v>
      </c>
      <c r="O269" s="28">
        <f ca="1">LOOKUP($G269*4,难度数据!$I$3:$I$23,IF($F269=1,INDIRECT("难度数据"&amp;"!$J$3:$J$23"),INDIRECT("难度数据"&amp;"!$K$3:$K$23")))</f>
        <v>100</v>
      </c>
      <c r="P269" s="28">
        <v>0</v>
      </c>
      <c r="Q269" s="28">
        <v>0</v>
      </c>
      <c r="R269" s="28">
        <v>1301014</v>
      </c>
      <c r="S269" s="28">
        <v>1</v>
      </c>
      <c r="T269" s="28">
        <v>1302014</v>
      </c>
      <c r="U269" s="28">
        <v>3</v>
      </c>
      <c r="V269" s="28"/>
      <c r="W269" s="28"/>
      <c r="X269" s="28"/>
      <c r="Y269" s="28"/>
      <c r="Z269" s="28"/>
      <c r="AA269" s="28" t="str">
        <f t="shared" si="13"/>
        <v>jzq-5-1-shl-loc3</v>
      </c>
      <c r="AB269" s="28">
        <v>4</v>
      </c>
      <c r="AC269" s="28">
        <f t="shared" si="12"/>
        <v>5</v>
      </c>
      <c r="AD269" s="29" t="str">
        <f>VLOOKUP(AG269,[2]战场角色!$A:$V,22,0)</f>
        <v>head_lxg_1101014</v>
      </c>
      <c r="AE269" s="29">
        <f>VLOOKUP(AG269,检索目录!A:F,6,0)</f>
        <v>3</v>
      </c>
      <c r="AF269" s="28">
        <f>VLOOKUP(AG269,检索目录!A:F,3,0)</f>
        <v>2</v>
      </c>
      <c r="AG269" s="28">
        <v>1101014</v>
      </c>
      <c r="AH269" s="28"/>
    </row>
    <row r="270" s="29" customFormat="1" ht="16.5" spans="1:34">
      <c r="A270" s="35">
        <f>CONCATENATE(9,VLOOKUP(LEFT($D270,3),{"czg",1;"tfq",2;"zyd",3;"jzq",4;"gcz",5;"pcc",6},2,FALSE))*100000+VALUE(MID($D270,5,LEN($D270)-LEN(RIGHT($D270,11))-5+1))*1000+LEFT(RIGHT($D270,10),1)*100+IF(LEFT(RIGHT($D270,8),3)="jlr",1,2)*10+RIGHT($D270,1)</f>
        <v>9405123</v>
      </c>
      <c r="B270" s="28" t="s">
        <v>101</v>
      </c>
      <c r="C270" s="28" t="s">
        <v>251</v>
      </c>
      <c r="D270" s="28" t="s">
        <v>407</v>
      </c>
      <c r="E270" s="28">
        <v>3</v>
      </c>
      <c r="F270" s="28">
        <f t="shared" si="11"/>
        <v>2</v>
      </c>
      <c r="G270" s="28">
        <f>INDEX(难度数据!$A$1:$G$16,MATCH(VALUE(MID($D270,5,LEN($D270)-LEN(RIGHT($D270,11))-5+1)),难度数据!$A$1:$A$16,0),MATCH(LEFT($D270,3),难度数据!$A$1:$G$1,0))</f>
        <v>24</v>
      </c>
      <c r="H270" s="28">
        <f>VLOOKUP($G270,难度数据!$P:$AI,IF($F270=1,2+VLOOKUP($E270,难度数据!$A$24:$B$27,2,FALSE),12+VLOOKUP($E270,难度数据!$A$28:$B$31,2,FALSE)),FALSE)</f>
        <v>1.083216640708</v>
      </c>
      <c r="I270" s="28">
        <f>VLOOKUP($G270,难度数据!$P:$AI,IF($F270=1,3+VLOOKUP($E270,难度数据!$A$24:$B$27,2,FALSE),13+VLOOKUP($E270,难度数据!$A$28:$B$31,2,FALSE)),FALSE)</f>
        <v>0</v>
      </c>
      <c r="J270" s="28">
        <f>VLOOKUP($G270,难度数据!$P:$AI,IF($F270=1,4+VLOOKUP($E270,难度数据!$A$24:$B$27,2,FALSE),14+VLOOKUP($E270,难度数据!$A$28:$B$31,2,FALSE)),FALSE)</f>
        <v>1200</v>
      </c>
      <c r="K270" s="28">
        <v>0</v>
      </c>
      <c r="L270" s="28">
        <v>1.5</v>
      </c>
      <c r="M270" s="28">
        <v>0</v>
      </c>
      <c r="N270" s="28">
        <v>0</v>
      </c>
      <c r="O270" s="28">
        <f ca="1">LOOKUP($G270*4,难度数据!$I$3:$I$23,IF($F270=1,INDIRECT("难度数据"&amp;"!$J$3:$J$23"),INDIRECT("难度数据"&amp;"!$K$3:$K$23")))</f>
        <v>4750</v>
      </c>
      <c r="P270" s="28">
        <v>0</v>
      </c>
      <c r="Q270" s="28">
        <v>0</v>
      </c>
      <c r="R270" s="28">
        <v>1303020</v>
      </c>
      <c r="S270" s="28">
        <v>1</v>
      </c>
      <c r="T270" s="28">
        <v>1304026</v>
      </c>
      <c r="U270" s="28">
        <v>3</v>
      </c>
      <c r="V270" s="28">
        <v>1304032</v>
      </c>
      <c r="W270" s="28">
        <v>3</v>
      </c>
      <c r="X270" s="28"/>
      <c r="Y270" s="28"/>
      <c r="Z270" s="28"/>
      <c r="AA270" s="28" t="str">
        <f t="shared" si="13"/>
        <v/>
      </c>
      <c r="AB270" s="28">
        <v>0</v>
      </c>
      <c r="AC270" s="28">
        <f t="shared" si="12"/>
        <v>5</v>
      </c>
      <c r="AD270" s="29" t="str">
        <f>VLOOKUP(AG270,[2]战场角色!$A:$V,22,0)</f>
        <v>head_gs_1102020</v>
      </c>
      <c r="AE270" s="29">
        <f>VLOOKUP(AG270,检索目录!A:F,6,0)</f>
        <v>3</v>
      </c>
      <c r="AF270" s="28">
        <f>VLOOKUP(AG270,检索目录!A:F,3,0)</f>
        <v>2</v>
      </c>
      <c r="AG270" s="28">
        <v>1102020</v>
      </c>
      <c r="AH270" s="28"/>
    </row>
    <row r="271" s="29" customFormat="1" ht="16.5" spans="1:34">
      <c r="A271" s="35">
        <f>CONCATENATE(9,VLOOKUP(LEFT($D271,3),{"czg",1;"tfq",2;"zyd",3;"jzq",4;"gcz",5;"pcc",6},2,FALSE))*100000+VALUE(MID($D271,5,LEN($D271)-LEN(RIGHT($D271,11))-5+1))*1000+LEFT(RIGHT($D271,10),1)*100+IF(LEFT(RIGHT($D271,8),3)="jlr",1,2)*10+RIGHT($D271,1)</f>
        <v>9405211</v>
      </c>
      <c r="B271" s="28" t="s">
        <v>98</v>
      </c>
      <c r="C271" s="28" t="s">
        <v>99</v>
      </c>
      <c r="D271" s="28" t="s">
        <v>408</v>
      </c>
      <c r="E271" s="28">
        <v>3</v>
      </c>
      <c r="F271" s="28">
        <f t="shared" si="11"/>
        <v>1</v>
      </c>
      <c r="G271" s="28">
        <f>INDEX(难度数据!$A$1:$G$16,MATCH(VALUE(MID($D271,5,LEN($D271)-LEN(RIGHT($D271,11))-5+1)),难度数据!$A$1:$A$16,0),MATCH(LEFT($D271,3),难度数据!$A$1:$G$1,0))</f>
        <v>24</v>
      </c>
      <c r="H271" s="28">
        <f>VLOOKUP($G271,难度数据!$P:$AI,IF($F271=1,2+VLOOKUP($E271,难度数据!$A$24:$B$27,2,FALSE),12+VLOOKUP($E271,难度数据!$A$28:$B$31,2,FALSE)),FALSE)</f>
        <v>1.05959976531609</v>
      </c>
      <c r="I271" s="28">
        <f>VLOOKUP($G271,难度数据!$P:$AI,IF($F271=1,3+VLOOKUP($E271,难度数据!$A$24:$B$27,2,FALSE),13+VLOOKUP($E271,难度数据!$A$28:$B$31,2,FALSE)),FALSE)</f>
        <v>0</v>
      </c>
      <c r="J271" s="28">
        <f>VLOOKUP($G271,难度数据!$P:$AI,IF($F271=1,4+VLOOKUP($E271,难度数据!$A$24:$B$27,2,FALSE),14+VLOOKUP($E271,难度数据!$A$28:$B$31,2,FALSE)),FALSE)</f>
        <v>1200</v>
      </c>
      <c r="K271" s="28">
        <v>0</v>
      </c>
      <c r="L271" s="28">
        <v>1.5</v>
      </c>
      <c r="M271" s="28">
        <v>0</v>
      </c>
      <c r="N271" s="28">
        <v>0</v>
      </c>
      <c r="O271" s="28">
        <f ca="1">LOOKUP($G271*4,难度数据!$I$3:$I$23,IF($F271=1,INDIRECT("难度数据"&amp;"!$J$3:$J$23"),INDIRECT("难度数据"&amp;"!$K$3:$K$23")))</f>
        <v>100</v>
      </c>
      <c r="P271" s="28">
        <v>0</v>
      </c>
      <c r="Q271" s="28">
        <v>0</v>
      </c>
      <c r="R271" s="28">
        <v>1301012</v>
      </c>
      <c r="S271" s="28">
        <v>1</v>
      </c>
      <c r="T271" s="28">
        <v>1302012</v>
      </c>
      <c r="U271" s="28">
        <v>3</v>
      </c>
      <c r="V271" s="28"/>
      <c r="W271" s="28"/>
      <c r="X271" s="28"/>
      <c r="Y271" s="28"/>
      <c r="Z271" s="28"/>
      <c r="AA271" s="28" t="str">
        <f t="shared" si="13"/>
        <v>jzq-5-2-shl-loc1</v>
      </c>
      <c r="AB271" s="28">
        <v>4</v>
      </c>
      <c r="AC271" s="28">
        <f t="shared" si="12"/>
        <v>5</v>
      </c>
      <c r="AD271" s="29" t="str">
        <f>VLOOKUP(AG271,[2]战场角色!$A:$V,22,0)</f>
        <v>head_nyf_1101012</v>
      </c>
      <c r="AE271" s="29">
        <f>VLOOKUP(AG271,检索目录!A:F,6,0)</f>
        <v>2</v>
      </c>
      <c r="AF271" s="28">
        <f>VLOOKUP(AG271,检索目录!A:F,3,0)</f>
        <v>2</v>
      </c>
      <c r="AG271" s="28">
        <v>1101012</v>
      </c>
      <c r="AH271" s="28"/>
    </row>
    <row r="272" s="29" customFormat="1" ht="16.5" spans="1:34">
      <c r="A272" s="35">
        <f>CONCATENATE(9,VLOOKUP(LEFT($D272,3),{"czg",1;"tfq",2;"zyd",3;"jzq",4;"gcz",5;"pcc",6},2,FALSE))*100000+VALUE(MID($D272,5,LEN($D272)-LEN(RIGHT($D272,11))-5+1))*1000+LEFT(RIGHT($D272,10),1)*100+IF(LEFT(RIGHT($D272,8),3)="jlr",1,2)*10+RIGHT($D272,1)</f>
        <v>9405221</v>
      </c>
      <c r="B272" s="28" t="s">
        <v>101</v>
      </c>
      <c r="C272" s="28" t="s">
        <v>102</v>
      </c>
      <c r="D272" s="28" t="s">
        <v>409</v>
      </c>
      <c r="E272" s="28">
        <v>3</v>
      </c>
      <c r="F272" s="28">
        <f t="shared" si="11"/>
        <v>2</v>
      </c>
      <c r="G272" s="28">
        <f>INDEX(难度数据!$A$1:$G$16,MATCH(VALUE(MID($D272,5,LEN($D272)-LEN(RIGHT($D272,11))-5+1)),难度数据!$A$1:$A$16,0),MATCH(LEFT($D272,3),难度数据!$A$1:$G$1,0))</f>
        <v>24</v>
      </c>
      <c r="H272" s="28">
        <f>VLOOKUP($G272,难度数据!$P:$AI,IF($F272=1,2+VLOOKUP($E272,难度数据!$A$24:$B$27,2,FALSE),12+VLOOKUP($E272,难度数据!$A$28:$B$31,2,FALSE)),FALSE)</f>
        <v>1.083216640708</v>
      </c>
      <c r="I272" s="28">
        <f>VLOOKUP($G272,难度数据!$P:$AI,IF($F272=1,3+VLOOKUP($E272,难度数据!$A$24:$B$27,2,FALSE),13+VLOOKUP($E272,难度数据!$A$28:$B$31,2,FALSE)),FALSE)</f>
        <v>0</v>
      </c>
      <c r="J272" s="28">
        <f>VLOOKUP($G272,难度数据!$P:$AI,IF($F272=1,4+VLOOKUP($E272,难度数据!$A$24:$B$27,2,FALSE),14+VLOOKUP($E272,难度数据!$A$28:$B$31,2,FALSE)),FALSE)</f>
        <v>1200</v>
      </c>
      <c r="K272" s="28">
        <v>0</v>
      </c>
      <c r="L272" s="28">
        <v>1.5</v>
      </c>
      <c r="M272" s="28">
        <v>0</v>
      </c>
      <c r="N272" s="28">
        <v>0</v>
      </c>
      <c r="O272" s="28">
        <f ca="1">LOOKUP($G272*4,难度数据!$I$3:$I$23,IF($F272=1,INDIRECT("难度数据"&amp;"!$J$3:$J$23"),INDIRECT("难度数据"&amp;"!$K$3:$K$23")))</f>
        <v>4750</v>
      </c>
      <c r="P272" s="28">
        <v>0</v>
      </c>
      <c r="Q272" s="28">
        <v>0</v>
      </c>
      <c r="R272" s="28">
        <v>1303018</v>
      </c>
      <c r="S272" s="28">
        <v>1</v>
      </c>
      <c r="T272" s="28">
        <v>1304026</v>
      </c>
      <c r="U272" s="28">
        <v>3</v>
      </c>
      <c r="V272" s="28">
        <v>1304032</v>
      </c>
      <c r="W272" s="28">
        <v>3</v>
      </c>
      <c r="X272" s="28"/>
      <c r="Y272" s="28"/>
      <c r="Z272" s="28"/>
      <c r="AA272" s="28" t="str">
        <f t="shared" si="13"/>
        <v/>
      </c>
      <c r="AB272" s="28">
        <v>0</v>
      </c>
      <c r="AC272" s="28">
        <f t="shared" si="12"/>
        <v>5</v>
      </c>
      <c r="AD272" s="29" t="str">
        <f>VLOOKUP(AG272,[2]战场角色!$A:$V,22,0)</f>
        <v>head_sr_1102018</v>
      </c>
      <c r="AE272" s="29">
        <f>VLOOKUP(AG272,检索目录!A:F,6,0)</f>
        <v>2</v>
      </c>
      <c r="AF272" s="28">
        <f>VLOOKUP(AG272,检索目录!A:F,3,0)</f>
        <v>2</v>
      </c>
      <c r="AG272" s="28">
        <v>1102018</v>
      </c>
      <c r="AH272" s="28"/>
    </row>
    <row r="273" s="29" customFormat="1" ht="16.5" spans="1:34">
      <c r="A273" s="35">
        <f>CONCATENATE(9,VLOOKUP(LEFT($D273,3),{"czg",1;"tfq",2;"zyd",3;"jzq",4;"gcz",5;"pcc",6},2,FALSE))*100000+VALUE(MID($D273,5,LEN($D273)-LEN(RIGHT($D273,11))-5+1))*1000+LEFT(RIGHT($D273,10),1)*100+IF(LEFT(RIGHT($D273,8),3)="jlr",1,2)*10+RIGHT($D273,1)</f>
        <v>9405212</v>
      </c>
      <c r="B273" s="28" t="s">
        <v>98</v>
      </c>
      <c r="C273" s="28" t="s">
        <v>104</v>
      </c>
      <c r="D273" s="28" t="s">
        <v>410</v>
      </c>
      <c r="E273" s="28">
        <v>4</v>
      </c>
      <c r="F273" s="28">
        <f t="shared" si="11"/>
        <v>1</v>
      </c>
      <c r="G273" s="28">
        <f>INDEX(难度数据!$A$1:$G$16,MATCH(VALUE(MID($D273,5,LEN($D273)-LEN(RIGHT($D273,11))-5+1)),难度数据!$A$1:$A$16,0),MATCH(LEFT($D273,3),难度数据!$A$1:$G$1,0))</f>
        <v>24</v>
      </c>
      <c r="H273" s="28">
        <f>VLOOKUP($G273,难度数据!$P:$AI,IF($F273=1,2+VLOOKUP($E273,难度数据!$A$24:$B$27,2,FALSE),12+VLOOKUP($E273,难度数据!$A$28:$B$31,2,FALSE)),FALSE)</f>
        <v>1.22250800781541</v>
      </c>
      <c r="I273" s="28">
        <f>VLOOKUP($G273,难度数据!$P:$AI,IF($F273=1,3+VLOOKUP($E273,难度数据!$A$24:$B$27,2,FALSE),13+VLOOKUP($E273,难度数据!$A$28:$B$31,2,FALSE)),FALSE)</f>
        <v>0</v>
      </c>
      <c r="J273" s="28">
        <f>VLOOKUP($G273,难度数据!$P:$AI,IF($F273=1,4+VLOOKUP($E273,难度数据!$A$24:$B$27,2,FALSE),14+VLOOKUP($E273,难度数据!$A$28:$B$31,2,FALSE)),FALSE)</f>
        <v>1200</v>
      </c>
      <c r="K273" s="28">
        <v>0</v>
      </c>
      <c r="L273" s="28">
        <v>1.5</v>
      </c>
      <c r="M273" s="28">
        <v>0</v>
      </c>
      <c r="N273" s="28">
        <v>0</v>
      </c>
      <c r="O273" s="28">
        <f ca="1">LOOKUP($G273*4,难度数据!$I$3:$I$23,IF($F273=1,INDIRECT("难度数据"&amp;"!$J$3:$J$23"),INDIRECT("难度数据"&amp;"!$K$3:$K$23")))</f>
        <v>100</v>
      </c>
      <c r="P273" s="28">
        <v>0</v>
      </c>
      <c r="Q273" s="28">
        <v>0</v>
      </c>
      <c r="R273" s="28">
        <v>1301008</v>
      </c>
      <c r="S273" s="28">
        <v>1</v>
      </c>
      <c r="T273" s="28">
        <v>1302008</v>
      </c>
      <c r="U273" s="28">
        <v>3</v>
      </c>
      <c r="V273" s="28"/>
      <c r="W273" s="28"/>
      <c r="X273" s="28"/>
      <c r="Y273" s="28"/>
      <c r="Z273" s="28"/>
      <c r="AA273" s="28" t="str">
        <f t="shared" si="13"/>
        <v>jzq-5-2-shl-loc2</v>
      </c>
      <c r="AB273" s="28">
        <v>4</v>
      </c>
      <c r="AC273" s="28">
        <f t="shared" si="12"/>
        <v>5</v>
      </c>
      <c r="AD273" s="29" t="str">
        <f>VLOOKUP(AG273,[2]战场角色!$A:$V,22,0)</f>
        <v>head_hekp_1101008</v>
      </c>
      <c r="AE273" s="29">
        <f>VLOOKUP(AG273,检索目录!A:F,6,0)</f>
        <v>2</v>
      </c>
      <c r="AF273" s="28">
        <f>VLOOKUP(AG273,检索目录!A:F,3,0)</f>
        <v>3</v>
      </c>
      <c r="AG273" s="28">
        <v>1101008</v>
      </c>
      <c r="AH273" s="28"/>
    </row>
    <row r="274" s="29" customFormat="1" ht="16.5" spans="1:34">
      <c r="A274" s="35">
        <f>CONCATENATE(9,VLOOKUP(LEFT($D274,3),{"czg",1;"tfq",2;"zyd",3;"jzq",4;"gcz",5;"pcc",6},2,FALSE))*100000+VALUE(MID($D274,5,LEN($D274)-LEN(RIGHT($D274,11))-5+1))*1000+LEFT(RIGHT($D274,10),1)*100+IF(LEFT(RIGHT($D274,8),3)="jlr",1,2)*10+RIGHT($D274,1)</f>
        <v>9405222</v>
      </c>
      <c r="B274" s="28" t="s">
        <v>101</v>
      </c>
      <c r="C274" s="28" t="s">
        <v>106</v>
      </c>
      <c r="D274" s="28" t="s">
        <v>411</v>
      </c>
      <c r="E274" s="28">
        <v>4</v>
      </c>
      <c r="F274" s="28">
        <f t="shared" si="11"/>
        <v>2</v>
      </c>
      <c r="G274" s="28">
        <f>INDEX(难度数据!$A$1:$G$16,MATCH(VALUE(MID($D274,5,LEN($D274)-LEN(RIGHT($D274,11))-5+1)),难度数据!$A$1:$A$16,0),MATCH(LEFT($D274,3),难度数据!$A$1:$G$1,0))</f>
        <v>24</v>
      </c>
      <c r="H274" s="28">
        <f>VLOOKUP($G274,难度数据!$P:$AI,IF($F274=1,2+VLOOKUP($E274,难度数据!$A$24:$B$27,2,FALSE),12+VLOOKUP($E274,难度数据!$A$28:$B$31,2,FALSE)),FALSE)</f>
        <v>1.24617843621274</v>
      </c>
      <c r="I274" s="28">
        <f>VLOOKUP($G274,难度数据!$P:$AI,IF($F274=1,3+VLOOKUP($E274,难度数据!$A$24:$B$27,2,FALSE),13+VLOOKUP($E274,难度数据!$A$28:$B$31,2,FALSE)),FALSE)</f>
        <v>0</v>
      </c>
      <c r="J274" s="28">
        <f>VLOOKUP($G274,难度数据!$P:$AI,IF($F274=1,4+VLOOKUP($E274,难度数据!$A$24:$B$27,2,FALSE),14+VLOOKUP($E274,难度数据!$A$28:$B$31,2,FALSE)),FALSE)</f>
        <v>1200</v>
      </c>
      <c r="K274" s="28">
        <v>0</v>
      </c>
      <c r="L274" s="28">
        <v>1.5</v>
      </c>
      <c r="M274" s="28">
        <v>0</v>
      </c>
      <c r="N274" s="28">
        <v>0</v>
      </c>
      <c r="O274" s="28">
        <f ca="1">LOOKUP($G274*4,难度数据!$I$3:$I$23,IF($F274=1,INDIRECT("难度数据"&amp;"!$J$3:$J$23"),INDIRECT("难度数据"&amp;"!$K$3:$K$23")))</f>
        <v>4750</v>
      </c>
      <c r="P274" s="28">
        <v>0</v>
      </c>
      <c r="Q274" s="28">
        <v>0</v>
      </c>
      <c r="R274" s="28">
        <v>1303013</v>
      </c>
      <c r="S274" s="28">
        <v>1</v>
      </c>
      <c r="T274" s="28">
        <v>1304027</v>
      </c>
      <c r="U274" s="28">
        <v>3</v>
      </c>
      <c r="V274" s="28">
        <v>1304031</v>
      </c>
      <c r="W274" s="28">
        <v>3</v>
      </c>
      <c r="X274" s="28"/>
      <c r="Y274" s="28"/>
      <c r="Z274" s="28"/>
      <c r="AA274" s="28" t="str">
        <f t="shared" si="13"/>
        <v/>
      </c>
      <c r="AB274" s="28">
        <v>0</v>
      </c>
      <c r="AC274" s="28">
        <f t="shared" si="12"/>
        <v>5</v>
      </c>
      <c r="AD274" s="29" t="str">
        <f>VLOOKUP(AG274,[2]战场角色!$A:$V,22,0)</f>
        <v>head_sbls_1102013</v>
      </c>
      <c r="AE274" s="29">
        <f>VLOOKUP(AG274,检索目录!A:F,6,0)</f>
        <v>2</v>
      </c>
      <c r="AF274" s="28">
        <f>VLOOKUP(AG274,检索目录!A:F,3,0)</f>
        <v>3</v>
      </c>
      <c r="AG274" s="28">
        <v>1102013</v>
      </c>
      <c r="AH274" s="28"/>
    </row>
    <row r="275" s="29" customFormat="1" ht="16.5" spans="1:34">
      <c r="A275" s="35">
        <f>CONCATENATE(9,VLOOKUP(LEFT($D275,3),{"czg",1;"tfq",2;"zyd",3;"jzq",4;"gcz",5;"pcc",6},2,FALSE))*100000+VALUE(MID($D275,5,LEN($D275)-LEN(RIGHT($D275,11))-5+1))*1000+LEFT(RIGHT($D275,10),1)*100+IF(LEFT(RIGHT($D275,8),3)="jlr",1,2)*10+RIGHT($D275,1)</f>
        <v>9405213</v>
      </c>
      <c r="B275" s="28" t="s">
        <v>98</v>
      </c>
      <c r="C275" s="28" t="s">
        <v>207</v>
      </c>
      <c r="D275" s="28" t="s">
        <v>412</v>
      </c>
      <c r="E275" s="28">
        <v>3</v>
      </c>
      <c r="F275" s="28">
        <f t="shared" si="11"/>
        <v>1</v>
      </c>
      <c r="G275" s="28">
        <f>INDEX(难度数据!$A$1:$G$16,MATCH(VALUE(MID($D275,5,LEN($D275)-LEN(RIGHT($D275,11))-5+1)),难度数据!$A$1:$A$16,0),MATCH(LEFT($D275,3),难度数据!$A$1:$G$1,0))</f>
        <v>24</v>
      </c>
      <c r="H275" s="28">
        <f>VLOOKUP($G275,难度数据!$P:$AI,IF($F275=1,2+VLOOKUP($E275,难度数据!$A$24:$B$27,2,FALSE),12+VLOOKUP($E275,难度数据!$A$28:$B$31,2,FALSE)),FALSE)</f>
        <v>1.05959976531609</v>
      </c>
      <c r="I275" s="28">
        <f>VLOOKUP($G275,难度数据!$P:$AI,IF($F275=1,3+VLOOKUP($E275,难度数据!$A$24:$B$27,2,FALSE),13+VLOOKUP($E275,难度数据!$A$28:$B$31,2,FALSE)),FALSE)</f>
        <v>0</v>
      </c>
      <c r="J275" s="28">
        <f>VLOOKUP($G275,难度数据!$P:$AI,IF($F275=1,4+VLOOKUP($E275,难度数据!$A$24:$B$27,2,FALSE),14+VLOOKUP($E275,难度数据!$A$28:$B$31,2,FALSE)),FALSE)</f>
        <v>1200</v>
      </c>
      <c r="K275" s="28">
        <v>0</v>
      </c>
      <c r="L275" s="28">
        <v>1.5</v>
      </c>
      <c r="M275" s="28">
        <v>0</v>
      </c>
      <c r="N275" s="28">
        <v>0</v>
      </c>
      <c r="O275" s="28">
        <f ca="1">LOOKUP($G275*4,难度数据!$I$3:$I$23,IF($F275=1,INDIRECT("难度数据"&amp;"!$J$3:$J$23"),INDIRECT("难度数据"&amp;"!$K$3:$K$23")))</f>
        <v>100</v>
      </c>
      <c r="P275" s="28">
        <v>0</v>
      </c>
      <c r="Q275" s="28">
        <v>0</v>
      </c>
      <c r="R275" s="28">
        <v>1301009</v>
      </c>
      <c r="S275" s="28">
        <v>1</v>
      </c>
      <c r="T275" s="28">
        <v>1302009</v>
      </c>
      <c r="U275" s="28">
        <v>3</v>
      </c>
      <c r="V275" s="28"/>
      <c r="W275" s="28"/>
      <c r="X275" s="28"/>
      <c r="Y275" s="28"/>
      <c r="Z275" s="28"/>
      <c r="AA275" s="28" t="str">
        <f t="shared" si="13"/>
        <v>jzq-5-2-shl-loc3</v>
      </c>
      <c r="AB275" s="28">
        <v>4</v>
      </c>
      <c r="AC275" s="28">
        <f t="shared" si="12"/>
        <v>5</v>
      </c>
      <c r="AD275" s="29" t="str">
        <f>VLOOKUP(AG275,[2]战场角色!$A:$V,22,0)</f>
        <v>head_blsm_1101009</v>
      </c>
      <c r="AE275" s="29">
        <f>VLOOKUP(AG275,检索目录!A:F,6,0)</f>
        <v>3</v>
      </c>
      <c r="AF275" s="28">
        <f>VLOOKUP(AG275,检索目录!A:F,3,0)</f>
        <v>3</v>
      </c>
      <c r="AG275" s="28">
        <v>1101009</v>
      </c>
      <c r="AH275" s="28"/>
    </row>
    <row r="276" s="29" customFormat="1" ht="16.5" spans="1:34">
      <c r="A276" s="35">
        <f>CONCATENATE(9,VLOOKUP(LEFT($D276,3),{"czg",1;"tfq",2;"zyd",3;"jzq",4;"gcz",5;"pcc",6},2,FALSE))*100000+VALUE(MID($D276,5,LEN($D276)-LEN(RIGHT($D276,11))-5+1))*1000+LEFT(RIGHT($D276,10),1)*100+IF(LEFT(RIGHT($D276,8),3)="jlr",1,2)*10+RIGHT($D276,1)</f>
        <v>9405223</v>
      </c>
      <c r="B276" s="28" t="s">
        <v>101</v>
      </c>
      <c r="C276" s="28" t="s">
        <v>287</v>
      </c>
      <c r="D276" s="28" t="s">
        <v>413</v>
      </c>
      <c r="E276" s="28">
        <v>3</v>
      </c>
      <c r="F276" s="28">
        <f t="shared" si="11"/>
        <v>2</v>
      </c>
      <c r="G276" s="28">
        <f>INDEX(难度数据!$A$1:$G$16,MATCH(VALUE(MID($D276,5,LEN($D276)-LEN(RIGHT($D276,11))-5+1)),难度数据!$A$1:$A$16,0),MATCH(LEFT($D276,3),难度数据!$A$1:$G$1,0))</f>
        <v>24</v>
      </c>
      <c r="H276" s="28">
        <f>VLOOKUP($G276,难度数据!$P:$AI,IF($F276=1,2+VLOOKUP($E276,难度数据!$A$24:$B$27,2,FALSE),12+VLOOKUP($E276,难度数据!$A$28:$B$31,2,FALSE)),FALSE)</f>
        <v>1.083216640708</v>
      </c>
      <c r="I276" s="28">
        <f>VLOOKUP($G276,难度数据!$P:$AI,IF($F276=1,3+VLOOKUP($E276,难度数据!$A$24:$B$27,2,FALSE),13+VLOOKUP($E276,难度数据!$A$28:$B$31,2,FALSE)),FALSE)</f>
        <v>0</v>
      </c>
      <c r="J276" s="28">
        <f>VLOOKUP($G276,难度数据!$P:$AI,IF($F276=1,4+VLOOKUP($E276,难度数据!$A$24:$B$27,2,FALSE),14+VLOOKUP($E276,难度数据!$A$28:$B$31,2,FALSE)),FALSE)</f>
        <v>1200</v>
      </c>
      <c r="K276" s="28">
        <v>0</v>
      </c>
      <c r="L276" s="28">
        <v>1.5</v>
      </c>
      <c r="M276" s="28">
        <v>0</v>
      </c>
      <c r="N276" s="28">
        <v>0</v>
      </c>
      <c r="O276" s="28">
        <f ca="1">LOOKUP($G276*4,难度数据!$I$3:$I$23,IF($F276=1,INDIRECT("难度数据"&amp;"!$J$3:$J$23"),INDIRECT("难度数据"&amp;"!$K$3:$K$23")))</f>
        <v>4750</v>
      </c>
      <c r="P276" s="28">
        <v>0</v>
      </c>
      <c r="Q276" s="28">
        <v>0</v>
      </c>
      <c r="R276" s="28">
        <v>1303014</v>
      </c>
      <c r="S276" s="28">
        <v>1</v>
      </c>
      <c r="T276" s="28">
        <v>1304017</v>
      </c>
      <c r="U276" s="28">
        <v>3</v>
      </c>
      <c r="V276" s="28">
        <v>1304019</v>
      </c>
      <c r="W276" s="28">
        <v>3</v>
      </c>
      <c r="X276" s="28"/>
      <c r="Y276" s="28"/>
      <c r="Z276" s="28"/>
      <c r="AA276" s="28" t="str">
        <f t="shared" si="13"/>
        <v/>
      </c>
      <c r="AB276" s="28">
        <v>0</v>
      </c>
      <c r="AC276" s="28">
        <f t="shared" si="12"/>
        <v>5</v>
      </c>
      <c r="AD276" s="29" t="str">
        <f>VLOOKUP(AG276,[2]战场角色!$A:$V,22,0)</f>
        <v>head_slm_1102014</v>
      </c>
      <c r="AE276" s="29">
        <f>VLOOKUP(AG276,检索目录!A:F,6,0)</f>
        <v>3</v>
      </c>
      <c r="AF276" s="28">
        <f>VLOOKUP(AG276,检索目录!A:F,3,0)</f>
        <v>3</v>
      </c>
      <c r="AG276" s="28">
        <v>1102014</v>
      </c>
      <c r="AH276" s="28"/>
    </row>
    <row r="277" s="29" customFormat="1" ht="16.5" spans="1:34">
      <c r="A277" s="35">
        <f>CONCATENATE(9,VLOOKUP(LEFT($D277,3),{"czg",1;"tfq",2;"zyd",3;"jzq",4;"gcz",5;"pcc",6},2,FALSE))*100000+VALUE(MID($D277,5,LEN($D277)-LEN(RIGHT($D277,11))-5+1))*1000+LEFT(RIGHT($D277,10),1)*100+IF(LEFT(RIGHT($D277,8),3)="jlr",1,2)*10+RIGHT($D277,1)</f>
        <v>9405311</v>
      </c>
      <c r="B277" s="28" t="s">
        <v>98</v>
      </c>
      <c r="C277" s="28" t="s">
        <v>211</v>
      </c>
      <c r="D277" s="28" t="s">
        <v>414</v>
      </c>
      <c r="E277" s="28">
        <v>3</v>
      </c>
      <c r="F277" s="28">
        <f t="shared" si="11"/>
        <v>1</v>
      </c>
      <c r="G277" s="28">
        <f>INDEX(难度数据!$A$1:$G$16,MATCH(VALUE(MID($D277,5,LEN($D277)-LEN(RIGHT($D277,11))-5+1)),难度数据!$A$1:$A$16,0),MATCH(LEFT($D277,3),难度数据!$A$1:$G$1,0))</f>
        <v>24</v>
      </c>
      <c r="H277" s="28">
        <f>VLOOKUP($G277,难度数据!$P:$AI,IF($F277=1,2+VLOOKUP($E277,难度数据!$A$24:$B$27,2,FALSE),12+VLOOKUP($E277,难度数据!$A$28:$B$31,2,FALSE)),FALSE)</f>
        <v>1.05959976531609</v>
      </c>
      <c r="I277" s="28">
        <f>VLOOKUP($G277,难度数据!$P:$AI,IF($F277=1,3+VLOOKUP($E277,难度数据!$A$24:$B$27,2,FALSE),13+VLOOKUP($E277,难度数据!$A$28:$B$31,2,FALSE)),FALSE)</f>
        <v>0</v>
      </c>
      <c r="J277" s="28">
        <f>VLOOKUP($G277,难度数据!$P:$AI,IF($F277=1,4+VLOOKUP($E277,难度数据!$A$24:$B$27,2,FALSE),14+VLOOKUP($E277,难度数据!$A$28:$B$31,2,FALSE)),FALSE)</f>
        <v>1200</v>
      </c>
      <c r="K277" s="28">
        <v>0</v>
      </c>
      <c r="L277" s="28">
        <v>1.5</v>
      </c>
      <c r="M277" s="28">
        <v>0</v>
      </c>
      <c r="N277" s="28">
        <v>0</v>
      </c>
      <c r="O277" s="28">
        <f ca="1">LOOKUP($G277*4,难度数据!$I$3:$I$23,IF($F277=1,INDIRECT("难度数据"&amp;"!$J$3:$J$23"),INDIRECT("难度数据"&amp;"!$K$3:$K$23")))</f>
        <v>100</v>
      </c>
      <c r="P277" s="28">
        <v>0</v>
      </c>
      <c r="Q277" s="28">
        <v>0</v>
      </c>
      <c r="R277" s="28">
        <v>1301015</v>
      </c>
      <c r="S277" s="28">
        <v>1</v>
      </c>
      <c r="T277" s="28">
        <v>1302015</v>
      </c>
      <c r="U277" s="28">
        <v>3</v>
      </c>
      <c r="V277" s="28"/>
      <c r="W277" s="28"/>
      <c r="X277" s="28"/>
      <c r="Y277" s="28"/>
      <c r="Z277" s="28"/>
      <c r="AA277" s="28" t="str">
        <f t="shared" si="13"/>
        <v>jzq-5-3-shl-loc1</v>
      </c>
      <c r="AB277" s="28">
        <v>4</v>
      </c>
      <c r="AC277" s="28">
        <f t="shared" si="12"/>
        <v>5</v>
      </c>
      <c r="AD277" s="29" t="str">
        <f>VLOOKUP(AG277,[2]战场角色!$A:$V,22,0)</f>
        <v>head_yqq_1101015</v>
      </c>
      <c r="AE277" s="29">
        <f>VLOOKUP(AG277,检索目录!A:F,6,0)</f>
        <v>2</v>
      </c>
      <c r="AF277" s="28">
        <f>VLOOKUP(AG277,检索目录!A:F,3,0)</f>
        <v>1</v>
      </c>
      <c r="AG277" s="28">
        <v>1101015</v>
      </c>
      <c r="AH277" s="28"/>
    </row>
    <row r="278" s="29" customFormat="1" ht="16.5" spans="1:34">
      <c r="A278" s="35">
        <f>CONCATENATE(9,VLOOKUP(LEFT($D278,3),{"czg",1;"tfq",2;"zyd",3;"jzq",4;"gcz",5;"pcc",6},2,FALSE))*100000+VALUE(MID($D278,5,LEN($D278)-LEN(RIGHT($D278,11))-5+1))*1000+LEFT(RIGHT($D278,10),1)*100+IF(LEFT(RIGHT($D278,8),3)="jlr",1,2)*10+RIGHT($D278,1)</f>
        <v>9405321</v>
      </c>
      <c r="B278" s="28" t="s">
        <v>101</v>
      </c>
      <c r="C278" s="28" t="s">
        <v>213</v>
      </c>
      <c r="D278" s="28" t="s">
        <v>415</v>
      </c>
      <c r="E278" s="28">
        <v>3</v>
      </c>
      <c r="F278" s="28">
        <f t="shared" si="11"/>
        <v>2</v>
      </c>
      <c r="G278" s="28">
        <f>INDEX(难度数据!$A$1:$G$16,MATCH(VALUE(MID($D278,5,LEN($D278)-LEN(RIGHT($D278,11))-5+1)),难度数据!$A$1:$A$16,0),MATCH(LEFT($D278,3),难度数据!$A$1:$G$1,0))</f>
        <v>24</v>
      </c>
      <c r="H278" s="28">
        <f>VLOOKUP($G278,难度数据!$P:$AI,IF($F278=1,2+VLOOKUP($E278,难度数据!$A$24:$B$27,2,FALSE),12+VLOOKUP($E278,难度数据!$A$28:$B$31,2,FALSE)),FALSE)</f>
        <v>1.083216640708</v>
      </c>
      <c r="I278" s="28">
        <f>VLOOKUP($G278,难度数据!$P:$AI,IF($F278=1,3+VLOOKUP($E278,难度数据!$A$24:$B$27,2,FALSE),13+VLOOKUP($E278,难度数据!$A$28:$B$31,2,FALSE)),FALSE)</f>
        <v>0</v>
      </c>
      <c r="J278" s="28">
        <f>VLOOKUP($G278,难度数据!$P:$AI,IF($F278=1,4+VLOOKUP($E278,难度数据!$A$24:$B$27,2,FALSE),14+VLOOKUP($E278,难度数据!$A$28:$B$31,2,FALSE)),FALSE)</f>
        <v>1200</v>
      </c>
      <c r="K278" s="28">
        <v>0</v>
      </c>
      <c r="L278" s="28">
        <v>1.5</v>
      </c>
      <c r="M278" s="28">
        <v>0</v>
      </c>
      <c r="N278" s="28">
        <v>0</v>
      </c>
      <c r="O278" s="28">
        <f ca="1">LOOKUP($G278*4,难度数据!$I$3:$I$23,IF($F278=1,INDIRECT("难度数据"&amp;"!$J$3:$J$23"),INDIRECT("难度数据"&amp;"!$K$3:$K$23")))</f>
        <v>4750</v>
      </c>
      <c r="P278" s="28">
        <v>0</v>
      </c>
      <c r="Q278" s="28">
        <v>0</v>
      </c>
      <c r="R278" s="28">
        <v>1303021</v>
      </c>
      <c r="S278" s="28">
        <v>1</v>
      </c>
      <c r="T278" s="28">
        <v>1304025</v>
      </c>
      <c r="U278" s="28">
        <v>3</v>
      </c>
      <c r="V278" s="28">
        <v>1304032</v>
      </c>
      <c r="W278" s="28">
        <v>3</v>
      </c>
      <c r="X278" s="28"/>
      <c r="Y278" s="28"/>
      <c r="Z278" s="28"/>
      <c r="AA278" s="28" t="str">
        <f t="shared" si="13"/>
        <v/>
      </c>
      <c r="AB278" s="28">
        <v>0</v>
      </c>
      <c r="AC278" s="28">
        <f t="shared" si="12"/>
        <v>5</v>
      </c>
      <c r="AD278" s="29" t="str">
        <f>VLOOKUP(AG278,[2]战场角色!$A:$V,22,0)</f>
        <v>head_lftl_1102021</v>
      </c>
      <c r="AE278" s="29">
        <f>VLOOKUP(AG278,检索目录!A:F,6,0)</f>
        <v>3</v>
      </c>
      <c r="AF278" s="28">
        <f>VLOOKUP(AG278,检索目录!A:F,3,0)</f>
        <v>2</v>
      </c>
      <c r="AG278" s="28">
        <v>1102021</v>
      </c>
      <c r="AH278" s="28"/>
    </row>
    <row r="279" s="29" customFormat="1" ht="16.5" spans="1:34">
      <c r="A279" s="35">
        <f>CONCATENATE(9,VLOOKUP(LEFT($D279,3),{"czg",1;"tfq",2;"zyd",3;"jzq",4;"gcz",5;"pcc",6},2,FALSE))*100000+VALUE(MID($D279,5,LEN($D279)-LEN(RIGHT($D279,11))-5+1))*1000+LEFT(RIGHT($D279,10),1)*100+IF(LEFT(RIGHT($D279,8),3)="jlr",1,2)*10+RIGHT($D279,1)</f>
        <v>9405312</v>
      </c>
      <c r="B279" s="28" t="s">
        <v>98</v>
      </c>
      <c r="C279" s="28" t="s">
        <v>209</v>
      </c>
      <c r="D279" s="28" t="s">
        <v>416</v>
      </c>
      <c r="E279" s="28">
        <v>4</v>
      </c>
      <c r="F279" s="28">
        <f t="shared" si="11"/>
        <v>1</v>
      </c>
      <c r="G279" s="28">
        <f>INDEX(难度数据!$A$1:$G$16,MATCH(VALUE(MID($D279,5,LEN($D279)-LEN(RIGHT($D279,11))-5+1)),难度数据!$A$1:$A$16,0),MATCH(LEFT($D279,3),难度数据!$A$1:$G$1,0))</f>
        <v>24</v>
      </c>
      <c r="H279" s="28">
        <f>VLOOKUP($G279,难度数据!$P:$AI,IF($F279=1,2+VLOOKUP($E279,难度数据!$A$24:$B$27,2,FALSE),12+VLOOKUP($E279,难度数据!$A$28:$B$31,2,FALSE)),FALSE)</f>
        <v>1.22250800781541</v>
      </c>
      <c r="I279" s="28">
        <f>VLOOKUP($G279,难度数据!$P:$AI,IF($F279=1,3+VLOOKUP($E279,难度数据!$A$24:$B$27,2,FALSE),13+VLOOKUP($E279,难度数据!$A$28:$B$31,2,FALSE)),FALSE)</f>
        <v>0</v>
      </c>
      <c r="J279" s="28">
        <f>VLOOKUP($G279,难度数据!$P:$AI,IF($F279=1,4+VLOOKUP($E279,难度数据!$A$24:$B$27,2,FALSE),14+VLOOKUP($E279,难度数据!$A$28:$B$31,2,FALSE)),FALSE)</f>
        <v>1200</v>
      </c>
      <c r="K279" s="28">
        <v>0</v>
      </c>
      <c r="L279" s="28">
        <v>1.5</v>
      </c>
      <c r="M279" s="28">
        <v>0</v>
      </c>
      <c r="N279" s="28">
        <v>0</v>
      </c>
      <c r="O279" s="28">
        <f ca="1">LOOKUP($G279*4,难度数据!$I$3:$I$23,IF($F279=1,INDIRECT("难度数据"&amp;"!$J$3:$J$23"),INDIRECT("难度数据"&amp;"!$K$3:$K$23")))</f>
        <v>100</v>
      </c>
      <c r="P279" s="28">
        <v>0</v>
      </c>
      <c r="Q279" s="28">
        <v>0</v>
      </c>
      <c r="R279" s="28">
        <v>1301001</v>
      </c>
      <c r="S279" s="28">
        <v>1</v>
      </c>
      <c r="T279" s="28">
        <v>1302001</v>
      </c>
      <c r="U279" s="28">
        <v>3</v>
      </c>
      <c r="V279" s="28"/>
      <c r="W279" s="28"/>
      <c r="X279" s="28"/>
      <c r="Y279" s="28"/>
      <c r="Z279" s="28"/>
      <c r="AA279" s="28" t="str">
        <f t="shared" si="13"/>
        <v>jzq-5-3-shl-loc2</v>
      </c>
      <c r="AB279" s="28">
        <v>4</v>
      </c>
      <c r="AC279" s="28">
        <f t="shared" si="12"/>
        <v>5</v>
      </c>
      <c r="AD279" s="29" t="str">
        <f>VLOOKUP(AG279,[2]战场角色!$A:$V,22,0)</f>
        <v>head_cfcyb_1101001</v>
      </c>
      <c r="AE279" s="29">
        <f>VLOOKUP(AG279,检索目录!A:F,6,0)</f>
        <v>3</v>
      </c>
      <c r="AF279" s="28">
        <f>VLOOKUP(AG279,检索目录!A:F,3,0)</f>
        <v>1</v>
      </c>
      <c r="AG279" s="28">
        <v>1101001</v>
      </c>
      <c r="AH279" s="28"/>
    </row>
    <row r="280" s="29" customFormat="1" ht="16.5" spans="1:34">
      <c r="A280" s="35">
        <f>CONCATENATE(9,VLOOKUP(LEFT($D280,3),{"czg",1;"tfq",2;"zyd",3;"jzq",4;"gcz",5;"pcc",6},2,FALSE))*100000+VALUE(MID($D280,5,LEN($D280)-LEN(RIGHT($D280,11))-5+1))*1000+LEFT(RIGHT($D280,10),1)*100+IF(LEFT(RIGHT($D280,8),3)="jlr",1,2)*10+RIGHT($D280,1)</f>
        <v>9405322</v>
      </c>
      <c r="B280" s="28" t="s">
        <v>101</v>
      </c>
      <c r="C280" s="28" t="s">
        <v>292</v>
      </c>
      <c r="D280" s="28" t="s">
        <v>417</v>
      </c>
      <c r="E280" s="28">
        <v>4</v>
      </c>
      <c r="F280" s="28">
        <f t="shared" si="11"/>
        <v>2</v>
      </c>
      <c r="G280" s="28">
        <f>INDEX(难度数据!$A$1:$G$16,MATCH(VALUE(MID($D280,5,LEN($D280)-LEN(RIGHT($D280,11))-5+1)),难度数据!$A$1:$A$16,0),MATCH(LEFT($D280,3),难度数据!$A$1:$G$1,0))</f>
        <v>24</v>
      </c>
      <c r="H280" s="28">
        <f>VLOOKUP($G280,难度数据!$P:$AI,IF($F280=1,2+VLOOKUP($E280,难度数据!$A$24:$B$27,2,FALSE),12+VLOOKUP($E280,难度数据!$A$28:$B$31,2,FALSE)),FALSE)</f>
        <v>1.24617843621274</v>
      </c>
      <c r="I280" s="28">
        <f>VLOOKUP($G280,难度数据!$P:$AI,IF($F280=1,3+VLOOKUP($E280,难度数据!$A$24:$B$27,2,FALSE),13+VLOOKUP($E280,难度数据!$A$28:$B$31,2,FALSE)),FALSE)</f>
        <v>0</v>
      </c>
      <c r="J280" s="28">
        <f>VLOOKUP($G280,难度数据!$P:$AI,IF($F280=1,4+VLOOKUP($E280,难度数据!$A$24:$B$27,2,FALSE),14+VLOOKUP($E280,难度数据!$A$28:$B$31,2,FALSE)),FALSE)</f>
        <v>1200</v>
      </c>
      <c r="K280" s="28">
        <v>0</v>
      </c>
      <c r="L280" s="28">
        <v>1.5</v>
      </c>
      <c r="M280" s="28">
        <v>0</v>
      </c>
      <c r="N280" s="28">
        <v>0</v>
      </c>
      <c r="O280" s="28">
        <f ca="1">LOOKUP($G280*4,难度数据!$I$3:$I$23,IF($F280=1,INDIRECT("难度数据"&amp;"!$J$3:$J$23"),INDIRECT("难度数据"&amp;"!$K$3:$K$23")))</f>
        <v>4750</v>
      </c>
      <c r="P280" s="28">
        <v>0</v>
      </c>
      <c r="Q280" s="28">
        <v>0</v>
      </c>
      <c r="R280" s="28">
        <v>1303009</v>
      </c>
      <c r="S280" s="28">
        <v>1</v>
      </c>
      <c r="T280" s="28">
        <v>1304026</v>
      </c>
      <c r="U280" s="28">
        <v>3</v>
      </c>
      <c r="V280" s="28">
        <v>1304032</v>
      </c>
      <c r="W280" s="28">
        <v>3</v>
      </c>
      <c r="X280" s="28"/>
      <c r="Y280" s="28"/>
      <c r="Z280" s="28"/>
      <c r="AA280" s="28" t="str">
        <f t="shared" si="13"/>
        <v/>
      </c>
      <c r="AB280" s="28">
        <v>0</v>
      </c>
      <c r="AC280" s="28">
        <f t="shared" si="12"/>
        <v>5</v>
      </c>
      <c r="AD280" s="29" t="str">
        <f>VLOOKUP(AG280,[2]战场角色!$A:$V,22,0)</f>
        <v>head_xh_1102009</v>
      </c>
      <c r="AE280" s="29">
        <f>VLOOKUP(AG280,检索目录!A:F,6,0)</f>
        <v>3</v>
      </c>
      <c r="AF280" s="28">
        <f>VLOOKUP(AG280,检索目录!A:F,3,0)</f>
        <v>1</v>
      </c>
      <c r="AG280" s="28">
        <v>1102009</v>
      </c>
      <c r="AH280" s="28"/>
    </row>
    <row r="281" s="29" customFormat="1" ht="16.5" spans="1:34">
      <c r="A281" s="35">
        <f>CONCATENATE(9,VLOOKUP(LEFT($D281,3),{"czg",1;"tfq",2;"zyd",3;"jzq",4;"gcz",5;"pcc",6},2,FALSE))*100000+VALUE(MID($D281,5,LEN($D281)-LEN(RIGHT($D281,11))-5+1))*1000+LEFT(RIGHT($D281,10),1)*100+IF(LEFT(RIGHT($D281,8),3)="jlr",1,2)*10+RIGHT($D281,1)</f>
        <v>9405313</v>
      </c>
      <c r="B281" s="28" t="s">
        <v>98</v>
      </c>
      <c r="C281" s="28" t="s">
        <v>183</v>
      </c>
      <c r="D281" s="28" t="s">
        <v>418</v>
      </c>
      <c r="E281" s="28">
        <v>3</v>
      </c>
      <c r="F281" s="28">
        <f t="shared" si="11"/>
        <v>1</v>
      </c>
      <c r="G281" s="28">
        <f>INDEX(难度数据!$A$1:$G$16,MATCH(VALUE(MID($D281,5,LEN($D281)-LEN(RIGHT($D281,11))-5+1)),难度数据!$A$1:$A$16,0),MATCH(LEFT($D281,3),难度数据!$A$1:$G$1,0))</f>
        <v>24</v>
      </c>
      <c r="H281" s="28">
        <f>VLOOKUP($G281,难度数据!$P:$AI,IF($F281=1,2+VLOOKUP($E281,难度数据!$A$24:$B$27,2,FALSE),12+VLOOKUP($E281,难度数据!$A$28:$B$31,2,FALSE)),FALSE)</f>
        <v>1.05959976531609</v>
      </c>
      <c r="I281" s="28">
        <f>VLOOKUP($G281,难度数据!$P:$AI,IF($F281=1,3+VLOOKUP($E281,难度数据!$A$24:$B$27,2,FALSE),13+VLOOKUP($E281,难度数据!$A$28:$B$31,2,FALSE)),FALSE)</f>
        <v>0</v>
      </c>
      <c r="J281" s="28">
        <f>VLOOKUP($G281,难度数据!$P:$AI,IF($F281=1,4+VLOOKUP($E281,难度数据!$A$24:$B$27,2,FALSE),14+VLOOKUP($E281,难度数据!$A$28:$B$31,2,FALSE)),FALSE)</f>
        <v>1200</v>
      </c>
      <c r="K281" s="28">
        <v>0</v>
      </c>
      <c r="L281" s="28">
        <v>1.5</v>
      </c>
      <c r="M281" s="28">
        <v>0</v>
      </c>
      <c r="N281" s="28">
        <v>0</v>
      </c>
      <c r="O281" s="28">
        <f ca="1">LOOKUP($G281*4,难度数据!$I$3:$I$23,IF($F281=1,INDIRECT("难度数据"&amp;"!$J$3:$J$23"),INDIRECT("难度数据"&amp;"!$K$3:$K$23")))</f>
        <v>100</v>
      </c>
      <c r="P281" s="28">
        <v>0</v>
      </c>
      <c r="Q281" s="28">
        <v>0</v>
      </c>
      <c r="R281" s="28">
        <v>1301011</v>
      </c>
      <c r="S281" s="28">
        <v>1</v>
      </c>
      <c r="T281" s="28">
        <v>1302011</v>
      </c>
      <c r="U281" s="28">
        <v>3</v>
      </c>
      <c r="V281" s="28"/>
      <c r="W281" s="28"/>
      <c r="X281" s="28"/>
      <c r="Y281" s="28"/>
      <c r="Z281" s="28"/>
      <c r="AA281" s="28" t="str">
        <f t="shared" si="13"/>
        <v>jzq-5-3-shl-loc3</v>
      </c>
      <c r="AB281" s="28">
        <v>4</v>
      </c>
      <c r="AC281" s="28">
        <f t="shared" si="12"/>
        <v>5</v>
      </c>
      <c r="AD281" s="29" t="str">
        <f>VLOOKUP(AG281,[2]战场角色!$A:$V,22,0)</f>
        <v>head_yfz_1101011</v>
      </c>
      <c r="AE281" s="29">
        <f>VLOOKUP(AG281,检索目录!A:F,6,0)</f>
        <v>3</v>
      </c>
      <c r="AF281" s="28">
        <f>VLOOKUP(AG281,检索目录!A:F,3,0)</f>
        <v>2</v>
      </c>
      <c r="AG281" s="28">
        <v>1101011</v>
      </c>
      <c r="AH281" s="28"/>
    </row>
    <row r="282" s="29" customFormat="1" ht="16.5" spans="1:34">
      <c r="A282" s="35">
        <f>CONCATENATE(9,VLOOKUP(LEFT($D282,3),{"czg",1;"tfq",2;"zyd",3;"jzq",4;"gcz",5;"pcc",6},2,FALSE))*100000+VALUE(MID($D282,5,LEN($D282)-LEN(RIGHT($D282,11))-5+1))*1000+LEFT(RIGHT($D282,10),1)*100+IF(LEFT(RIGHT($D282,8),3)="jlr",1,2)*10+RIGHT($D282,1)</f>
        <v>9405323</v>
      </c>
      <c r="B282" s="28" t="s">
        <v>101</v>
      </c>
      <c r="C282" s="28" t="s">
        <v>185</v>
      </c>
      <c r="D282" s="28" t="s">
        <v>419</v>
      </c>
      <c r="E282" s="28">
        <v>3</v>
      </c>
      <c r="F282" s="28">
        <f t="shared" si="11"/>
        <v>2</v>
      </c>
      <c r="G282" s="28">
        <f>INDEX(难度数据!$A$1:$G$16,MATCH(VALUE(MID($D282,5,LEN($D282)-LEN(RIGHT($D282,11))-5+1)),难度数据!$A$1:$A$16,0),MATCH(LEFT($D282,3),难度数据!$A$1:$G$1,0))</f>
        <v>24</v>
      </c>
      <c r="H282" s="28">
        <f>VLOOKUP($G282,难度数据!$P:$AI,IF($F282=1,2+VLOOKUP($E282,难度数据!$A$24:$B$27,2,FALSE),12+VLOOKUP($E282,难度数据!$A$28:$B$31,2,FALSE)),FALSE)</f>
        <v>1.083216640708</v>
      </c>
      <c r="I282" s="28">
        <f>VLOOKUP($G282,难度数据!$P:$AI,IF($F282=1,3+VLOOKUP($E282,难度数据!$A$24:$B$27,2,FALSE),13+VLOOKUP($E282,难度数据!$A$28:$B$31,2,FALSE)),FALSE)</f>
        <v>0</v>
      </c>
      <c r="J282" s="28">
        <f>VLOOKUP($G282,难度数据!$P:$AI,IF($F282=1,4+VLOOKUP($E282,难度数据!$A$24:$B$27,2,FALSE),14+VLOOKUP($E282,难度数据!$A$28:$B$31,2,FALSE)),FALSE)</f>
        <v>1200</v>
      </c>
      <c r="K282" s="28">
        <v>0</v>
      </c>
      <c r="L282" s="28">
        <v>1.5</v>
      </c>
      <c r="M282" s="28">
        <v>0</v>
      </c>
      <c r="N282" s="28">
        <v>0</v>
      </c>
      <c r="O282" s="28">
        <f ca="1">LOOKUP($G282*4,难度数据!$I$3:$I$23,IF($F282=1,INDIRECT("难度数据"&amp;"!$J$3:$J$23"),INDIRECT("难度数据"&amp;"!$K$3:$K$23")))</f>
        <v>4750</v>
      </c>
      <c r="P282" s="28">
        <v>0</v>
      </c>
      <c r="Q282" s="28">
        <v>0</v>
      </c>
      <c r="R282" s="28">
        <v>1303017</v>
      </c>
      <c r="S282" s="28">
        <v>1</v>
      </c>
      <c r="T282" s="28">
        <v>1304027</v>
      </c>
      <c r="U282" s="28">
        <v>3</v>
      </c>
      <c r="V282" s="28">
        <v>1304031</v>
      </c>
      <c r="W282" s="28">
        <v>3</v>
      </c>
      <c r="X282" s="28"/>
      <c r="Y282" s="28"/>
      <c r="Z282" s="28"/>
      <c r="AA282" s="28" t="str">
        <f t="shared" si="13"/>
        <v/>
      </c>
      <c r="AB282" s="28">
        <v>0</v>
      </c>
      <c r="AC282" s="28">
        <f t="shared" si="12"/>
        <v>5</v>
      </c>
      <c r="AD282" s="29" t="str">
        <f>VLOOKUP(AG282,[2]战场角色!$A:$V,22,0)</f>
        <v>head_fl_1102017</v>
      </c>
      <c r="AE282" s="29">
        <f>VLOOKUP(AG282,检索目录!A:F,6,0)</f>
        <v>3</v>
      </c>
      <c r="AF282" s="28">
        <f>VLOOKUP(AG282,检索目录!A:F,3,0)</f>
        <v>2</v>
      </c>
      <c r="AG282" s="28">
        <v>1102017</v>
      </c>
      <c r="AH282" s="28"/>
    </row>
    <row r="283" s="29" customFormat="1" ht="16.5" spans="1:34">
      <c r="A283" s="35">
        <f>CONCATENATE(9,VLOOKUP(LEFT($D283,3),{"czg",1;"tfq",2;"zyd",3;"jzq",4;"gcz",5;"pcc",6},2,FALSE))*100000+VALUE(MID($D283,5,LEN($D283)-LEN(RIGHT($D283,11))-5+1))*1000+LEFT(RIGHT($D283,10),1)*100+IF(LEFT(RIGHT($D283,8),3)="jlr",1,2)*10+RIGHT($D283,1)</f>
        <v>9106111</v>
      </c>
      <c r="B283" s="28" t="s">
        <v>98</v>
      </c>
      <c r="C283" s="28" t="s">
        <v>99</v>
      </c>
      <c r="D283" s="28" t="s">
        <v>420</v>
      </c>
      <c r="E283" s="28">
        <v>3</v>
      </c>
      <c r="F283" s="28">
        <f t="shared" si="11"/>
        <v>1</v>
      </c>
      <c r="G283" s="28">
        <f>INDEX(难度数据!$A$1:$G$16,MATCH(VALUE(MID($D283,5,LEN($D283)-LEN(RIGHT($D283,11))-5+1)),难度数据!$A$1:$A$16,0),MATCH(LEFT($D283,3),难度数据!$A$1:$G$1,0))</f>
        <v>24</v>
      </c>
      <c r="H283" s="28">
        <f>VLOOKUP($G283,难度数据!$P:$AI,IF($F283=1,2+VLOOKUP($E283,难度数据!$A$24:$B$27,2,FALSE),12+VLOOKUP($E283,难度数据!$A$28:$B$31,2,FALSE)),FALSE)</f>
        <v>1.05959976531609</v>
      </c>
      <c r="I283" s="28">
        <f>VLOOKUP($G283,难度数据!$P:$AI,IF($F283=1,3+VLOOKUP($E283,难度数据!$A$24:$B$27,2,FALSE),13+VLOOKUP($E283,难度数据!$A$28:$B$31,2,FALSE)),FALSE)</f>
        <v>0</v>
      </c>
      <c r="J283" s="28">
        <f>VLOOKUP($G283,难度数据!$P:$AI,IF($F283=1,4+VLOOKUP($E283,难度数据!$A$24:$B$27,2,FALSE),14+VLOOKUP($E283,难度数据!$A$28:$B$31,2,FALSE)),FALSE)</f>
        <v>1200</v>
      </c>
      <c r="K283" s="28">
        <v>0</v>
      </c>
      <c r="L283" s="28">
        <v>1.5</v>
      </c>
      <c r="M283" s="28">
        <v>0</v>
      </c>
      <c r="N283" s="28">
        <v>0</v>
      </c>
      <c r="O283" s="28">
        <f ca="1">LOOKUP($G283*4,难度数据!$I$3:$I$23,IF($F283=1,INDIRECT("难度数据"&amp;"!$J$3:$J$23"),INDIRECT("难度数据"&amp;"!$K$3:$K$23")))</f>
        <v>100</v>
      </c>
      <c r="P283" s="28">
        <v>0</v>
      </c>
      <c r="Q283" s="28">
        <v>0</v>
      </c>
      <c r="R283" s="28">
        <v>1301012</v>
      </c>
      <c r="S283" s="28">
        <v>1</v>
      </c>
      <c r="T283" s="28">
        <v>1302012</v>
      </c>
      <c r="U283" s="28">
        <v>4</v>
      </c>
      <c r="V283" s="28"/>
      <c r="W283" s="28"/>
      <c r="X283" s="28"/>
      <c r="Y283" s="28"/>
      <c r="Z283" s="28"/>
      <c r="AA283" s="28" t="str">
        <f t="shared" si="13"/>
        <v>czg-6-1-shl-loc1</v>
      </c>
      <c r="AB283" s="28">
        <v>4</v>
      </c>
      <c r="AC283" s="28">
        <f t="shared" si="12"/>
        <v>5</v>
      </c>
      <c r="AD283" s="29" t="str">
        <f>VLOOKUP(AG283,[2]战场角色!$A:$V,22,0)</f>
        <v>head_nyf_1101012</v>
      </c>
      <c r="AE283" s="29">
        <f>VLOOKUP(AG283,检索目录!A:F,6,0)</f>
        <v>2</v>
      </c>
      <c r="AF283" s="28">
        <f>VLOOKUP(AG283,检索目录!A:F,3,0)</f>
        <v>2</v>
      </c>
      <c r="AG283" s="28">
        <v>1101012</v>
      </c>
      <c r="AH283" s="28"/>
    </row>
    <row r="284" s="29" customFormat="1" ht="16.5" spans="1:34">
      <c r="A284" s="35">
        <f>CONCATENATE(9,VLOOKUP(LEFT($D284,3),{"czg",1;"tfq",2;"zyd",3;"jzq",4;"gcz",5;"pcc",6},2,FALSE))*100000+VALUE(MID($D284,5,LEN($D284)-LEN(RIGHT($D284,11))-5+1))*1000+LEFT(RIGHT($D284,10),1)*100+IF(LEFT(RIGHT($D284,8),3)="jlr",1,2)*10+RIGHT($D284,1)</f>
        <v>9106121</v>
      </c>
      <c r="B284" s="28" t="s">
        <v>101</v>
      </c>
      <c r="C284" s="28" t="s">
        <v>102</v>
      </c>
      <c r="D284" s="28" t="s">
        <v>421</v>
      </c>
      <c r="E284" s="28">
        <v>3</v>
      </c>
      <c r="F284" s="28">
        <f t="shared" si="11"/>
        <v>2</v>
      </c>
      <c r="G284" s="28">
        <f>INDEX(难度数据!$A$1:$G$16,MATCH(VALUE(MID($D284,5,LEN($D284)-LEN(RIGHT($D284,11))-5+1)),难度数据!$A$1:$A$16,0),MATCH(LEFT($D284,3),难度数据!$A$1:$G$1,0))</f>
        <v>24</v>
      </c>
      <c r="H284" s="28">
        <f>VLOOKUP($G284,难度数据!$P:$AI,IF($F284=1,2+VLOOKUP($E284,难度数据!$A$24:$B$27,2,FALSE),12+VLOOKUP($E284,难度数据!$A$28:$B$31,2,FALSE)),FALSE)</f>
        <v>1.083216640708</v>
      </c>
      <c r="I284" s="28">
        <f>VLOOKUP($G284,难度数据!$P:$AI,IF($F284=1,3+VLOOKUP($E284,难度数据!$A$24:$B$27,2,FALSE),13+VLOOKUP($E284,难度数据!$A$28:$B$31,2,FALSE)),FALSE)</f>
        <v>0</v>
      </c>
      <c r="J284" s="28">
        <f>VLOOKUP($G284,难度数据!$P:$AI,IF($F284=1,4+VLOOKUP($E284,难度数据!$A$24:$B$27,2,FALSE),14+VLOOKUP($E284,难度数据!$A$28:$B$31,2,FALSE)),FALSE)</f>
        <v>1200</v>
      </c>
      <c r="K284" s="28">
        <v>0</v>
      </c>
      <c r="L284" s="28">
        <v>1.5</v>
      </c>
      <c r="M284" s="28">
        <v>0</v>
      </c>
      <c r="N284" s="28">
        <v>0</v>
      </c>
      <c r="O284" s="28">
        <f ca="1">LOOKUP($G284*4,难度数据!$I$3:$I$23,IF($F284=1,INDIRECT("难度数据"&amp;"!$J$3:$J$23"),INDIRECT("难度数据"&amp;"!$K$3:$K$23")))</f>
        <v>4750</v>
      </c>
      <c r="P284" s="28">
        <v>0</v>
      </c>
      <c r="Q284" s="28">
        <v>0</v>
      </c>
      <c r="R284" s="28">
        <v>1303018</v>
      </c>
      <c r="S284" s="28">
        <v>1</v>
      </c>
      <c r="T284" s="28">
        <v>1304026</v>
      </c>
      <c r="U284" s="28">
        <v>4</v>
      </c>
      <c r="V284" s="28">
        <v>1304032</v>
      </c>
      <c r="W284" s="28">
        <v>4</v>
      </c>
      <c r="X284" s="28"/>
      <c r="Y284" s="28"/>
      <c r="Z284" s="28"/>
      <c r="AA284" s="28" t="str">
        <f t="shared" si="13"/>
        <v/>
      </c>
      <c r="AB284" s="28">
        <v>0</v>
      </c>
      <c r="AC284" s="28">
        <f t="shared" si="12"/>
        <v>5</v>
      </c>
      <c r="AD284" s="29" t="str">
        <f>VLOOKUP(AG284,[2]战场角色!$A:$V,22,0)</f>
        <v>head_sr_1102018</v>
      </c>
      <c r="AE284" s="29">
        <f>VLOOKUP(AG284,检索目录!A:F,6,0)</f>
        <v>2</v>
      </c>
      <c r="AF284" s="28">
        <f>VLOOKUP(AG284,检索目录!A:F,3,0)</f>
        <v>2</v>
      </c>
      <c r="AG284" s="28">
        <v>1102018</v>
      </c>
      <c r="AH284" s="28"/>
    </row>
    <row r="285" s="29" customFormat="1" ht="16.5" spans="1:34">
      <c r="A285" s="35">
        <f>CONCATENATE(9,VLOOKUP(LEFT($D285,3),{"czg",1;"tfq",2;"zyd",3;"jzq",4;"gcz",5;"pcc",6},2,FALSE))*100000+VALUE(MID($D285,5,LEN($D285)-LEN(RIGHT($D285,11))-5+1))*1000+LEFT(RIGHT($D285,10),1)*100+IF(LEFT(RIGHT($D285,8),3)="jlr",1,2)*10+RIGHT($D285,1)</f>
        <v>9106112</v>
      </c>
      <c r="B285" s="28" t="s">
        <v>98</v>
      </c>
      <c r="C285" s="28" t="s">
        <v>104</v>
      </c>
      <c r="D285" s="28" t="s">
        <v>422</v>
      </c>
      <c r="E285" s="28">
        <v>4</v>
      </c>
      <c r="F285" s="28">
        <f t="shared" ref="F285:F348" si="14">IF(LEFT(RIGHT($D285,8),3)="jlr",1,2)</f>
        <v>1</v>
      </c>
      <c r="G285" s="28">
        <f>INDEX(难度数据!$A$1:$G$16,MATCH(VALUE(MID($D285,5,LEN($D285)-LEN(RIGHT($D285,11))-5+1)),难度数据!$A$1:$A$16,0),MATCH(LEFT($D285,3),难度数据!$A$1:$G$1,0))</f>
        <v>24</v>
      </c>
      <c r="H285" s="28">
        <f>VLOOKUP($G285,难度数据!$P:$AI,IF($F285=1,2+VLOOKUP($E285,难度数据!$A$24:$B$27,2,FALSE),12+VLOOKUP($E285,难度数据!$A$28:$B$31,2,FALSE)),FALSE)</f>
        <v>1.22250800781541</v>
      </c>
      <c r="I285" s="28">
        <f>VLOOKUP($G285,难度数据!$P:$AI,IF($F285=1,3+VLOOKUP($E285,难度数据!$A$24:$B$27,2,FALSE),13+VLOOKUP($E285,难度数据!$A$28:$B$31,2,FALSE)),FALSE)</f>
        <v>0</v>
      </c>
      <c r="J285" s="28">
        <f>VLOOKUP($G285,难度数据!$P:$AI,IF($F285=1,4+VLOOKUP($E285,难度数据!$A$24:$B$27,2,FALSE),14+VLOOKUP($E285,难度数据!$A$28:$B$31,2,FALSE)),FALSE)</f>
        <v>1200</v>
      </c>
      <c r="K285" s="28">
        <v>0</v>
      </c>
      <c r="L285" s="28">
        <v>1.5</v>
      </c>
      <c r="M285" s="28">
        <v>0</v>
      </c>
      <c r="N285" s="28">
        <v>0</v>
      </c>
      <c r="O285" s="28">
        <f ca="1">LOOKUP($G285*4,难度数据!$I$3:$I$23,IF($F285=1,INDIRECT("难度数据"&amp;"!$J$3:$J$23"),INDIRECT("难度数据"&amp;"!$K$3:$K$23")))</f>
        <v>100</v>
      </c>
      <c r="P285" s="28">
        <v>0</v>
      </c>
      <c r="Q285" s="28">
        <v>0</v>
      </c>
      <c r="R285" s="28">
        <v>1301008</v>
      </c>
      <c r="S285" s="28">
        <v>1</v>
      </c>
      <c r="T285" s="28">
        <v>1302008</v>
      </c>
      <c r="U285" s="28">
        <v>4</v>
      </c>
      <c r="V285" s="28"/>
      <c r="W285" s="28"/>
      <c r="X285" s="28"/>
      <c r="Y285" s="28"/>
      <c r="Z285" s="28"/>
      <c r="AA285" s="28" t="str">
        <f t="shared" si="13"/>
        <v>czg-6-1-shl-loc2</v>
      </c>
      <c r="AB285" s="28">
        <v>4</v>
      </c>
      <c r="AC285" s="28">
        <f t="shared" si="12"/>
        <v>5</v>
      </c>
      <c r="AD285" s="29" t="str">
        <f>VLOOKUP(AG285,[2]战场角色!$A:$V,22,0)</f>
        <v>head_hekp_1101008</v>
      </c>
      <c r="AE285" s="29">
        <f>VLOOKUP(AG285,检索目录!A:F,6,0)</f>
        <v>2</v>
      </c>
      <c r="AF285" s="28">
        <f>VLOOKUP(AG285,检索目录!A:F,3,0)</f>
        <v>3</v>
      </c>
      <c r="AG285" s="28">
        <v>1101008</v>
      </c>
      <c r="AH285" s="28"/>
    </row>
    <row r="286" s="29" customFormat="1" ht="16.5" spans="1:34">
      <c r="A286" s="35">
        <f>CONCATENATE(9,VLOOKUP(LEFT($D286,3),{"czg",1;"tfq",2;"zyd",3;"jzq",4;"gcz",5;"pcc",6},2,FALSE))*100000+VALUE(MID($D286,5,LEN($D286)-LEN(RIGHT($D286,11))-5+1))*1000+LEFT(RIGHT($D286,10),1)*100+IF(LEFT(RIGHT($D286,8),3)="jlr",1,2)*10+RIGHT($D286,1)</f>
        <v>9106122</v>
      </c>
      <c r="B286" s="28" t="s">
        <v>101</v>
      </c>
      <c r="C286" s="28" t="s">
        <v>106</v>
      </c>
      <c r="D286" s="28" t="s">
        <v>423</v>
      </c>
      <c r="E286" s="28">
        <v>4</v>
      </c>
      <c r="F286" s="28">
        <f t="shared" si="14"/>
        <v>2</v>
      </c>
      <c r="G286" s="28">
        <f>INDEX(难度数据!$A$1:$G$16,MATCH(VALUE(MID($D286,5,LEN($D286)-LEN(RIGHT($D286,11))-5+1)),难度数据!$A$1:$A$16,0),MATCH(LEFT($D286,3),难度数据!$A$1:$G$1,0))</f>
        <v>24</v>
      </c>
      <c r="H286" s="28">
        <f>VLOOKUP($G286,难度数据!$P:$AI,IF($F286=1,2+VLOOKUP($E286,难度数据!$A$24:$B$27,2,FALSE),12+VLOOKUP($E286,难度数据!$A$28:$B$31,2,FALSE)),FALSE)</f>
        <v>1.24617843621274</v>
      </c>
      <c r="I286" s="28">
        <f>VLOOKUP($G286,难度数据!$P:$AI,IF($F286=1,3+VLOOKUP($E286,难度数据!$A$24:$B$27,2,FALSE),13+VLOOKUP($E286,难度数据!$A$28:$B$31,2,FALSE)),FALSE)</f>
        <v>0</v>
      </c>
      <c r="J286" s="28">
        <f>VLOOKUP($G286,难度数据!$P:$AI,IF($F286=1,4+VLOOKUP($E286,难度数据!$A$24:$B$27,2,FALSE),14+VLOOKUP($E286,难度数据!$A$28:$B$31,2,FALSE)),FALSE)</f>
        <v>1200</v>
      </c>
      <c r="K286" s="28">
        <v>0</v>
      </c>
      <c r="L286" s="28">
        <v>1.5</v>
      </c>
      <c r="M286" s="28">
        <v>0</v>
      </c>
      <c r="N286" s="28">
        <v>0</v>
      </c>
      <c r="O286" s="28">
        <f ca="1">LOOKUP($G286*4,难度数据!$I$3:$I$23,IF($F286=1,INDIRECT("难度数据"&amp;"!$J$3:$J$23"),INDIRECT("难度数据"&amp;"!$K$3:$K$23")))</f>
        <v>4750</v>
      </c>
      <c r="P286" s="28">
        <v>0</v>
      </c>
      <c r="Q286" s="28">
        <v>0</v>
      </c>
      <c r="R286" s="28">
        <v>1303013</v>
      </c>
      <c r="S286" s="28">
        <v>1</v>
      </c>
      <c r="T286" s="28">
        <v>1304027</v>
      </c>
      <c r="U286" s="28">
        <v>4</v>
      </c>
      <c r="V286" s="28">
        <v>1304031</v>
      </c>
      <c r="W286" s="28">
        <v>4</v>
      </c>
      <c r="X286" s="28"/>
      <c r="Y286" s="28"/>
      <c r="Z286" s="28"/>
      <c r="AA286" s="28" t="str">
        <f t="shared" si="13"/>
        <v/>
      </c>
      <c r="AB286" s="28">
        <v>0</v>
      </c>
      <c r="AC286" s="28">
        <f t="shared" si="12"/>
        <v>5</v>
      </c>
      <c r="AD286" s="29" t="str">
        <f>VLOOKUP(AG286,[2]战场角色!$A:$V,22,0)</f>
        <v>head_sbls_1102013</v>
      </c>
      <c r="AE286" s="29">
        <f>VLOOKUP(AG286,检索目录!A:F,6,0)</f>
        <v>2</v>
      </c>
      <c r="AF286" s="28">
        <f>VLOOKUP(AG286,检索目录!A:F,3,0)</f>
        <v>3</v>
      </c>
      <c r="AG286" s="28">
        <v>1102013</v>
      </c>
      <c r="AH286" s="28"/>
    </row>
    <row r="287" s="29" customFormat="1" ht="16.5" spans="1:34">
      <c r="A287" s="35">
        <f>CONCATENATE(9,VLOOKUP(LEFT($D287,3),{"czg",1;"tfq",2;"zyd",3;"jzq",4;"gcz",5;"pcc",6},2,FALSE))*100000+VALUE(MID($D287,5,LEN($D287)-LEN(RIGHT($D287,11))-5+1))*1000+LEFT(RIGHT($D287,10),1)*100+IF(LEFT(RIGHT($D287,8),3)="jlr",1,2)*10+RIGHT($D287,1)</f>
        <v>9106113</v>
      </c>
      <c r="B287" s="28" t="s">
        <v>98</v>
      </c>
      <c r="C287" s="28" t="s">
        <v>108</v>
      </c>
      <c r="D287" s="28" t="s">
        <v>424</v>
      </c>
      <c r="E287" s="28">
        <v>3</v>
      </c>
      <c r="F287" s="28">
        <f t="shared" si="14"/>
        <v>1</v>
      </c>
      <c r="G287" s="28">
        <f>INDEX(难度数据!$A$1:$G$16,MATCH(VALUE(MID($D287,5,LEN($D287)-LEN(RIGHT($D287,11))-5+1)),难度数据!$A$1:$A$16,0),MATCH(LEFT($D287,3),难度数据!$A$1:$G$1,0))</f>
        <v>24</v>
      </c>
      <c r="H287" s="28">
        <f>VLOOKUP($G287,难度数据!$P:$AI,IF($F287=1,2+VLOOKUP($E287,难度数据!$A$24:$B$27,2,FALSE),12+VLOOKUP($E287,难度数据!$A$28:$B$31,2,FALSE)),FALSE)</f>
        <v>1.05959976531609</v>
      </c>
      <c r="I287" s="28">
        <f>VLOOKUP($G287,难度数据!$P:$AI,IF($F287=1,3+VLOOKUP($E287,难度数据!$A$24:$B$27,2,FALSE),13+VLOOKUP($E287,难度数据!$A$28:$B$31,2,FALSE)),FALSE)</f>
        <v>0</v>
      </c>
      <c r="J287" s="28">
        <f>VLOOKUP($G287,难度数据!$P:$AI,IF($F287=1,4+VLOOKUP($E287,难度数据!$A$24:$B$27,2,FALSE),14+VLOOKUP($E287,难度数据!$A$28:$B$31,2,FALSE)),FALSE)</f>
        <v>1200</v>
      </c>
      <c r="K287" s="28">
        <v>0</v>
      </c>
      <c r="L287" s="28">
        <v>1.5</v>
      </c>
      <c r="M287" s="28">
        <v>0</v>
      </c>
      <c r="N287" s="28">
        <v>0</v>
      </c>
      <c r="O287" s="28">
        <f ca="1">LOOKUP($G287*4,难度数据!$I$3:$I$23,IF($F287=1,INDIRECT("难度数据"&amp;"!$J$3:$J$23"),INDIRECT("难度数据"&amp;"!$K$3:$K$23")))</f>
        <v>100</v>
      </c>
      <c r="P287" s="28">
        <v>0</v>
      </c>
      <c r="Q287" s="28">
        <v>0</v>
      </c>
      <c r="R287" s="28">
        <v>1301013</v>
      </c>
      <c r="S287" s="28">
        <v>1</v>
      </c>
      <c r="T287" s="28">
        <v>1302013</v>
      </c>
      <c r="U287" s="28">
        <v>4</v>
      </c>
      <c r="V287" s="28"/>
      <c r="W287" s="28"/>
      <c r="X287" s="28"/>
      <c r="Y287" s="28"/>
      <c r="Z287" s="28"/>
      <c r="AA287" s="28" t="str">
        <f t="shared" si="13"/>
        <v>czg-6-1-shl-loc3</v>
      </c>
      <c r="AB287" s="28">
        <v>4</v>
      </c>
      <c r="AC287" s="28">
        <f t="shared" si="12"/>
        <v>5</v>
      </c>
      <c r="AD287" s="29" t="str">
        <f>VLOOKUP(AG287,[2]战场角色!$A:$V,22,0)</f>
        <v>head_jl_1101013</v>
      </c>
      <c r="AE287" s="29">
        <f>VLOOKUP(AG287,检索目录!A:F,6,0)</f>
        <v>2</v>
      </c>
      <c r="AF287" s="28">
        <f>VLOOKUP(AG287,检索目录!A:F,3,0)</f>
        <v>1</v>
      </c>
      <c r="AG287" s="28">
        <v>1101013</v>
      </c>
      <c r="AH287" s="28"/>
    </row>
    <row r="288" s="29" customFormat="1" ht="16.5" spans="1:34">
      <c r="A288" s="35">
        <f>CONCATENATE(9,VLOOKUP(LEFT($D288,3),{"czg",1;"tfq",2;"zyd",3;"jzq",4;"gcz",5;"pcc",6},2,FALSE))*100000+VALUE(MID($D288,5,LEN($D288)-LEN(RIGHT($D288,11))-5+1))*1000+LEFT(RIGHT($D288,10),1)*100+IF(LEFT(RIGHT($D288,8),3)="jlr",1,2)*10+RIGHT($D288,1)</f>
        <v>9106123</v>
      </c>
      <c r="B288" s="28" t="s">
        <v>101</v>
      </c>
      <c r="C288" s="28" t="s">
        <v>110</v>
      </c>
      <c r="D288" s="28" t="s">
        <v>425</v>
      </c>
      <c r="E288" s="28">
        <v>3</v>
      </c>
      <c r="F288" s="28">
        <f t="shared" si="14"/>
        <v>2</v>
      </c>
      <c r="G288" s="28">
        <f>INDEX(难度数据!$A$1:$G$16,MATCH(VALUE(MID($D288,5,LEN($D288)-LEN(RIGHT($D288,11))-5+1)),难度数据!$A$1:$A$16,0),MATCH(LEFT($D288,3),难度数据!$A$1:$G$1,0))</f>
        <v>24</v>
      </c>
      <c r="H288" s="28">
        <f>VLOOKUP($G288,难度数据!$P:$AI,IF($F288=1,2+VLOOKUP($E288,难度数据!$A$24:$B$27,2,FALSE),12+VLOOKUP($E288,难度数据!$A$28:$B$31,2,FALSE)),FALSE)</f>
        <v>1.083216640708</v>
      </c>
      <c r="I288" s="28">
        <f>VLOOKUP($G288,难度数据!$P:$AI,IF($F288=1,3+VLOOKUP($E288,难度数据!$A$24:$B$27,2,FALSE),13+VLOOKUP($E288,难度数据!$A$28:$B$31,2,FALSE)),FALSE)</f>
        <v>0</v>
      </c>
      <c r="J288" s="28">
        <f>VLOOKUP($G288,难度数据!$P:$AI,IF($F288=1,4+VLOOKUP($E288,难度数据!$A$24:$B$27,2,FALSE),14+VLOOKUP($E288,难度数据!$A$28:$B$31,2,FALSE)),FALSE)</f>
        <v>1200</v>
      </c>
      <c r="K288" s="28">
        <v>0</v>
      </c>
      <c r="L288" s="28">
        <v>1.5</v>
      </c>
      <c r="M288" s="28">
        <v>0</v>
      </c>
      <c r="N288" s="28">
        <v>0</v>
      </c>
      <c r="O288" s="28">
        <f ca="1">LOOKUP($G288*4,难度数据!$I$3:$I$23,IF($F288=1,INDIRECT("难度数据"&amp;"!$J$3:$J$23"),INDIRECT("难度数据"&amp;"!$K$3:$K$23")))</f>
        <v>4750</v>
      </c>
      <c r="P288" s="28">
        <v>0</v>
      </c>
      <c r="Q288" s="28">
        <v>0</v>
      </c>
      <c r="R288" s="28">
        <v>1303019</v>
      </c>
      <c r="S288" s="28">
        <v>1</v>
      </c>
      <c r="T288" s="28">
        <v>1304027</v>
      </c>
      <c r="U288" s="28">
        <v>4</v>
      </c>
      <c r="V288" s="28">
        <v>1304036</v>
      </c>
      <c r="W288" s="28">
        <v>4</v>
      </c>
      <c r="X288" s="28"/>
      <c r="Y288" s="28"/>
      <c r="Z288" s="28"/>
      <c r="AA288" s="28" t="str">
        <f t="shared" si="13"/>
        <v/>
      </c>
      <c r="AB288" s="28">
        <v>0</v>
      </c>
      <c r="AC288" s="28">
        <f t="shared" si="12"/>
        <v>5</v>
      </c>
      <c r="AD288" s="29" t="str">
        <f>VLOOKUP(AG288,[2]战场角色!$A:$V,22,0)</f>
        <v>head_shx_1102019</v>
      </c>
      <c r="AE288" s="29">
        <f>VLOOKUP(AG288,检索目录!A:F,6,0)</f>
        <v>2</v>
      </c>
      <c r="AF288" s="28">
        <f>VLOOKUP(AG288,检索目录!A:F,3,0)</f>
        <v>1</v>
      </c>
      <c r="AG288" s="28">
        <v>1102019</v>
      </c>
      <c r="AH288" s="28"/>
    </row>
    <row r="289" s="29" customFormat="1" ht="16.5" spans="1:34">
      <c r="A289" s="35">
        <f>CONCATENATE(9,VLOOKUP(LEFT($D289,3),{"czg",1;"tfq",2;"zyd",3;"jzq",4;"gcz",5;"pcc",6},2,FALSE))*100000+VALUE(MID($D289,5,LEN($D289)-LEN(RIGHT($D289,11))-5+1))*1000+LEFT(RIGHT($D289,10),1)*100+IF(LEFT(RIGHT($D289,8),3)="jlr",1,2)*10+RIGHT($D289,1)</f>
        <v>9106211</v>
      </c>
      <c r="B289" s="28" t="s">
        <v>98</v>
      </c>
      <c r="C289" s="28" t="s">
        <v>209</v>
      </c>
      <c r="D289" s="28" t="s">
        <v>426</v>
      </c>
      <c r="E289" s="28">
        <v>3</v>
      </c>
      <c r="F289" s="28">
        <f t="shared" si="14"/>
        <v>1</v>
      </c>
      <c r="G289" s="28">
        <f>INDEX(难度数据!$A$1:$G$16,MATCH(VALUE(MID($D289,5,LEN($D289)-LEN(RIGHT($D289,11))-5+1)),难度数据!$A$1:$A$16,0),MATCH(LEFT($D289,3),难度数据!$A$1:$G$1,0))</f>
        <v>24</v>
      </c>
      <c r="H289" s="28">
        <f>VLOOKUP($G289,难度数据!$P:$AI,IF($F289=1,2+VLOOKUP($E289,难度数据!$A$24:$B$27,2,FALSE),12+VLOOKUP($E289,难度数据!$A$28:$B$31,2,FALSE)),FALSE)</f>
        <v>1.05959976531609</v>
      </c>
      <c r="I289" s="28">
        <f>VLOOKUP($G289,难度数据!$P:$AI,IF($F289=1,3+VLOOKUP($E289,难度数据!$A$24:$B$27,2,FALSE),13+VLOOKUP($E289,难度数据!$A$28:$B$31,2,FALSE)),FALSE)</f>
        <v>0</v>
      </c>
      <c r="J289" s="28">
        <f>VLOOKUP($G289,难度数据!$P:$AI,IF($F289=1,4+VLOOKUP($E289,难度数据!$A$24:$B$27,2,FALSE),14+VLOOKUP($E289,难度数据!$A$28:$B$31,2,FALSE)),FALSE)</f>
        <v>1200</v>
      </c>
      <c r="K289" s="28">
        <v>0</v>
      </c>
      <c r="L289" s="28">
        <v>1.5</v>
      </c>
      <c r="M289" s="28">
        <v>0</v>
      </c>
      <c r="N289" s="28">
        <v>0</v>
      </c>
      <c r="O289" s="28">
        <f ca="1">LOOKUP($G289*4,难度数据!$I$3:$I$23,IF($F289=1,INDIRECT("难度数据"&amp;"!$J$3:$J$23"),INDIRECT("难度数据"&amp;"!$K$3:$K$23")))</f>
        <v>100</v>
      </c>
      <c r="P289" s="28">
        <v>0</v>
      </c>
      <c r="Q289" s="28">
        <v>0</v>
      </c>
      <c r="R289" s="28">
        <v>1301001</v>
      </c>
      <c r="S289" s="28">
        <v>1</v>
      </c>
      <c r="T289" s="28">
        <v>1302001</v>
      </c>
      <c r="U289" s="28">
        <v>4</v>
      </c>
      <c r="V289" s="28"/>
      <c r="W289" s="28"/>
      <c r="X289" s="28"/>
      <c r="Y289" s="28"/>
      <c r="Z289" s="28"/>
      <c r="AA289" s="28" t="str">
        <f t="shared" si="13"/>
        <v>czg-6-2-shl-loc1</v>
      </c>
      <c r="AB289" s="28">
        <v>4</v>
      </c>
      <c r="AC289" s="28">
        <f t="shared" si="12"/>
        <v>5</v>
      </c>
      <c r="AD289" s="29" t="str">
        <f>VLOOKUP(AG289,[2]战场角色!$A:$V,22,0)</f>
        <v>head_cfcyb_1101001</v>
      </c>
      <c r="AE289" s="29">
        <f>VLOOKUP(AG289,检索目录!A:F,6,0)</f>
        <v>3</v>
      </c>
      <c r="AF289" s="28">
        <f>VLOOKUP(AG289,检索目录!A:F,3,0)</f>
        <v>1</v>
      </c>
      <c r="AG289" s="28">
        <v>1101001</v>
      </c>
      <c r="AH289" s="28"/>
    </row>
    <row r="290" s="29" customFormat="1" ht="16.5" spans="1:34">
      <c r="A290" s="35">
        <f>CONCATENATE(9,VLOOKUP(LEFT($D290,3),{"czg",1;"tfq",2;"zyd",3;"jzq",4;"gcz",5;"pcc",6},2,FALSE))*100000+VALUE(MID($D290,5,LEN($D290)-LEN(RIGHT($D290,11))-5+1))*1000+LEFT(RIGHT($D290,10),1)*100+IF(LEFT(RIGHT($D290,8),3)="jlr",1,2)*10+RIGHT($D290,1)</f>
        <v>9106221</v>
      </c>
      <c r="B290" s="28" t="s">
        <v>101</v>
      </c>
      <c r="C290" s="28" t="s">
        <v>264</v>
      </c>
      <c r="D290" s="28" t="s">
        <v>427</v>
      </c>
      <c r="E290" s="28">
        <v>3</v>
      </c>
      <c r="F290" s="28">
        <f t="shared" si="14"/>
        <v>2</v>
      </c>
      <c r="G290" s="28">
        <f>INDEX(难度数据!$A$1:$G$16,MATCH(VALUE(MID($D290,5,LEN($D290)-LEN(RIGHT($D290,11))-5+1)),难度数据!$A$1:$A$16,0),MATCH(LEFT($D290,3),难度数据!$A$1:$G$1,0))</f>
        <v>24</v>
      </c>
      <c r="H290" s="28">
        <f>VLOOKUP($G290,难度数据!$P:$AI,IF($F290=1,2+VLOOKUP($E290,难度数据!$A$24:$B$27,2,FALSE),12+VLOOKUP($E290,难度数据!$A$28:$B$31,2,FALSE)),FALSE)</f>
        <v>1.083216640708</v>
      </c>
      <c r="I290" s="28">
        <f>VLOOKUP($G290,难度数据!$P:$AI,IF($F290=1,3+VLOOKUP($E290,难度数据!$A$24:$B$27,2,FALSE),13+VLOOKUP($E290,难度数据!$A$28:$B$31,2,FALSE)),FALSE)</f>
        <v>0</v>
      </c>
      <c r="J290" s="28">
        <f>VLOOKUP($G290,难度数据!$P:$AI,IF($F290=1,4+VLOOKUP($E290,难度数据!$A$24:$B$27,2,FALSE),14+VLOOKUP($E290,难度数据!$A$28:$B$31,2,FALSE)),FALSE)</f>
        <v>1200</v>
      </c>
      <c r="K290" s="28">
        <v>0</v>
      </c>
      <c r="L290" s="28">
        <v>1.5</v>
      </c>
      <c r="M290" s="28">
        <v>0</v>
      </c>
      <c r="N290" s="28">
        <v>0</v>
      </c>
      <c r="O290" s="28">
        <f ca="1">LOOKUP($G290*4,难度数据!$I$3:$I$23,IF($F290=1,INDIRECT("难度数据"&amp;"!$J$3:$J$23"),INDIRECT("难度数据"&amp;"!$K$3:$K$23")))</f>
        <v>4750</v>
      </c>
      <c r="P290" s="28">
        <v>0</v>
      </c>
      <c r="Q290" s="28">
        <v>0</v>
      </c>
      <c r="R290" s="28">
        <v>1303002</v>
      </c>
      <c r="S290" s="28">
        <v>1</v>
      </c>
      <c r="T290" s="28">
        <v>1304017</v>
      </c>
      <c r="U290" s="28">
        <v>4</v>
      </c>
      <c r="V290" s="28">
        <v>1304019</v>
      </c>
      <c r="W290" s="28">
        <v>4</v>
      </c>
      <c r="X290" s="28"/>
      <c r="Y290" s="28"/>
      <c r="Z290" s="28"/>
      <c r="AA290" s="28" t="str">
        <f t="shared" si="13"/>
        <v/>
      </c>
      <c r="AB290" s="28">
        <v>0</v>
      </c>
      <c r="AC290" s="28">
        <f t="shared" si="12"/>
        <v>5</v>
      </c>
      <c r="AD290" s="29" t="str">
        <f>VLOOKUP(AG290,[2]战场角色!$A:$V,22,0)</f>
        <v>head_xc_1102002</v>
      </c>
      <c r="AE290" s="29">
        <f>VLOOKUP(AG290,检索目录!A:F,6,0)</f>
        <v>3</v>
      </c>
      <c r="AF290" s="28">
        <f>VLOOKUP(AG290,检索目录!A:F,3,0)</f>
        <v>1</v>
      </c>
      <c r="AG290" s="28">
        <v>1102002</v>
      </c>
      <c r="AH290" s="28"/>
    </row>
    <row r="291" s="29" customFormat="1" ht="16.5" spans="1:34">
      <c r="A291" s="35">
        <f>CONCATENATE(9,VLOOKUP(LEFT($D291,3),{"czg",1;"tfq",2;"zyd",3;"jzq",4;"gcz",5;"pcc",6},2,FALSE))*100000+VALUE(MID($D291,5,LEN($D291)-LEN(RIGHT($D291,11))-5+1))*1000+LEFT(RIGHT($D291,10),1)*100+IF(LEFT(RIGHT($D291,8),3)="jlr",1,2)*10+RIGHT($D291,1)</f>
        <v>9106212</v>
      </c>
      <c r="B291" s="28" t="s">
        <v>98</v>
      </c>
      <c r="C291" s="28" t="s">
        <v>231</v>
      </c>
      <c r="D291" s="28" t="s">
        <v>428</v>
      </c>
      <c r="E291" s="28">
        <v>4</v>
      </c>
      <c r="F291" s="28">
        <f t="shared" si="14"/>
        <v>1</v>
      </c>
      <c r="G291" s="28">
        <f>INDEX(难度数据!$A$1:$G$16,MATCH(VALUE(MID($D291,5,LEN($D291)-LEN(RIGHT($D291,11))-5+1)),难度数据!$A$1:$A$16,0),MATCH(LEFT($D291,3),难度数据!$A$1:$G$1,0))</f>
        <v>24</v>
      </c>
      <c r="H291" s="28">
        <f>VLOOKUP($G291,难度数据!$P:$AI,IF($F291=1,2+VLOOKUP($E291,难度数据!$A$24:$B$27,2,FALSE),12+VLOOKUP($E291,难度数据!$A$28:$B$31,2,FALSE)),FALSE)</f>
        <v>1.22250800781541</v>
      </c>
      <c r="I291" s="28">
        <f>VLOOKUP($G291,难度数据!$P:$AI,IF($F291=1,3+VLOOKUP($E291,难度数据!$A$24:$B$27,2,FALSE),13+VLOOKUP($E291,难度数据!$A$28:$B$31,2,FALSE)),FALSE)</f>
        <v>0</v>
      </c>
      <c r="J291" s="28">
        <f>VLOOKUP($G291,难度数据!$P:$AI,IF($F291=1,4+VLOOKUP($E291,难度数据!$A$24:$B$27,2,FALSE),14+VLOOKUP($E291,难度数据!$A$28:$B$31,2,FALSE)),FALSE)</f>
        <v>1200</v>
      </c>
      <c r="K291" s="28">
        <v>0</v>
      </c>
      <c r="L291" s="28">
        <v>1.5</v>
      </c>
      <c r="M291" s="28">
        <v>0</v>
      </c>
      <c r="N291" s="28">
        <v>0</v>
      </c>
      <c r="O291" s="28">
        <f ca="1">LOOKUP($G291*4,难度数据!$I$3:$I$23,IF($F291=1,INDIRECT("难度数据"&amp;"!$J$3:$J$23"),INDIRECT("难度数据"&amp;"!$K$3:$K$23")))</f>
        <v>100</v>
      </c>
      <c r="P291" s="28">
        <v>0</v>
      </c>
      <c r="Q291" s="28">
        <v>0</v>
      </c>
      <c r="R291" s="28">
        <v>1301003</v>
      </c>
      <c r="S291" s="28">
        <v>1</v>
      </c>
      <c r="T291" s="28">
        <v>1302003</v>
      </c>
      <c r="U291" s="28">
        <v>4</v>
      </c>
      <c r="V291" s="28"/>
      <c r="W291" s="28"/>
      <c r="X291" s="28"/>
      <c r="Y291" s="28"/>
      <c r="Z291" s="28"/>
      <c r="AA291" s="28" t="str">
        <f t="shared" si="13"/>
        <v>czg-6-2-shl-loc2</v>
      </c>
      <c r="AB291" s="28">
        <v>4</v>
      </c>
      <c r="AC291" s="28">
        <f t="shared" si="12"/>
        <v>5</v>
      </c>
      <c r="AD291" s="29" t="str">
        <f>VLOOKUP(AG291,[2]战场角色!$A:$V,22,0)</f>
        <v>head_zdxl_1101003</v>
      </c>
      <c r="AE291" s="29">
        <f>VLOOKUP(AG291,检索目录!A:F,6,0)</f>
        <v>3</v>
      </c>
      <c r="AF291" s="28">
        <f>VLOOKUP(AG291,检索目录!A:F,3,0)</f>
        <v>3</v>
      </c>
      <c r="AG291" s="28">
        <v>1101003</v>
      </c>
      <c r="AH291" s="28"/>
    </row>
    <row r="292" s="29" customFormat="1" ht="16.5" spans="1:34">
      <c r="A292" s="35">
        <f>CONCATENATE(9,VLOOKUP(LEFT($D292,3),{"czg",1;"tfq",2;"zyd",3;"jzq",4;"gcz",5;"pcc",6},2,FALSE))*100000+VALUE(MID($D292,5,LEN($D292)-LEN(RIGHT($D292,11))-5+1))*1000+LEFT(RIGHT($D292,10),1)*100+IF(LEFT(RIGHT($D292,8),3)="jlr",1,2)*10+RIGHT($D292,1)</f>
        <v>9106222</v>
      </c>
      <c r="B292" s="28" t="s">
        <v>101</v>
      </c>
      <c r="C292" s="28" t="s">
        <v>233</v>
      </c>
      <c r="D292" s="28" t="s">
        <v>429</v>
      </c>
      <c r="E292" s="28">
        <v>4</v>
      </c>
      <c r="F292" s="28">
        <f t="shared" si="14"/>
        <v>2</v>
      </c>
      <c r="G292" s="28">
        <f>INDEX(难度数据!$A$1:$G$16,MATCH(VALUE(MID($D292,5,LEN($D292)-LEN(RIGHT($D292,11))-5+1)),难度数据!$A$1:$A$16,0),MATCH(LEFT($D292,3),难度数据!$A$1:$G$1,0))</f>
        <v>24</v>
      </c>
      <c r="H292" s="28">
        <f>VLOOKUP($G292,难度数据!$P:$AI,IF($F292=1,2+VLOOKUP($E292,难度数据!$A$24:$B$27,2,FALSE),12+VLOOKUP($E292,难度数据!$A$28:$B$31,2,FALSE)),FALSE)</f>
        <v>1.24617843621274</v>
      </c>
      <c r="I292" s="28">
        <f>VLOOKUP($G292,难度数据!$P:$AI,IF($F292=1,3+VLOOKUP($E292,难度数据!$A$24:$B$27,2,FALSE),13+VLOOKUP($E292,难度数据!$A$28:$B$31,2,FALSE)),FALSE)</f>
        <v>0</v>
      </c>
      <c r="J292" s="28">
        <f>VLOOKUP($G292,难度数据!$P:$AI,IF($F292=1,4+VLOOKUP($E292,难度数据!$A$24:$B$27,2,FALSE),14+VLOOKUP($E292,难度数据!$A$28:$B$31,2,FALSE)),FALSE)</f>
        <v>1200</v>
      </c>
      <c r="K292" s="28">
        <v>0</v>
      </c>
      <c r="L292" s="28">
        <v>1.5</v>
      </c>
      <c r="M292" s="28">
        <v>0</v>
      </c>
      <c r="N292" s="28">
        <v>0</v>
      </c>
      <c r="O292" s="28">
        <f ca="1">LOOKUP($G292*4,难度数据!$I$3:$I$23,IF($F292=1,INDIRECT("难度数据"&amp;"!$J$3:$J$23"),INDIRECT("难度数据"&amp;"!$K$3:$K$23")))</f>
        <v>4750</v>
      </c>
      <c r="P292" s="28">
        <v>0</v>
      </c>
      <c r="Q292" s="28">
        <v>0</v>
      </c>
      <c r="R292" s="28">
        <v>1303005</v>
      </c>
      <c r="S292" s="28">
        <v>1</v>
      </c>
      <c r="T292" s="28">
        <v>1304027</v>
      </c>
      <c r="U292" s="28">
        <v>4</v>
      </c>
      <c r="V292" s="28">
        <v>1304036</v>
      </c>
      <c r="W292" s="28">
        <v>4</v>
      </c>
      <c r="X292" s="28"/>
      <c r="Y292" s="28"/>
      <c r="Z292" s="28"/>
      <c r="AA292" s="28" t="str">
        <f t="shared" si="13"/>
        <v/>
      </c>
      <c r="AB292" s="28">
        <v>0</v>
      </c>
      <c r="AC292" s="28">
        <f t="shared" si="12"/>
        <v>5</v>
      </c>
      <c r="AD292" s="29" t="str">
        <f>VLOOKUP(AG292,[2]战场角色!$A:$V,22,0)</f>
        <v>head_lxy_1102005</v>
      </c>
      <c r="AE292" s="29">
        <f>VLOOKUP(AG292,检索目录!A:F,6,0)</f>
        <v>3</v>
      </c>
      <c r="AF292" s="28">
        <f>VLOOKUP(AG292,检索目录!A:F,3,0)</f>
        <v>3</v>
      </c>
      <c r="AG292" s="28">
        <v>1102005</v>
      </c>
      <c r="AH292" s="28"/>
    </row>
    <row r="293" s="29" customFormat="1" ht="16.5" spans="1:34">
      <c r="A293" s="35">
        <f>CONCATENATE(9,VLOOKUP(LEFT($D293,3),{"czg",1;"tfq",2;"zyd",3;"jzq",4;"gcz",5;"pcc",6},2,FALSE))*100000+VALUE(MID($D293,5,LEN($D293)-LEN(RIGHT($D293,11))-5+1))*1000+LEFT(RIGHT($D293,10),1)*100+IF(LEFT(RIGHT($D293,8),3)="jlr",1,2)*10+RIGHT($D293,1)</f>
        <v>9106213</v>
      </c>
      <c r="B293" s="28" t="s">
        <v>98</v>
      </c>
      <c r="C293" s="28" t="s">
        <v>215</v>
      </c>
      <c r="D293" s="28" t="s">
        <v>430</v>
      </c>
      <c r="E293" s="28">
        <v>3</v>
      </c>
      <c r="F293" s="28">
        <f t="shared" si="14"/>
        <v>1</v>
      </c>
      <c r="G293" s="28">
        <f>INDEX(难度数据!$A$1:$G$16,MATCH(VALUE(MID($D293,5,LEN($D293)-LEN(RIGHT($D293,11))-5+1)),难度数据!$A$1:$A$16,0),MATCH(LEFT($D293,3),难度数据!$A$1:$G$1,0))</f>
        <v>24</v>
      </c>
      <c r="H293" s="28">
        <f>VLOOKUP($G293,难度数据!$P:$AI,IF($F293=1,2+VLOOKUP($E293,难度数据!$A$24:$B$27,2,FALSE),12+VLOOKUP($E293,难度数据!$A$28:$B$31,2,FALSE)),FALSE)</f>
        <v>1.05959976531609</v>
      </c>
      <c r="I293" s="28">
        <f>VLOOKUP($G293,难度数据!$P:$AI,IF($F293=1,3+VLOOKUP($E293,难度数据!$A$24:$B$27,2,FALSE),13+VLOOKUP($E293,难度数据!$A$28:$B$31,2,FALSE)),FALSE)</f>
        <v>0</v>
      </c>
      <c r="J293" s="28">
        <f>VLOOKUP($G293,难度数据!$P:$AI,IF($F293=1,4+VLOOKUP($E293,难度数据!$A$24:$B$27,2,FALSE),14+VLOOKUP($E293,难度数据!$A$28:$B$31,2,FALSE)),FALSE)</f>
        <v>1200</v>
      </c>
      <c r="K293" s="28">
        <v>0</v>
      </c>
      <c r="L293" s="28">
        <v>1.5</v>
      </c>
      <c r="M293" s="28">
        <v>0</v>
      </c>
      <c r="N293" s="28">
        <v>0</v>
      </c>
      <c r="O293" s="28">
        <f ca="1">LOOKUP($G293*4,难度数据!$I$3:$I$23,IF($F293=1,INDIRECT("难度数据"&amp;"!$J$3:$J$23"),INDIRECT("难度数据"&amp;"!$K$3:$K$23")))</f>
        <v>100</v>
      </c>
      <c r="P293" s="28">
        <v>0</v>
      </c>
      <c r="Q293" s="28">
        <v>0</v>
      </c>
      <c r="R293" s="28">
        <v>1301014</v>
      </c>
      <c r="S293" s="28">
        <v>1</v>
      </c>
      <c r="T293" s="28">
        <v>1302014</v>
      </c>
      <c r="U293" s="28">
        <v>4</v>
      </c>
      <c r="V293" s="28"/>
      <c r="W293" s="28"/>
      <c r="X293" s="28"/>
      <c r="Y293" s="28"/>
      <c r="Z293" s="28"/>
      <c r="AA293" s="28" t="str">
        <f t="shared" si="13"/>
        <v>czg-6-2-shl-loc3</v>
      </c>
      <c r="AB293" s="28">
        <v>4</v>
      </c>
      <c r="AC293" s="28">
        <f t="shared" si="12"/>
        <v>5</v>
      </c>
      <c r="AD293" s="29" t="str">
        <f>VLOOKUP(AG293,[2]战场角色!$A:$V,22,0)</f>
        <v>head_lxg_1101014</v>
      </c>
      <c r="AE293" s="29">
        <f>VLOOKUP(AG293,检索目录!A:F,6,0)</f>
        <v>3</v>
      </c>
      <c r="AF293" s="28">
        <f>VLOOKUP(AG293,检索目录!A:F,3,0)</f>
        <v>2</v>
      </c>
      <c r="AG293" s="28">
        <v>1101014</v>
      </c>
      <c r="AH293" s="28"/>
    </row>
    <row r="294" s="29" customFormat="1" ht="16.5" spans="1:34">
      <c r="A294" s="35">
        <f>CONCATENATE(9,VLOOKUP(LEFT($D294,3),{"czg",1;"tfq",2;"zyd",3;"jzq",4;"gcz",5;"pcc",6},2,FALSE))*100000+VALUE(MID($D294,5,LEN($D294)-LEN(RIGHT($D294,11))-5+1))*1000+LEFT(RIGHT($D294,10),1)*100+IF(LEFT(RIGHT($D294,8),3)="jlr",1,2)*10+RIGHT($D294,1)</f>
        <v>9106223</v>
      </c>
      <c r="B294" s="28" t="s">
        <v>101</v>
      </c>
      <c r="C294" s="28" t="s">
        <v>251</v>
      </c>
      <c r="D294" s="28" t="s">
        <v>431</v>
      </c>
      <c r="E294" s="28">
        <v>3</v>
      </c>
      <c r="F294" s="28">
        <f t="shared" si="14"/>
        <v>2</v>
      </c>
      <c r="G294" s="28">
        <f>INDEX(难度数据!$A$1:$G$16,MATCH(VALUE(MID($D294,5,LEN($D294)-LEN(RIGHT($D294,11))-5+1)),难度数据!$A$1:$A$16,0),MATCH(LEFT($D294,3),难度数据!$A$1:$G$1,0))</f>
        <v>24</v>
      </c>
      <c r="H294" s="28">
        <f>VLOOKUP($G294,难度数据!$P:$AI,IF($F294=1,2+VLOOKUP($E294,难度数据!$A$24:$B$27,2,FALSE),12+VLOOKUP($E294,难度数据!$A$28:$B$31,2,FALSE)),FALSE)</f>
        <v>1.083216640708</v>
      </c>
      <c r="I294" s="28">
        <f>VLOOKUP($G294,难度数据!$P:$AI,IF($F294=1,3+VLOOKUP($E294,难度数据!$A$24:$B$27,2,FALSE),13+VLOOKUP($E294,难度数据!$A$28:$B$31,2,FALSE)),FALSE)</f>
        <v>0</v>
      </c>
      <c r="J294" s="28">
        <f>VLOOKUP($G294,难度数据!$P:$AI,IF($F294=1,4+VLOOKUP($E294,难度数据!$A$24:$B$27,2,FALSE),14+VLOOKUP($E294,难度数据!$A$28:$B$31,2,FALSE)),FALSE)</f>
        <v>1200</v>
      </c>
      <c r="K294" s="28">
        <v>0</v>
      </c>
      <c r="L294" s="28">
        <v>1.5</v>
      </c>
      <c r="M294" s="28">
        <v>0</v>
      </c>
      <c r="N294" s="28">
        <v>0</v>
      </c>
      <c r="O294" s="28">
        <f ca="1">LOOKUP($G294*4,难度数据!$I$3:$I$23,IF($F294=1,INDIRECT("难度数据"&amp;"!$J$3:$J$23"),INDIRECT("难度数据"&amp;"!$K$3:$K$23")))</f>
        <v>4750</v>
      </c>
      <c r="P294" s="28">
        <v>0</v>
      </c>
      <c r="Q294" s="28">
        <v>0</v>
      </c>
      <c r="R294" s="28">
        <v>1303020</v>
      </c>
      <c r="S294" s="28">
        <v>1</v>
      </c>
      <c r="T294" s="28">
        <v>1304026</v>
      </c>
      <c r="U294" s="28">
        <v>4</v>
      </c>
      <c r="V294" s="28">
        <v>1304032</v>
      </c>
      <c r="W294" s="28">
        <v>4</v>
      </c>
      <c r="X294" s="28"/>
      <c r="Y294" s="28"/>
      <c r="Z294" s="28"/>
      <c r="AA294" s="28" t="str">
        <f t="shared" si="13"/>
        <v/>
      </c>
      <c r="AB294" s="28">
        <v>0</v>
      </c>
      <c r="AC294" s="28">
        <f t="shared" si="12"/>
        <v>5</v>
      </c>
      <c r="AD294" s="29" t="str">
        <f>VLOOKUP(AG294,[2]战场角色!$A:$V,22,0)</f>
        <v>head_gs_1102020</v>
      </c>
      <c r="AE294" s="29">
        <f>VLOOKUP(AG294,检索目录!A:F,6,0)</f>
        <v>3</v>
      </c>
      <c r="AF294" s="28">
        <f>VLOOKUP(AG294,检索目录!A:F,3,0)</f>
        <v>2</v>
      </c>
      <c r="AG294" s="28">
        <v>1102020</v>
      </c>
      <c r="AH294" s="28"/>
    </row>
    <row r="295" s="29" customFormat="1" ht="16.5" spans="1:34">
      <c r="A295" s="35">
        <f>CONCATENATE(9,VLOOKUP(LEFT($D295,3),{"czg",1;"tfq",2;"zyd",3;"jzq",4;"gcz",5;"pcc",6},2,FALSE))*100000+VALUE(MID($D295,5,LEN($D295)-LEN(RIGHT($D295,11))-5+1))*1000+LEFT(RIGHT($D295,10),1)*100+IF(LEFT(RIGHT($D295,8),3)="jlr",1,2)*10+RIGHT($D295,1)</f>
        <v>9106311</v>
      </c>
      <c r="B295" s="28" t="s">
        <v>98</v>
      </c>
      <c r="C295" s="28" t="s">
        <v>99</v>
      </c>
      <c r="D295" s="28" t="s">
        <v>432</v>
      </c>
      <c r="E295" s="28">
        <v>3</v>
      </c>
      <c r="F295" s="28">
        <f t="shared" si="14"/>
        <v>1</v>
      </c>
      <c r="G295" s="28">
        <f>INDEX(难度数据!$A$1:$G$16,MATCH(VALUE(MID($D295,5,LEN($D295)-LEN(RIGHT($D295,11))-5+1)),难度数据!$A$1:$A$16,0),MATCH(LEFT($D295,3),难度数据!$A$1:$G$1,0))</f>
        <v>24</v>
      </c>
      <c r="H295" s="28">
        <f>VLOOKUP($G295,难度数据!$P:$AI,IF($F295=1,2+VLOOKUP($E295,难度数据!$A$24:$B$27,2,FALSE),12+VLOOKUP($E295,难度数据!$A$28:$B$31,2,FALSE)),FALSE)</f>
        <v>1.05959976531609</v>
      </c>
      <c r="I295" s="28">
        <f>VLOOKUP($G295,难度数据!$P:$AI,IF($F295=1,3+VLOOKUP($E295,难度数据!$A$24:$B$27,2,FALSE),13+VLOOKUP($E295,难度数据!$A$28:$B$31,2,FALSE)),FALSE)</f>
        <v>0</v>
      </c>
      <c r="J295" s="28">
        <f>VLOOKUP($G295,难度数据!$P:$AI,IF($F295=1,4+VLOOKUP($E295,难度数据!$A$24:$B$27,2,FALSE),14+VLOOKUP($E295,难度数据!$A$28:$B$31,2,FALSE)),FALSE)</f>
        <v>1200</v>
      </c>
      <c r="K295" s="28">
        <v>0</v>
      </c>
      <c r="L295" s="28">
        <v>1.5</v>
      </c>
      <c r="M295" s="28">
        <v>0</v>
      </c>
      <c r="N295" s="28">
        <v>0</v>
      </c>
      <c r="O295" s="28">
        <f ca="1">LOOKUP($G295*4,难度数据!$I$3:$I$23,IF($F295=1,INDIRECT("难度数据"&amp;"!$J$3:$J$23"),INDIRECT("难度数据"&amp;"!$K$3:$K$23")))</f>
        <v>100</v>
      </c>
      <c r="P295" s="28">
        <v>0</v>
      </c>
      <c r="Q295" s="28">
        <v>0</v>
      </c>
      <c r="R295" s="28">
        <v>1301012</v>
      </c>
      <c r="S295" s="28">
        <v>1</v>
      </c>
      <c r="T295" s="28">
        <v>1302012</v>
      </c>
      <c r="U295" s="28">
        <v>4</v>
      </c>
      <c r="V295" s="28"/>
      <c r="W295" s="28"/>
      <c r="X295" s="28"/>
      <c r="Y295" s="28"/>
      <c r="Z295" s="28"/>
      <c r="AA295" s="28" t="str">
        <f t="shared" si="13"/>
        <v>czg-6-3-shl-loc1</v>
      </c>
      <c r="AB295" s="28">
        <v>4</v>
      </c>
      <c r="AC295" s="28">
        <f t="shared" si="12"/>
        <v>5</v>
      </c>
      <c r="AD295" s="29" t="str">
        <f>VLOOKUP(AG295,[2]战场角色!$A:$V,22,0)</f>
        <v>head_nyf_1101012</v>
      </c>
      <c r="AE295" s="29">
        <f>VLOOKUP(AG295,检索目录!A:F,6,0)</f>
        <v>2</v>
      </c>
      <c r="AF295" s="28">
        <f>VLOOKUP(AG295,检索目录!A:F,3,0)</f>
        <v>2</v>
      </c>
      <c r="AG295" s="28">
        <v>1101012</v>
      </c>
      <c r="AH295" s="28"/>
    </row>
    <row r="296" s="29" customFormat="1" ht="16.5" spans="1:34">
      <c r="A296" s="35">
        <f>CONCATENATE(9,VLOOKUP(LEFT($D296,3),{"czg",1;"tfq",2;"zyd",3;"jzq",4;"gcz",5;"pcc",6},2,FALSE))*100000+VALUE(MID($D296,5,LEN($D296)-LEN(RIGHT($D296,11))-5+1))*1000+LEFT(RIGHT($D296,10),1)*100+IF(LEFT(RIGHT($D296,8),3)="jlr",1,2)*10+RIGHT($D296,1)</f>
        <v>9106321</v>
      </c>
      <c r="B296" s="28" t="s">
        <v>101</v>
      </c>
      <c r="C296" s="28" t="s">
        <v>102</v>
      </c>
      <c r="D296" s="28" t="s">
        <v>433</v>
      </c>
      <c r="E296" s="28">
        <v>3</v>
      </c>
      <c r="F296" s="28">
        <f t="shared" si="14"/>
        <v>2</v>
      </c>
      <c r="G296" s="28">
        <f>INDEX(难度数据!$A$1:$G$16,MATCH(VALUE(MID($D296,5,LEN($D296)-LEN(RIGHT($D296,11))-5+1)),难度数据!$A$1:$A$16,0),MATCH(LEFT($D296,3),难度数据!$A$1:$G$1,0))</f>
        <v>24</v>
      </c>
      <c r="H296" s="28">
        <f>VLOOKUP($G296,难度数据!$P:$AI,IF($F296=1,2+VLOOKUP($E296,难度数据!$A$24:$B$27,2,FALSE),12+VLOOKUP($E296,难度数据!$A$28:$B$31,2,FALSE)),FALSE)</f>
        <v>1.083216640708</v>
      </c>
      <c r="I296" s="28">
        <f>VLOOKUP($G296,难度数据!$P:$AI,IF($F296=1,3+VLOOKUP($E296,难度数据!$A$24:$B$27,2,FALSE),13+VLOOKUP($E296,难度数据!$A$28:$B$31,2,FALSE)),FALSE)</f>
        <v>0</v>
      </c>
      <c r="J296" s="28">
        <f>VLOOKUP($G296,难度数据!$P:$AI,IF($F296=1,4+VLOOKUP($E296,难度数据!$A$24:$B$27,2,FALSE),14+VLOOKUP($E296,难度数据!$A$28:$B$31,2,FALSE)),FALSE)</f>
        <v>1200</v>
      </c>
      <c r="K296" s="28">
        <v>0</v>
      </c>
      <c r="L296" s="28">
        <v>1.5</v>
      </c>
      <c r="M296" s="28">
        <v>0</v>
      </c>
      <c r="N296" s="28">
        <v>0</v>
      </c>
      <c r="O296" s="28">
        <f ca="1">LOOKUP($G296*4,难度数据!$I$3:$I$23,IF($F296=1,INDIRECT("难度数据"&amp;"!$J$3:$J$23"),INDIRECT("难度数据"&amp;"!$K$3:$K$23")))</f>
        <v>4750</v>
      </c>
      <c r="P296" s="28">
        <v>0</v>
      </c>
      <c r="Q296" s="28">
        <v>0</v>
      </c>
      <c r="R296" s="28">
        <v>1303018</v>
      </c>
      <c r="S296" s="28">
        <v>1</v>
      </c>
      <c r="T296" s="28">
        <v>1304026</v>
      </c>
      <c r="U296" s="28">
        <v>4</v>
      </c>
      <c r="V296" s="28">
        <v>1304032</v>
      </c>
      <c r="W296" s="28">
        <v>4</v>
      </c>
      <c r="X296" s="28"/>
      <c r="Y296" s="28"/>
      <c r="Z296" s="28"/>
      <c r="AA296" s="28" t="str">
        <f t="shared" si="13"/>
        <v/>
      </c>
      <c r="AB296" s="28">
        <v>0</v>
      </c>
      <c r="AC296" s="28">
        <f t="shared" si="12"/>
        <v>5</v>
      </c>
      <c r="AD296" s="29" t="str">
        <f>VLOOKUP(AG296,[2]战场角色!$A:$V,22,0)</f>
        <v>head_sr_1102018</v>
      </c>
      <c r="AE296" s="29">
        <f>VLOOKUP(AG296,检索目录!A:F,6,0)</f>
        <v>2</v>
      </c>
      <c r="AF296" s="28">
        <f>VLOOKUP(AG296,检索目录!A:F,3,0)</f>
        <v>2</v>
      </c>
      <c r="AG296" s="28">
        <v>1102018</v>
      </c>
      <c r="AH296" s="28"/>
    </row>
    <row r="297" s="29" customFormat="1" ht="16.5" spans="1:34">
      <c r="A297" s="35">
        <f>CONCATENATE(9,VLOOKUP(LEFT($D297,3),{"czg",1;"tfq",2;"zyd",3;"jzq",4;"gcz",5;"pcc",6},2,FALSE))*100000+VALUE(MID($D297,5,LEN($D297)-LEN(RIGHT($D297,11))-5+1))*1000+LEFT(RIGHT($D297,10),1)*100+IF(LEFT(RIGHT($D297,8),3)="jlr",1,2)*10+RIGHT($D297,1)</f>
        <v>9106312</v>
      </c>
      <c r="B297" s="28" t="s">
        <v>98</v>
      </c>
      <c r="C297" s="28" t="s">
        <v>104</v>
      </c>
      <c r="D297" s="28" t="s">
        <v>434</v>
      </c>
      <c r="E297" s="28">
        <v>4</v>
      </c>
      <c r="F297" s="28">
        <f t="shared" si="14"/>
        <v>1</v>
      </c>
      <c r="G297" s="28">
        <f>INDEX(难度数据!$A$1:$G$16,MATCH(VALUE(MID($D297,5,LEN($D297)-LEN(RIGHT($D297,11))-5+1)),难度数据!$A$1:$A$16,0),MATCH(LEFT($D297,3),难度数据!$A$1:$G$1,0))</f>
        <v>24</v>
      </c>
      <c r="H297" s="28">
        <f>VLOOKUP($G297,难度数据!$P:$AI,IF($F297=1,2+VLOOKUP($E297,难度数据!$A$24:$B$27,2,FALSE),12+VLOOKUP($E297,难度数据!$A$28:$B$31,2,FALSE)),FALSE)</f>
        <v>1.22250800781541</v>
      </c>
      <c r="I297" s="28">
        <f>VLOOKUP($G297,难度数据!$P:$AI,IF($F297=1,3+VLOOKUP($E297,难度数据!$A$24:$B$27,2,FALSE),13+VLOOKUP($E297,难度数据!$A$28:$B$31,2,FALSE)),FALSE)</f>
        <v>0</v>
      </c>
      <c r="J297" s="28">
        <f>VLOOKUP($G297,难度数据!$P:$AI,IF($F297=1,4+VLOOKUP($E297,难度数据!$A$24:$B$27,2,FALSE),14+VLOOKUP($E297,难度数据!$A$28:$B$31,2,FALSE)),FALSE)</f>
        <v>1200</v>
      </c>
      <c r="K297" s="28">
        <v>0</v>
      </c>
      <c r="L297" s="28">
        <v>1.5</v>
      </c>
      <c r="M297" s="28">
        <v>0</v>
      </c>
      <c r="N297" s="28">
        <v>0</v>
      </c>
      <c r="O297" s="28">
        <f ca="1">LOOKUP($G297*4,难度数据!$I$3:$I$23,IF($F297=1,INDIRECT("难度数据"&amp;"!$J$3:$J$23"),INDIRECT("难度数据"&amp;"!$K$3:$K$23")))</f>
        <v>100</v>
      </c>
      <c r="P297" s="28">
        <v>0</v>
      </c>
      <c r="Q297" s="28">
        <v>0</v>
      </c>
      <c r="R297" s="28">
        <v>1301008</v>
      </c>
      <c r="S297" s="28">
        <v>1</v>
      </c>
      <c r="T297" s="28">
        <v>1302008</v>
      </c>
      <c r="U297" s="28">
        <v>4</v>
      </c>
      <c r="V297" s="28"/>
      <c r="W297" s="28"/>
      <c r="X297" s="28"/>
      <c r="Y297" s="28"/>
      <c r="Z297" s="28"/>
      <c r="AA297" s="28" t="str">
        <f t="shared" si="13"/>
        <v>czg-6-3-shl-loc2</v>
      </c>
      <c r="AB297" s="28">
        <v>4</v>
      </c>
      <c r="AC297" s="28">
        <f t="shared" si="12"/>
        <v>5</v>
      </c>
      <c r="AD297" s="29" t="str">
        <f>VLOOKUP(AG297,[2]战场角色!$A:$V,22,0)</f>
        <v>head_hekp_1101008</v>
      </c>
      <c r="AE297" s="29">
        <f>VLOOKUP(AG297,检索目录!A:F,6,0)</f>
        <v>2</v>
      </c>
      <c r="AF297" s="28">
        <f>VLOOKUP(AG297,检索目录!A:F,3,0)</f>
        <v>3</v>
      </c>
      <c r="AG297" s="28">
        <v>1101008</v>
      </c>
      <c r="AH297" s="28"/>
    </row>
    <row r="298" s="29" customFormat="1" ht="16.5" spans="1:34">
      <c r="A298" s="35">
        <f>CONCATENATE(9,VLOOKUP(LEFT($D298,3),{"czg",1;"tfq",2;"zyd",3;"jzq",4;"gcz",5;"pcc",6},2,FALSE))*100000+VALUE(MID($D298,5,LEN($D298)-LEN(RIGHT($D298,11))-5+1))*1000+LEFT(RIGHT($D298,10),1)*100+IF(LEFT(RIGHT($D298,8),3)="jlr",1,2)*10+RIGHT($D298,1)</f>
        <v>9106322</v>
      </c>
      <c r="B298" s="28" t="s">
        <v>101</v>
      </c>
      <c r="C298" s="28" t="s">
        <v>106</v>
      </c>
      <c r="D298" s="28" t="s">
        <v>435</v>
      </c>
      <c r="E298" s="28">
        <v>4</v>
      </c>
      <c r="F298" s="28">
        <f t="shared" si="14"/>
        <v>2</v>
      </c>
      <c r="G298" s="28">
        <f>INDEX(难度数据!$A$1:$G$16,MATCH(VALUE(MID($D298,5,LEN($D298)-LEN(RIGHT($D298,11))-5+1)),难度数据!$A$1:$A$16,0),MATCH(LEFT($D298,3),难度数据!$A$1:$G$1,0))</f>
        <v>24</v>
      </c>
      <c r="H298" s="28">
        <f>VLOOKUP($G298,难度数据!$P:$AI,IF($F298=1,2+VLOOKUP($E298,难度数据!$A$24:$B$27,2,FALSE),12+VLOOKUP($E298,难度数据!$A$28:$B$31,2,FALSE)),FALSE)</f>
        <v>1.24617843621274</v>
      </c>
      <c r="I298" s="28">
        <f>VLOOKUP($G298,难度数据!$P:$AI,IF($F298=1,3+VLOOKUP($E298,难度数据!$A$24:$B$27,2,FALSE),13+VLOOKUP($E298,难度数据!$A$28:$B$31,2,FALSE)),FALSE)</f>
        <v>0</v>
      </c>
      <c r="J298" s="28">
        <f>VLOOKUP($G298,难度数据!$P:$AI,IF($F298=1,4+VLOOKUP($E298,难度数据!$A$24:$B$27,2,FALSE),14+VLOOKUP($E298,难度数据!$A$28:$B$31,2,FALSE)),FALSE)</f>
        <v>1200</v>
      </c>
      <c r="K298" s="28">
        <v>0</v>
      </c>
      <c r="L298" s="28">
        <v>1.5</v>
      </c>
      <c r="M298" s="28">
        <v>0</v>
      </c>
      <c r="N298" s="28">
        <v>0</v>
      </c>
      <c r="O298" s="28">
        <f ca="1">LOOKUP($G298*4,难度数据!$I$3:$I$23,IF($F298=1,INDIRECT("难度数据"&amp;"!$J$3:$J$23"),INDIRECT("难度数据"&amp;"!$K$3:$K$23")))</f>
        <v>4750</v>
      </c>
      <c r="P298" s="28">
        <v>0</v>
      </c>
      <c r="Q298" s="28">
        <v>0</v>
      </c>
      <c r="R298" s="28">
        <v>1303013</v>
      </c>
      <c r="S298" s="28">
        <v>1</v>
      </c>
      <c r="T298" s="28">
        <v>1304027</v>
      </c>
      <c r="U298" s="28">
        <v>4</v>
      </c>
      <c r="V298" s="28">
        <v>1304031</v>
      </c>
      <c r="W298" s="28">
        <v>4</v>
      </c>
      <c r="X298" s="28"/>
      <c r="Y298" s="28"/>
      <c r="Z298" s="28"/>
      <c r="AA298" s="28" t="str">
        <f t="shared" si="13"/>
        <v/>
      </c>
      <c r="AB298" s="28">
        <v>0</v>
      </c>
      <c r="AC298" s="28">
        <f t="shared" si="12"/>
        <v>5</v>
      </c>
      <c r="AD298" s="29" t="str">
        <f>VLOOKUP(AG298,[2]战场角色!$A:$V,22,0)</f>
        <v>head_sbls_1102013</v>
      </c>
      <c r="AE298" s="29">
        <f>VLOOKUP(AG298,检索目录!A:F,6,0)</f>
        <v>2</v>
      </c>
      <c r="AF298" s="28">
        <f>VLOOKUP(AG298,检索目录!A:F,3,0)</f>
        <v>3</v>
      </c>
      <c r="AG298" s="28">
        <v>1102013</v>
      </c>
      <c r="AH298" s="28"/>
    </row>
    <row r="299" s="29" customFormat="1" ht="16.5" spans="1:34">
      <c r="A299" s="35">
        <f>CONCATENATE(9,VLOOKUP(LEFT($D299,3),{"czg",1;"tfq",2;"zyd",3;"jzq",4;"gcz",5;"pcc",6},2,FALSE))*100000+VALUE(MID($D299,5,LEN($D299)-LEN(RIGHT($D299,11))-5+1))*1000+LEFT(RIGHT($D299,10),1)*100+IF(LEFT(RIGHT($D299,8),3)="jlr",1,2)*10+RIGHT($D299,1)</f>
        <v>9106313</v>
      </c>
      <c r="B299" s="28" t="s">
        <v>98</v>
      </c>
      <c r="C299" s="28" t="s">
        <v>207</v>
      </c>
      <c r="D299" s="28" t="s">
        <v>436</v>
      </c>
      <c r="E299" s="28">
        <v>3</v>
      </c>
      <c r="F299" s="28">
        <f t="shared" si="14"/>
        <v>1</v>
      </c>
      <c r="G299" s="28">
        <f>INDEX(难度数据!$A$1:$G$16,MATCH(VALUE(MID($D299,5,LEN($D299)-LEN(RIGHT($D299,11))-5+1)),难度数据!$A$1:$A$16,0),MATCH(LEFT($D299,3),难度数据!$A$1:$G$1,0))</f>
        <v>24</v>
      </c>
      <c r="H299" s="28">
        <f>VLOOKUP($G299,难度数据!$P:$AI,IF($F299=1,2+VLOOKUP($E299,难度数据!$A$24:$B$27,2,FALSE),12+VLOOKUP($E299,难度数据!$A$28:$B$31,2,FALSE)),FALSE)</f>
        <v>1.05959976531609</v>
      </c>
      <c r="I299" s="28">
        <f>VLOOKUP($G299,难度数据!$P:$AI,IF($F299=1,3+VLOOKUP($E299,难度数据!$A$24:$B$27,2,FALSE),13+VLOOKUP($E299,难度数据!$A$28:$B$31,2,FALSE)),FALSE)</f>
        <v>0</v>
      </c>
      <c r="J299" s="28">
        <f>VLOOKUP($G299,难度数据!$P:$AI,IF($F299=1,4+VLOOKUP($E299,难度数据!$A$24:$B$27,2,FALSE),14+VLOOKUP($E299,难度数据!$A$28:$B$31,2,FALSE)),FALSE)</f>
        <v>1200</v>
      </c>
      <c r="K299" s="28">
        <v>0</v>
      </c>
      <c r="L299" s="28">
        <v>1.5</v>
      </c>
      <c r="M299" s="28">
        <v>0</v>
      </c>
      <c r="N299" s="28">
        <v>0</v>
      </c>
      <c r="O299" s="28">
        <f ca="1">LOOKUP($G299*4,难度数据!$I$3:$I$23,IF($F299=1,INDIRECT("难度数据"&amp;"!$J$3:$J$23"),INDIRECT("难度数据"&amp;"!$K$3:$K$23")))</f>
        <v>100</v>
      </c>
      <c r="P299" s="28">
        <v>0</v>
      </c>
      <c r="Q299" s="28">
        <v>0</v>
      </c>
      <c r="R299" s="28">
        <v>1301009</v>
      </c>
      <c r="S299" s="28">
        <v>1</v>
      </c>
      <c r="T299" s="28">
        <v>1302009</v>
      </c>
      <c r="U299" s="28">
        <v>4</v>
      </c>
      <c r="V299" s="28"/>
      <c r="W299" s="28"/>
      <c r="X299" s="28"/>
      <c r="Y299" s="28"/>
      <c r="Z299" s="28"/>
      <c r="AA299" s="28" t="str">
        <f t="shared" si="13"/>
        <v>czg-6-3-shl-loc3</v>
      </c>
      <c r="AB299" s="28">
        <v>4</v>
      </c>
      <c r="AC299" s="28">
        <f t="shared" si="12"/>
        <v>5</v>
      </c>
      <c r="AD299" s="29" t="str">
        <f>VLOOKUP(AG299,[2]战场角色!$A:$V,22,0)</f>
        <v>head_blsm_1101009</v>
      </c>
      <c r="AE299" s="29">
        <f>VLOOKUP(AG299,检索目录!A:F,6,0)</f>
        <v>3</v>
      </c>
      <c r="AF299" s="28">
        <f>VLOOKUP(AG299,检索目录!A:F,3,0)</f>
        <v>3</v>
      </c>
      <c r="AG299" s="28">
        <v>1101009</v>
      </c>
      <c r="AH299" s="28"/>
    </row>
    <row r="300" s="29" customFormat="1" ht="16.5" spans="1:34">
      <c r="A300" s="35">
        <f>CONCATENATE(9,VLOOKUP(LEFT($D300,3),{"czg",1;"tfq",2;"zyd",3;"jzq",4;"gcz",5;"pcc",6},2,FALSE))*100000+VALUE(MID($D300,5,LEN($D300)-LEN(RIGHT($D300,11))-5+1))*1000+LEFT(RIGHT($D300,10),1)*100+IF(LEFT(RIGHT($D300,8),3)="jlr",1,2)*10+RIGHT($D300,1)</f>
        <v>9106323</v>
      </c>
      <c r="B300" s="28" t="s">
        <v>101</v>
      </c>
      <c r="C300" s="28" t="s">
        <v>287</v>
      </c>
      <c r="D300" s="28" t="s">
        <v>437</v>
      </c>
      <c r="E300" s="28">
        <v>3</v>
      </c>
      <c r="F300" s="28">
        <f t="shared" si="14"/>
        <v>2</v>
      </c>
      <c r="G300" s="28">
        <f>INDEX(难度数据!$A$1:$G$16,MATCH(VALUE(MID($D300,5,LEN($D300)-LEN(RIGHT($D300,11))-5+1)),难度数据!$A$1:$A$16,0),MATCH(LEFT($D300,3),难度数据!$A$1:$G$1,0))</f>
        <v>24</v>
      </c>
      <c r="H300" s="28">
        <f>VLOOKUP($G300,难度数据!$P:$AI,IF($F300=1,2+VLOOKUP($E300,难度数据!$A$24:$B$27,2,FALSE),12+VLOOKUP($E300,难度数据!$A$28:$B$31,2,FALSE)),FALSE)</f>
        <v>1.083216640708</v>
      </c>
      <c r="I300" s="28">
        <f>VLOOKUP($G300,难度数据!$P:$AI,IF($F300=1,3+VLOOKUP($E300,难度数据!$A$24:$B$27,2,FALSE),13+VLOOKUP($E300,难度数据!$A$28:$B$31,2,FALSE)),FALSE)</f>
        <v>0</v>
      </c>
      <c r="J300" s="28">
        <f>VLOOKUP($G300,难度数据!$P:$AI,IF($F300=1,4+VLOOKUP($E300,难度数据!$A$24:$B$27,2,FALSE),14+VLOOKUP($E300,难度数据!$A$28:$B$31,2,FALSE)),FALSE)</f>
        <v>1200</v>
      </c>
      <c r="K300" s="28">
        <v>0</v>
      </c>
      <c r="L300" s="28">
        <v>1.5</v>
      </c>
      <c r="M300" s="28">
        <v>0</v>
      </c>
      <c r="N300" s="28">
        <v>0</v>
      </c>
      <c r="O300" s="28">
        <f ca="1">LOOKUP($G300*4,难度数据!$I$3:$I$23,IF($F300=1,INDIRECT("难度数据"&amp;"!$J$3:$J$23"),INDIRECT("难度数据"&amp;"!$K$3:$K$23")))</f>
        <v>4750</v>
      </c>
      <c r="P300" s="28">
        <v>0</v>
      </c>
      <c r="Q300" s="28">
        <v>0</v>
      </c>
      <c r="R300" s="28">
        <v>1303014</v>
      </c>
      <c r="S300" s="28">
        <v>1</v>
      </c>
      <c r="T300" s="28">
        <v>1304017</v>
      </c>
      <c r="U300" s="28">
        <v>4</v>
      </c>
      <c r="V300" s="28">
        <v>1304019</v>
      </c>
      <c r="W300" s="28">
        <v>4</v>
      </c>
      <c r="X300" s="28"/>
      <c r="Y300" s="28"/>
      <c r="Z300" s="28"/>
      <c r="AA300" s="28" t="str">
        <f t="shared" si="13"/>
        <v/>
      </c>
      <c r="AB300" s="28">
        <v>0</v>
      </c>
      <c r="AC300" s="28">
        <f t="shared" si="12"/>
        <v>5</v>
      </c>
      <c r="AD300" s="29" t="str">
        <f>VLOOKUP(AG300,[2]战场角色!$A:$V,22,0)</f>
        <v>head_slm_1102014</v>
      </c>
      <c r="AE300" s="29">
        <f>VLOOKUP(AG300,检索目录!A:F,6,0)</f>
        <v>3</v>
      </c>
      <c r="AF300" s="28">
        <f>VLOOKUP(AG300,检索目录!A:F,3,0)</f>
        <v>3</v>
      </c>
      <c r="AG300" s="28">
        <v>1102014</v>
      </c>
      <c r="AH300" s="28"/>
    </row>
    <row r="301" s="29" customFormat="1" ht="16.5" spans="1:34">
      <c r="A301" s="35">
        <f>CONCATENATE(9,VLOOKUP(LEFT($D301,3),{"czg",1;"tfq",2;"zyd",3;"jzq",4;"gcz",5;"pcc",6},2,FALSE))*100000+VALUE(MID($D301,5,LEN($D301)-LEN(RIGHT($D301,11))-5+1))*1000+LEFT(RIGHT($D301,10),1)*100+IF(LEFT(RIGHT($D301,8),3)="jlr",1,2)*10+RIGHT($D301,1)</f>
        <v>9206111</v>
      </c>
      <c r="B301" s="28" t="s">
        <v>98</v>
      </c>
      <c r="C301" s="28" t="s">
        <v>211</v>
      </c>
      <c r="D301" s="28" t="s">
        <v>438</v>
      </c>
      <c r="E301" s="28">
        <v>3</v>
      </c>
      <c r="F301" s="28">
        <f t="shared" si="14"/>
        <v>1</v>
      </c>
      <c r="G301" s="28">
        <f>INDEX(难度数据!$A$1:$G$16,MATCH(VALUE(MID($D301,5,LEN($D301)-LEN(RIGHT($D301,11))-5+1)),难度数据!$A$1:$A$16,0),MATCH(LEFT($D301,3),难度数据!$A$1:$G$1,0))</f>
        <v>26</v>
      </c>
      <c r="H301" s="28">
        <f>VLOOKUP($G301,难度数据!$P:$AI,IF($F301=1,2+VLOOKUP($E301,难度数据!$A$24:$B$27,2,FALSE),12+VLOOKUP($E301,难度数据!$A$28:$B$31,2,FALSE)),FALSE)</f>
        <v>1.0441349566715</v>
      </c>
      <c r="I301" s="28">
        <f>VLOOKUP($G301,难度数据!$P:$AI,IF($F301=1,3+VLOOKUP($E301,难度数据!$A$24:$B$27,2,FALSE),13+VLOOKUP($E301,难度数据!$A$28:$B$31,2,FALSE)),FALSE)</f>
        <v>0</v>
      </c>
      <c r="J301" s="28">
        <f>VLOOKUP($G301,难度数据!$P:$AI,IF($F301=1,4+VLOOKUP($E301,难度数据!$A$24:$B$27,2,FALSE),14+VLOOKUP($E301,难度数据!$A$28:$B$31,2,FALSE)),FALSE)</f>
        <v>1300</v>
      </c>
      <c r="K301" s="28">
        <v>0</v>
      </c>
      <c r="L301" s="28">
        <v>1.5</v>
      </c>
      <c r="M301" s="28">
        <v>0</v>
      </c>
      <c r="N301" s="28">
        <v>0</v>
      </c>
      <c r="O301" s="28">
        <f ca="1">LOOKUP($G301*4,难度数据!$I$3:$I$23,IF($F301=1,INDIRECT("难度数据"&amp;"!$J$3:$J$23"),INDIRECT("难度数据"&amp;"!$K$3:$K$23")))</f>
        <v>110</v>
      </c>
      <c r="P301" s="28">
        <v>0</v>
      </c>
      <c r="Q301" s="28">
        <v>0</v>
      </c>
      <c r="R301" s="28">
        <v>1301015</v>
      </c>
      <c r="S301" s="28">
        <v>1</v>
      </c>
      <c r="T301" s="28">
        <v>1302015</v>
      </c>
      <c r="U301" s="28">
        <v>4</v>
      </c>
      <c r="V301" s="28"/>
      <c r="W301" s="28"/>
      <c r="X301" s="28"/>
      <c r="Y301" s="28"/>
      <c r="Z301" s="28"/>
      <c r="AA301" s="28" t="str">
        <f t="shared" si="13"/>
        <v>tfq-6-1-shl-loc1</v>
      </c>
      <c r="AB301" s="28">
        <v>4</v>
      </c>
      <c r="AC301" s="28">
        <f t="shared" si="12"/>
        <v>5</v>
      </c>
      <c r="AD301" s="29" t="str">
        <f>VLOOKUP(AG301,[2]战场角色!$A:$V,22,0)</f>
        <v>head_yqq_1101015</v>
      </c>
      <c r="AE301" s="29">
        <f>VLOOKUP(AG301,检索目录!A:F,6,0)</f>
        <v>2</v>
      </c>
      <c r="AF301" s="28">
        <f>VLOOKUP(AG301,检索目录!A:F,3,0)</f>
        <v>1</v>
      </c>
      <c r="AG301" s="28">
        <v>1101015</v>
      </c>
      <c r="AH301" s="28"/>
    </row>
    <row r="302" s="29" customFormat="1" ht="16.5" spans="1:34">
      <c r="A302" s="35">
        <f>CONCATENATE(9,VLOOKUP(LEFT($D302,3),{"czg",1;"tfq",2;"zyd",3;"jzq",4;"gcz",5;"pcc",6},2,FALSE))*100000+VALUE(MID($D302,5,LEN($D302)-LEN(RIGHT($D302,11))-5+1))*1000+LEFT(RIGHT($D302,10),1)*100+IF(LEFT(RIGHT($D302,8),3)="jlr",1,2)*10+RIGHT($D302,1)</f>
        <v>9206121</v>
      </c>
      <c r="B302" s="28" t="s">
        <v>101</v>
      </c>
      <c r="C302" s="28" t="s">
        <v>213</v>
      </c>
      <c r="D302" s="28" t="s">
        <v>439</v>
      </c>
      <c r="E302" s="28">
        <v>3</v>
      </c>
      <c r="F302" s="28">
        <f t="shared" si="14"/>
        <v>2</v>
      </c>
      <c r="G302" s="28">
        <f>INDEX(难度数据!$A$1:$G$16,MATCH(VALUE(MID($D302,5,LEN($D302)-LEN(RIGHT($D302,11))-5+1)),难度数据!$A$1:$A$16,0),MATCH(LEFT($D302,3),难度数据!$A$1:$G$1,0))</f>
        <v>26</v>
      </c>
      <c r="H302" s="28">
        <f>VLOOKUP($G302,难度数据!$P:$AI,IF($F302=1,2+VLOOKUP($E302,难度数据!$A$24:$B$27,2,FALSE),12+VLOOKUP($E302,难度数据!$A$28:$B$31,2,FALSE)),FALSE)</f>
        <v>1.0623409467834</v>
      </c>
      <c r="I302" s="28">
        <f>VLOOKUP($G302,难度数据!$P:$AI,IF($F302=1,3+VLOOKUP($E302,难度数据!$A$24:$B$27,2,FALSE),13+VLOOKUP($E302,难度数据!$A$28:$B$31,2,FALSE)),FALSE)</f>
        <v>0</v>
      </c>
      <c r="J302" s="28">
        <f>VLOOKUP($G302,难度数据!$P:$AI,IF($F302=1,4+VLOOKUP($E302,难度数据!$A$24:$B$27,2,FALSE),14+VLOOKUP($E302,难度数据!$A$28:$B$31,2,FALSE)),FALSE)</f>
        <v>1300</v>
      </c>
      <c r="K302" s="28">
        <v>0</v>
      </c>
      <c r="L302" s="28">
        <v>1.5</v>
      </c>
      <c r="M302" s="28">
        <v>0</v>
      </c>
      <c r="N302" s="28">
        <v>0</v>
      </c>
      <c r="O302" s="28">
        <f ca="1">LOOKUP($G302*4,难度数据!$I$3:$I$23,IF($F302=1,INDIRECT("难度数据"&amp;"!$J$3:$J$23"),INDIRECT("难度数据"&amp;"!$K$3:$K$23")))</f>
        <v>6250</v>
      </c>
      <c r="P302" s="28">
        <v>0</v>
      </c>
      <c r="Q302" s="28">
        <v>0</v>
      </c>
      <c r="R302" s="28">
        <v>1303021</v>
      </c>
      <c r="S302" s="28">
        <v>1</v>
      </c>
      <c r="T302" s="28">
        <v>1304025</v>
      </c>
      <c r="U302" s="28">
        <v>4</v>
      </c>
      <c r="V302" s="28">
        <v>1304032</v>
      </c>
      <c r="W302" s="28">
        <v>4</v>
      </c>
      <c r="X302" s="28"/>
      <c r="Y302" s="28"/>
      <c r="Z302" s="28"/>
      <c r="AA302" s="28" t="str">
        <f t="shared" si="13"/>
        <v/>
      </c>
      <c r="AB302" s="28">
        <v>0</v>
      </c>
      <c r="AC302" s="28">
        <f t="shared" si="12"/>
        <v>5</v>
      </c>
      <c r="AD302" s="29" t="str">
        <f>VLOOKUP(AG302,[2]战场角色!$A:$V,22,0)</f>
        <v>head_lftl_1102021</v>
      </c>
      <c r="AE302" s="29">
        <f>VLOOKUP(AG302,检索目录!A:F,6,0)</f>
        <v>3</v>
      </c>
      <c r="AF302" s="28">
        <f>VLOOKUP(AG302,检索目录!A:F,3,0)</f>
        <v>2</v>
      </c>
      <c r="AG302" s="28">
        <v>1102021</v>
      </c>
      <c r="AH302" s="28"/>
    </row>
    <row r="303" s="29" customFormat="1" ht="16.5" spans="1:34">
      <c r="A303" s="35">
        <f>CONCATENATE(9,VLOOKUP(LEFT($D303,3),{"czg",1;"tfq",2;"zyd",3;"jzq",4;"gcz",5;"pcc",6},2,FALSE))*100000+VALUE(MID($D303,5,LEN($D303)-LEN(RIGHT($D303,11))-5+1))*1000+LEFT(RIGHT($D303,10),1)*100+IF(LEFT(RIGHT($D303,8),3)="jlr",1,2)*10+RIGHT($D303,1)</f>
        <v>9206112</v>
      </c>
      <c r="B303" s="28" t="s">
        <v>98</v>
      </c>
      <c r="C303" s="28" t="s">
        <v>209</v>
      </c>
      <c r="D303" s="28" t="s">
        <v>440</v>
      </c>
      <c r="E303" s="28">
        <v>4</v>
      </c>
      <c r="F303" s="28">
        <f t="shared" si="14"/>
        <v>1</v>
      </c>
      <c r="G303" s="28">
        <f>INDEX(难度数据!$A$1:$G$16,MATCH(VALUE(MID($D303,5,LEN($D303)-LEN(RIGHT($D303,11))-5+1)),难度数据!$A$1:$A$16,0),MATCH(LEFT($D303,3),难度数据!$A$1:$G$1,0))</f>
        <v>26</v>
      </c>
      <c r="H303" s="28">
        <f>VLOOKUP($G303,难度数据!$P:$AI,IF($F303=1,2+VLOOKUP($E303,难度数据!$A$24:$B$27,2,FALSE),12+VLOOKUP($E303,难度数据!$A$28:$B$31,2,FALSE)),FALSE)</f>
        <v>1.2046870891304</v>
      </c>
      <c r="I303" s="28">
        <f>VLOOKUP($G303,难度数据!$P:$AI,IF($F303=1,3+VLOOKUP($E303,难度数据!$A$24:$B$27,2,FALSE),13+VLOOKUP($E303,难度数据!$A$28:$B$31,2,FALSE)),FALSE)</f>
        <v>0</v>
      </c>
      <c r="J303" s="28">
        <f>VLOOKUP($G303,难度数据!$P:$AI,IF($F303=1,4+VLOOKUP($E303,难度数据!$A$24:$B$27,2,FALSE),14+VLOOKUP($E303,难度数据!$A$28:$B$31,2,FALSE)),FALSE)</f>
        <v>1300</v>
      </c>
      <c r="K303" s="28">
        <v>0</v>
      </c>
      <c r="L303" s="28">
        <v>1.5</v>
      </c>
      <c r="M303" s="28">
        <v>0</v>
      </c>
      <c r="N303" s="28">
        <v>0</v>
      </c>
      <c r="O303" s="28">
        <f ca="1">LOOKUP($G303*4,难度数据!$I$3:$I$23,IF($F303=1,INDIRECT("难度数据"&amp;"!$J$3:$J$23"),INDIRECT("难度数据"&amp;"!$K$3:$K$23")))</f>
        <v>110</v>
      </c>
      <c r="P303" s="28">
        <v>0</v>
      </c>
      <c r="Q303" s="28">
        <v>0</v>
      </c>
      <c r="R303" s="28">
        <v>1301001</v>
      </c>
      <c r="S303" s="28">
        <v>1</v>
      </c>
      <c r="T303" s="28">
        <v>1302001</v>
      </c>
      <c r="U303" s="28">
        <v>4</v>
      </c>
      <c r="V303" s="28"/>
      <c r="W303" s="28"/>
      <c r="X303" s="28"/>
      <c r="Y303" s="28"/>
      <c r="Z303" s="28"/>
      <c r="AA303" s="28" t="str">
        <f t="shared" si="13"/>
        <v>tfq-6-1-shl-loc2</v>
      </c>
      <c r="AB303" s="28">
        <v>4</v>
      </c>
      <c r="AC303" s="28">
        <f t="shared" si="12"/>
        <v>5</v>
      </c>
      <c r="AD303" s="29" t="str">
        <f>VLOOKUP(AG303,[2]战场角色!$A:$V,22,0)</f>
        <v>head_cfcyb_1101001</v>
      </c>
      <c r="AE303" s="29">
        <f>VLOOKUP(AG303,检索目录!A:F,6,0)</f>
        <v>3</v>
      </c>
      <c r="AF303" s="28">
        <f>VLOOKUP(AG303,检索目录!A:F,3,0)</f>
        <v>1</v>
      </c>
      <c r="AG303" s="28">
        <v>1101001</v>
      </c>
      <c r="AH303" s="28"/>
    </row>
    <row r="304" s="29" customFormat="1" ht="16.5" spans="1:34">
      <c r="A304" s="35">
        <f>CONCATENATE(9,VLOOKUP(LEFT($D304,3),{"czg",1;"tfq",2;"zyd",3;"jzq",4;"gcz",5;"pcc",6},2,FALSE))*100000+VALUE(MID($D304,5,LEN($D304)-LEN(RIGHT($D304,11))-5+1))*1000+LEFT(RIGHT($D304,10),1)*100+IF(LEFT(RIGHT($D304,8),3)="jlr",1,2)*10+RIGHT($D304,1)</f>
        <v>9206122</v>
      </c>
      <c r="B304" s="28" t="s">
        <v>101</v>
      </c>
      <c r="C304" s="28" t="s">
        <v>292</v>
      </c>
      <c r="D304" s="28" t="s">
        <v>441</v>
      </c>
      <c r="E304" s="28">
        <v>4</v>
      </c>
      <c r="F304" s="28">
        <f t="shared" si="14"/>
        <v>2</v>
      </c>
      <c r="G304" s="28">
        <f>INDEX(难度数据!$A$1:$G$16,MATCH(VALUE(MID($D304,5,LEN($D304)-LEN(RIGHT($D304,11))-5+1)),难度数据!$A$1:$A$16,0),MATCH(LEFT($D304,3),难度数据!$A$1:$G$1,0))</f>
        <v>26</v>
      </c>
      <c r="H304" s="28">
        <f>VLOOKUP($G304,难度数据!$P:$AI,IF($F304=1,2+VLOOKUP($E304,难度数据!$A$24:$B$27,2,FALSE),12+VLOOKUP($E304,难度数据!$A$28:$B$31,2,FALSE)),FALSE)</f>
        <v>1.22216215116675</v>
      </c>
      <c r="I304" s="28">
        <f>VLOOKUP($G304,难度数据!$P:$AI,IF($F304=1,3+VLOOKUP($E304,难度数据!$A$24:$B$27,2,FALSE),13+VLOOKUP($E304,难度数据!$A$28:$B$31,2,FALSE)),FALSE)</f>
        <v>0</v>
      </c>
      <c r="J304" s="28">
        <f>VLOOKUP($G304,难度数据!$P:$AI,IF($F304=1,4+VLOOKUP($E304,难度数据!$A$24:$B$27,2,FALSE),14+VLOOKUP($E304,难度数据!$A$28:$B$31,2,FALSE)),FALSE)</f>
        <v>1300</v>
      </c>
      <c r="K304" s="28">
        <v>0</v>
      </c>
      <c r="L304" s="28">
        <v>1.5</v>
      </c>
      <c r="M304" s="28">
        <v>0</v>
      </c>
      <c r="N304" s="28">
        <v>0</v>
      </c>
      <c r="O304" s="28">
        <f ca="1">LOOKUP($G304*4,难度数据!$I$3:$I$23,IF($F304=1,INDIRECT("难度数据"&amp;"!$J$3:$J$23"),INDIRECT("难度数据"&amp;"!$K$3:$K$23")))</f>
        <v>6250</v>
      </c>
      <c r="P304" s="28">
        <v>0</v>
      </c>
      <c r="Q304" s="28">
        <v>0</v>
      </c>
      <c r="R304" s="28">
        <v>1303009</v>
      </c>
      <c r="S304" s="28">
        <v>1</v>
      </c>
      <c r="T304" s="28">
        <v>1304026</v>
      </c>
      <c r="U304" s="28">
        <v>4</v>
      </c>
      <c r="V304" s="28">
        <v>1304032</v>
      </c>
      <c r="W304" s="28">
        <v>4</v>
      </c>
      <c r="X304" s="28"/>
      <c r="Y304" s="28"/>
      <c r="Z304" s="28"/>
      <c r="AA304" s="28" t="str">
        <f t="shared" si="13"/>
        <v/>
      </c>
      <c r="AB304" s="28">
        <v>0</v>
      </c>
      <c r="AC304" s="28">
        <f t="shared" si="12"/>
        <v>5</v>
      </c>
      <c r="AD304" s="29" t="str">
        <f>VLOOKUP(AG304,[2]战场角色!$A:$V,22,0)</f>
        <v>head_xh_1102009</v>
      </c>
      <c r="AE304" s="29">
        <f>VLOOKUP(AG304,检索目录!A:F,6,0)</f>
        <v>3</v>
      </c>
      <c r="AF304" s="28">
        <f>VLOOKUP(AG304,检索目录!A:F,3,0)</f>
        <v>1</v>
      </c>
      <c r="AG304" s="28">
        <v>1102009</v>
      </c>
      <c r="AH304" s="28"/>
    </row>
    <row r="305" s="29" customFormat="1" ht="16.5" spans="1:34">
      <c r="A305" s="35">
        <f>CONCATENATE(9,VLOOKUP(LEFT($D305,3),{"czg",1;"tfq",2;"zyd",3;"jzq",4;"gcz",5;"pcc",6},2,FALSE))*100000+VALUE(MID($D305,5,LEN($D305)-LEN(RIGHT($D305,11))-5+1))*1000+LEFT(RIGHT($D305,10),1)*100+IF(LEFT(RIGHT($D305,8),3)="jlr",1,2)*10+RIGHT($D305,1)</f>
        <v>9206113</v>
      </c>
      <c r="B305" s="28" t="s">
        <v>98</v>
      </c>
      <c r="C305" s="28" t="s">
        <v>183</v>
      </c>
      <c r="D305" s="28" t="s">
        <v>442</v>
      </c>
      <c r="E305" s="28">
        <v>3</v>
      </c>
      <c r="F305" s="28">
        <f t="shared" si="14"/>
        <v>1</v>
      </c>
      <c r="G305" s="28">
        <f>INDEX(难度数据!$A$1:$G$16,MATCH(VALUE(MID($D305,5,LEN($D305)-LEN(RIGHT($D305,11))-5+1)),难度数据!$A$1:$A$16,0),MATCH(LEFT($D305,3),难度数据!$A$1:$G$1,0))</f>
        <v>26</v>
      </c>
      <c r="H305" s="28">
        <f>VLOOKUP($G305,难度数据!$P:$AI,IF($F305=1,2+VLOOKUP($E305,难度数据!$A$24:$B$27,2,FALSE),12+VLOOKUP($E305,难度数据!$A$28:$B$31,2,FALSE)),FALSE)</f>
        <v>1.0441349566715</v>
      </c>
      <c r="I305" s="28">
        <f>VLOOKUP($G305,难度数据!$P:$AI,IF($F305=1,3+VLOOKUP($E305,难度数据!$A$24:$B$27,2,FALSE),13+VLOOKUP($E305,难度数据!$A$28:$B$31,2,FALSE)),FALSE)</f>
        <v>0</v>
      </c>
      <c r="J305" s="28">
        <f>VLOOKUP($G305,难度数据!$P:$AI,IF($F305=1,4+VLOOKUP($E305,难度数据!$A$24:$B$27,2,FALSE),14+VLOOKUP($E305,难度数据!$A$28:$B$31,2,FALSE)),FALSE)</f>
        <v>1300</v>
      </c>
      <c r="K305" s="28">
        <v>0</v>
      </c>
      <c r="L305" s="28">
        <v>1.5</v>
      </c>
      <c r="M305" s="28">
        <v>0</v>
      </c>
      <c r="N305" s="28">
        <v>0</v>
      </c>
      <c r="O305" s="28">
        <f ca="1">LOOKUP($G305*4,难度数据!$I$3:$I$23,IF($F305=1,INDIRECT("难度数据"&amp;"!$J$3:$J$23"),INDIRECT("难度数据"&amp;"!$K$3:$K$23")))</f>
        <v>110</v>
      </c>
      <c r="P305" s="28">
        <v>0</v>
      </c>
      <c r="Q305" s="28">
        <v>0</v>
      </c>
      <c r="R305" s="28">
        <v>1301011</v>
      </c>
      <c r="S305" s="28">
        <v>1</v>
      </c>
      <c r="T305" s="28">
        <v>1302011</v>
      </c>
      <c r="U305" s="28">
        <v>4</v>
      </c>
      <c r="V305" s="28"/>
      <c r="W305" s="28"/>
      <c r="X305" s="28"/>
      <c r="Y305" s="28"/>
      <c r="Z305" s="28"/>
      <c r="AA305" s="28" t="str">
        <f t="shared" si="13"/>
        <v>tfq-6-1-shl-loc3</v>
      </c>
      <c r="AB305" s="28">
        <v>4</v>
      </c>
      <c r="AC305" s="28">
        <f t="shared" si="12"/>
        <v>5</v>
      </c>
      <c r="AD305" s="29" t="str">
        <f>VLOOKUP(AG305,[2]战场角色!$A:$V,22,0)</f>
        <v>head_yfz_1101011</v>
      </c>
      <c r="AE305" s="29">
        <f>VLOOKUP(AG305,检索目录!A:F,6,0)</f>
        <v>3</v>
      </c>
      <c r="AF305" s="28">
        <f>VLOOKUP(AG305,检索目录!A:F,3,0)</f>
        <v>2</v>
      </c>
      <c r="AG305" s="28">
        <v>1101011</v>
      </c>
      <c r="AH305" s="28"/>
    </row>
    <row r="306" s="29" customFormat="1" ht="16.5" spans="1:34">
      <c r="A306" s="35">
        <f>CONCATENATE(9,VLOOKUP(LEFT($D306,3),{"czg",1;"tfq",2;"zyd",3;"jzq",4;"gcz",5;"pcc",6},2,FALSE))*100000+VALUE(MID($D306,5,LEN($D306)-LEN(RIGHT($D306,11))-5+1))*1000+LEFT(RIGHT($D306,10),1)*100+IF(LEFT(RIGHT($D306,8),3)="jlr",1,2)*10+RIGHT($D306,1)</f>
        <v>9206123</v>
      </c>
      <c r="B306" s="28" t="s">
        <v>101</v>
      </c>
      <c r="C306" s="28" t="s">
        <v>185</v>
      </c>
      <c r="D306" s="28" t="s">
        <v>443</v>
      </c>
      <c r="E306" s="28">
        <v>3</v>
      </c>
      <c r="F306" s="28">
        <f t="shared" si="14"/>
        <v>2</v>
      </c>
      <c r="G306" s="28">
        <f>INDEX(难度数据!$A$1:$G$16,MATCH(VALUE(MID($D306,5,LEN($D306)-LEN(RIGHT($D306,11))-5+1)),难度数据!$A$1:$A$16,0),MATCH(LEFT($D306,3),难度数据!$A$1:$G$1,0))</f>
        <v>26</v>
      </c>
      <c r="H306" s="28">
        <f>VLOOKUP($G306,难度数据!$P:$AI,IF($F306=1,2+VLOOKUP($E306,难度数据!$A$24:$B$27,2,FALSE),12+VLOOKUP($E306,难度数据!$A$28:$B$31,2,FALSE)),FALSE)</f>
        <v>1.0623409467834</v>
      </c>
      <c r="I306" s="28">
        <f>VLOOKUP($G306,难度数据!$P:$AI,IF($F306=1,3+VLOOKUP($E306,难度数据!$A$24:$B$27,2,FALSE),13+VLOOKUP($E306,难度数据!$A$28:$B$31,2,FALSE)),FALSE)</f>
        <v>0</v>
      </c>
      <c r="J306" s="28">
        <f>VLOOKUP($G306,难度数据!$P:$AI,IF($F306=1,4+VLOOKUP($E306,难度数据!$A$24:$B$27,2,FALSE),14+VLOOKUP($E306,难度数据!$A$28:$B$31,2,FALSE)),FALSE)</f>
        <v>1300</v>
      </c>
      <c r="K306" s="28">
        <v>0</v>
      </c>
      <c r="L306" s="28">
        <v>1.5</v>
      </c>
      <c r="M306" s="28">
        <v>0</v>
      </c>
      <c r="N306" s="28">
        <v>0</v>
      </c>
      <c r="O306" s="28">
        <f ca="1">LOOKUP($G306*4,难度数据!$I$3:$I$23,IF($F306=1,INDIRECT("难度数据"&amp;"!$J$3:$J$23"),INDIRECT("难度数据"&amp;"!$K$3:$K$23")))</f>
        <v>6250</v>
      </c>
      <c r="P306" s="28">
        <v>0</v>
      </c>
      <c r="Q306" s="28">
        <v>0</v>
      </c>
      <c r="R306" s="28">
        <v>1303017</v>
      </c>
      <c r="S306" s="28">
        <v>1</v>
      </c>
      <c r="T306" s="28">
        <v>1304027</v>
      </c>
      <c r="U306" s="28">
        <v>4</v>
      </c>
      <c r="V306" s="28">
        <v>1304031</v>
      </c>
      <c r="W306" s="28">
        <v>4</v>
      </c>
      <c r="X306" s="28"/>
      <c r="Y306" s="28"/>
      <c r="Z306" s="28"/>
      <c r="AA306" s="28" t="str">
        <f t="shared" si="13"/>
        <v/>
      </c>
      <c r="AB306" s="28">
        <v>0</v>
      </c>
      <c r="AC306" s="28">
        <f t="shared" si="12"/>
        <v>5</v>
      </c>
      <c r="AD306" s="29" t="str">
        <f>VLOOKUP(AG306,[2]战场角色!$A:$V,22,0)</f>
        <v>head_fl_1102017</v>
      </c>
      <c r="AE306" s="29">
        <f>VLOOKUP(AG306,检索目录!A:F,6,0)</f>
        <v>3</v>
      </c>
      <c r="AF306" s="28">
        <f>VLOOKUP(AG306,检索目录!A:F,3,0)</f>
        <v>2</v>
      </c>
      <c r="AG306" s="28">
        <v>1102017</v>
      </c>
      <c r="AH306" s="28"/>
    </row>
    <row r="307" s="29" customFormat="1" ht="16.5" spans="1:34">
      <c r="A307" s="35">
        <f>CONCATENATE(9,VLOOKUP(LEFT($D307,3),{"czg",1;"tfq",2;"zyd",3;"jzq",4;"gcz",5;"pcc",6},2,FALSE))*100000+VALUE(MID($D307,5,LEN($D307)-LEN(RIGHT($D307,11))-5+1))*1000+LEFT(RIGHT($D307,10),1)*100+IF(LEFT(RIGHT($D307,8),3)="jlr",1,2)*10+RIGHT($D307,1)</f>
        <v>9206211</v>
      </c>
      <c r="B307" s="28" t="s">
        <v>98</v>
      </c>
      <c r="C307" s="28" t="s">
        <v>226</v>
      </c>
      <c r="D307" s="28" t="s">
        <v>444</v>
      </c>
      <c r="E307" s="28">
        <v>3</v>
      </c>
      <c r="F307" s="28">
        <f t="shared" si="14"/>
        <v>1</v>
      </c>
      <c r="G307" s="28">
        <f>INDEX(难度数据!$A$1:$G$16,MATCH(VALUE(MID($D307,5,LEN($D307)-LEN(RIGHT($D307,11))-5+1)),难度数据!$A$1:$A$16,0),MATCH(LEFT($D307,3),难度数据!$A$1:$G$1,0))</f>
        <v>26</v>
      </c>
      <c r="H307" s="28">
        <f>VLOOKUP($G307,难度数据!$P:$AI,IF($F307=1,2+VLOOKUP($E307,难度数据!$A$24:$B$27,2,FALSE),12+VLOOKUP($E307,难度数据!$A$28:$B$31,2,FALSE)),FALSE)</f>
        <v>1.0441349566715</v>
      </c>
      <c r="I307" s="28">
        <f>VLOOKUP($G307,难度数据!$P:$AI,IF($F307=1,3+VLOOKUP($E307,难度数据!$A$24:$B$27,2,FALSE),13+VLOOKUP($E307,难度数据!$A$28:$B$31,2,FALSE)),FALSE)</f>
        <v>0</v>
      </c>
      <c r="J307" s="28">
        <f>VLOOKUP($G307,难度数据!$P:$AI,IF($F307=1,4+VLOOKUP($E307,难度数据!$A$24:$B$27,2,FALSE),14+VLOOKUP($E307,难度数据!$A$28:$B$31,2,FALSE)),FALSE)</f>
        <v>1300</v>
      </c>
      <c r="K307" s="28">
        <v>0</v>
      </c>
      <c r="L307" s="28">
        <v>1.5</v>
      </c>
      <c r="M307" s="28">
        <v>0</v>
      </c>
      <c r="N307" s="28">
        <v>0</v>
      </c>
      <c r="O307" s="28">
        <f ca="1">LOOKUP($G307*4,难度数据!$I$3:$I$23,IF($F307=1,INDIRECT("难度数据"&amp;"!$J$3:$J$23"),INDIRECT("难度数据"&amp;"!$K$3:$K$23")))</f>
        <v>110</v>
      </c>
      <c r="P307" s="28">
        <v>0</v>
      </c>
      <c r="Q307" s="28">
        <v>0</v>
      </c>
      <c r="R307" s="28">
        <v>1301006</v>
      </c>
      <c r="S307" s="28">
        <v>1</v>
      </c>
      <c r="T307" s="28">
        <v>1302006</v>
      </c>
      <c r="U307" s="28">
        <v>4</v>
      </c>
      <c r="V307" s="28"/>
      <c r="W307" s="28"/>
      <c r="X307" s="28"/>
      <c r="Y307" s="28"/>
      <c r="Z307" s="28"/>
      <c r="AA307" s="28" t="str">
        <f t="shared" si="13"/>
        <v>tfq-6-2-shl-loc1</v>
      </c>
      <c r="AB307" s="28">
        <v>4</v>
      </c>
      <c r="AC307" s="28">
        <f t="shared" si="12"/>
        <v>5</v>
      </c>
      <c r="AD307" s="29" t="str">
        <f>VLOOKUP(AG307,[2]战场角色!$A:$V,22,0)</f>
        <v>head_hltn_1101006</v>
      </c>
      <c r="AE307" s="29">
        <f>VLOOKUP(AG307,检索目录!A:F,6,0)</f>
        <v>4</v>
      </c>
      <c r="AF307" s="28">
        <f>VLOOKUP(AG307,检索目录!A:F,3,0)</f>
        <v>3</v>
      </c>
      <c r="AG307" s="28">
        <v>1101006</v>
      </c>
      <c r="AH307" s="28"/>
    </row>
    <row r="308" s="29" customFormat="1" ht="16.5" spans="1:34">
      <c r="A308" s="35">
        <f>CONCATENATE(9,VLOOKUP(LEFT($D308,3),{"czg",1;"tfq",2;"zyd",3;"jzq",4;"gcz",5;"pcc",6},2,FALSE))*100000+VALUE(MID($D308,5,LEN($D308)-LEN(RIGHT($D308,11))-5+1))*1000+LEFT(RIGHT($D308,10),1)*100+IF(LEFT(RIGHT($D308,8),3)="jlr",1,2)*10+RIGHT($D308,1)</f>
        <v>9206221</v>
      </c>
      <c r="B308" s="28" t="s">
        <v>101</v>
      </c>
      <c r="C308" s="28" t="s">
        <v>246</v>
      </c>
      <c r="D308" s="28" t="s">
        <v>445</v>
      </c>
      <c r="E308" s="28">
        <v>3</v>
      </c>
      <c r="F308" s="28">
        <f t="shared" si="14"/>
        <v>2</v>
      </c>
      <c r="G308" s="28">
        <f>INDEX(难度数据!$A$1:$G$16,MATCH(VALUE(MID($D308,5,LEN($D308)-LEN(RIGHT($D308,11))-5+1)),难度数据!$A$1:$A$16,0),MATCH(LEFT($D308,3),难度数据!$A$1:$G$1,0))</f>
        <v>26</v>
      </c>
      <c r="H308" s="28">
        <f>VLOOKUP($G308,难度数据!$P:$AI,IF($F308=1,2+VLOOKUP($E308,难度数据!$A$24:$B$27,2,FALSE),12+VLOOKUP($E308,难度数据!$A$28:$B$31,2,FALSE)),FALSE)</f>
        <v>1.0623409467834</v>
      </c>
      <c r="I308" s="28">
        <f>VLOOKUP($G308,难度数据!$P:$AI,IF($F308=1,3+VLOOKUP($E308,难度数据!$A$24:$B$27,2,FALSE),13+VLOOKUP($E308,难度数据!$A$28:$B$31,2,FALSE)),FALSE)</f>
        <v>0</v>
      </c>
      <c r="J308" s="28">
        <f>VLOOKUP($G308,难度数据!$P:$AI,IF($F308=1,4+VLOOKUP($E308,难度数据!$A$24:$B$27,2,FALSE),14+VLOOKUP($E308,难度数据!$A$28:$B$31,2,FALSE)),FALSE)</f>
        <v>1300</v>
      </c>
      <c r="K308" s="28">
        <v>0</v>
      </c>
      <c r="L308" s="28">
        <v>1.5</v>
      </c>
      <c r="M308" s="28">
        <v>0</v>
      </c>
      <c r="N308" s="28">
        <v>0</v>
      </c>
      <c r="O308" s="28">
        <f ca="1">LOOKUP($G308*4,难度数据!$I$3:$I$23,IF($F308=1,INDIRECT("难度数据"&amp;"!$J$3:$J$23"),INDIRECT("难度数据"&amp;"!$K$3:$K$23")))</f>
        <v>6250</v>
      </c>
      <c r="P308" s="28">
        <v>0</v>
      </c>
      <c r="Q308" s="28">
        <v>0</v>
      </c>
      <c r="R308" s="28">
        <v>1303007</v>
      </c>
      <c r="S308" s="28">
        <v>1</v>
      </c>
      <c r="T308" s="28">
        <v>1304017</v>
      </c>
      <c r="U308" s="28">
        <v>4</v>
      </c>
      <c r="V308" s="28">
        <v>1304019</v>
      </c>
      <c r="W308" s="28">
        <v>4</v>
      </c>
      <c r="X308" s="28"/>
      <c r="Y308" s="28"/>
      <c r="Z308" s="28"/>
      <c r="AA308" s="28" t="str">
        <f t="shared" si="13"/>
        <v/>
      </c>
      <c r="AB308" s="28">
        <v>0</v>
      </c>
      <c r="AC308" s="28">
        <f t="shared" si="12"/>
        <v>5</v>
      </c>
      <c r="AD308" s="29" t="str">
        <f>VLOOKUP(AG308,[2]战场角色!$A:$V,22,0)</f>
        <v>head_tstn_1102007</v>
      </c>
      <c r="AE308" s="29">
        <f>VLOOKUP(AG308,检索目录!A:F,6,0)</f>
        <v>4</v>
      </c>
      <c r="AF308" s="28">
        <f>VLOOKUP(AG308,检索目录!A:F,3,0)</f>
        <v>3</v>
      </c>
      <c r="AG308" s="28">
        <v>1102007</v>
      </c>
      <c r="AH308" s="28"/>
    </row>
    <row r="309" s="29" customFormat="1" ht="16.5" spans="1:34">
      <c r="A309" s="35">
        <f>CONCATENATE(9,VLOOKUP(LEFT($D309,3),{"czg",1;"tfq",2;"zyd",3;"jzq",4;"gcz",5;"pcc",6},2,FALSE))*100000+VALUE(MID($D309,5,LEN($D309)-LEN(RIGHT($D309,11))-5+1))*1000+LEFT(RIGHT($D309,10),1)*100+IF(LEFT(RIGHT($D309,8),3)="jlr",1,2)*10+RIGHT($D309,1)</f>
        <v>9206212</v>
      </c>
      <c r="B309" s="28" t="s">
        <v>98</v>
      </c>
      <c r="C309" s="28" t="s">
        <v>231</v>
      </c>
      <c r="D309" s="28" t="s">
        <v>446</v>
      </c>
      <c r="E309" s="28">
        <v>4</v>
      </c>
      <c r="F309" s="28">
        <f t="shared" si="14"/>
        <v>1</v>
      </c>
      <c r="G309" s="28">
        <f>INDEX(难度数据!$A$1:$G$16,MATCH(VALUE(MID($D309,5,LEN($D309)-LEN(RIGHT($D309,11))-5+1)),难度数据!$A$1:$A$16,0),MATCH(LEFT($D309,3),难度数据!$A$1:$G$1,0))</f>
        <v>26</v>
      </c>
      <c r="H309" s="28">
        <f>VLOOKUP($G309,难度数据!$P:$AI,IF($F309=1,2+VLOOKUP($E309,难度数据!$A$24:$B$27,2,FALSE),12+VLOOKUP($E309,难度数据!$A$28:$B$31,2,FALSE)),FALSE)</f>
        <v>1.2046870891304</v>
      </c>
      <c r="I309" s="28">
        <f>VLOOKUP($G309,难度数据!$P:$AI,IF($F309=1,3+VLOOKUP($E309,难度数据!$A$24:$B$27,2,FALSE),13+VLOOKUP($E309,难度数据!$A$28:$B$31,2,FALSE)),FALSE)</f>
        <v>0</v>
      </c>
      <c r="J309" s="28">
        <f>VLOOKUP($G309,难度数据!$P:$AI,IF($F309=1,4+VLOOKUP($E309,难度数据!$A$24:$B$27,2,FALSE),14+VLOOKUP($E309,难度数据!$A$28:$B$31,2,FALSE)),FALSE)</f>
        <v>1300</v>
      </c>
      <c r="K309" s="28">
        <v>0</v>
      </c>
      <c r="L309" s="28">
        <v>1.5</v>
      </c>
      <c r="M309" s="28">
        <v>0</v>
      </c>
      <c r="N309" s="28">
        <v>0</v>
      </c>
      <c r="O309" s="28">
        <f ca="1">LOOKUP($G309*4,难度数据!$I$3:$I$23,IF($F309=1,INDIRECT("难度数据"&amp;"!$J$3:$J$23"),INDIRECT("难度数据"&amp;"!$K$3:$K$23")))</f>
        <v>110</v>
      </c>
      <c r="P309" s="28">
        <v>0</v>
      </c>
      <c r="Q309" s="28">
        <v>0</v>
      </c>
      <c r="R309" s="28">
        <v>1301003</v>
      </c>
      <c r="S309" s="28">
        <v>1</v>
      </c>
      <c r="T309" s="28">
        <v>1302003</v>
      </c>
      <c r="U309" s="28">
        <v>4</v>
      </c>
      <c r="V309" s="28"/>
      <c r="W309" s="28"/>
      <c r="X309" s="28"/>
      <c r="Y309" s="28"/>
      <c r="Z309" s="28"/>
      <c r="AA309" s="28" t="str">
        <f t="shared" si="13"/>
        <v>tfq-6-2-shl-loc2</v>
      </c>
      <c r="AB309" s="28">
        <v>4</v>
      </c>
      <c r="AC309" s="28">
        <f t="shared" si="12"/>
        <v>5</v>
      </c>
      <c r="AD309" s="29" t="str">
        <f>VLOOKUP(AG309,[2]战场角色!$A:$V,22,0)</f>
        <v>head_zdxl_1101003</v>
      </c>
      <c r="AE309" s="29">
        <f>VLOOKUP(AG309,检索目录!A:F,6,0)</f>
        <v>3</v>
      </c>
      <c r="AF309" s="28">
        <f>VLOOKUP(AG309,检索目录!A:F,3,0)</f>
        <v>3</v>
      </c>
      <c r="AG309" s="28">
        <v>1101003</v>
      </c>
      <c r="AH309" s="28"/>
    </row>
    <row r="310" s="29" customFormat="1" ht="16.5" spans="1:34">
      <c r="A310" s="35">
        <f>CONCATENATE(9,VLOOKUP(LEFT($D310,3),{"czg",1;"tfq",2;"zyd",3;"jzq",4;"gcz",5;"pcc",6},2,FALSE))*100000+VALUE(MID($D310,5,LEN($D310)-LEN(RIGHT($D310,11))-5+1))*1000+LEFT(RIGHT($D310,10),1)*100+IF(LEFT(RIGHT($D310,8),3)="jlr",1,2)*10+RIGHT($D310,1)</f>
        <v>9206222</v>
      </c>
      <c r="B310" s="28" t="s">
        <v>101</v>
      </c>
      <c r="C310" s="28" t="s">
        <v>233</v>
      </c>
      <c r="D310" s="28" t="s">
        <v>447</v>
      </c>
      <c r="E310" s="28">
        <v>4</v>
      </c>
      <c r="F310" s="28">
        <f t="shared" si="14"/>
        <v>2</v>
      </c>
      <c r="G310" s="28">
        <f>INDEX(难度数据!$A$1:$G$16,MATCH(VALUE(MID($D310,5,LEN($D310)-LEN(RIGHT($D310,11))-5+1)),难度数据!$A$1:$A$16,0),MATCH(LEFT($D310,3),难度数据!$A$1:$G$1,0))</f>
        <v>26</v>
      </c>
      <c r="H310" s="28">
        <f>VLOOKUP($G310,难度数据!$P:$AI,IF($F310=1,2+VLOOKUP($E310,难度数据!$A$24:$B$27,2,FALSE),12+VLOOKUP($E310,难度数据!$A$28:$B$31,2,FALSE)),FALSE)</f>
        <v>1.22216215116675</v>
      </c>
      <c r="I310" s="28">
        <f>VLOOKUP($G310,难度数据!$P:$AI,IF($F310=1,3+VLOOKUP($E310,难度数据!$A$24:$B$27,2,FALSE),13+VLOOKUP($E310,难度数据!$A$28:$B$31,2,FALSE)),FALSE)</f>
        <v>0</v>
      </c>
      <c r="J310" s="28">
        <f>VLOOKUP($G310,难度数据!$P:$AI,IF($F310=1,4+VLOOKUP($E310,难度数据!$A$24:$B$27,2,FALSE),14+VLOOKUP($E310,难度数据!$A$28:$B$31,2,FALSE)),FALSE)</f>
        <v>1300</v>
      </c>
      <c r="K310" s="28">
        <v>0</v>
      </c>
      <c r="L310" s="28">
        <v>1.5</v>
      </c>
      <c r="M310" s="28">
        <v>0</v>
      </c>
      <c r="N310" s="28">
        <v>0</v>
      </c>
      <c r="O310" s="28">
        <f ca="1">LOOKUP($G310*4,难度数据!$I$3:$I$23,IF($F310=1,INDIRECT("难度数据"&amp;"!$J$3:$J$23"),INDIRECT("难度数据"&amp;"!$K$3:$K$23")))</f>
        <v>6250</v>
      </c>
      <c r="P310" s="28">
        <v>0</v>
      </c>
      <c r="Q310" s="28">
        <v>0</v>
      </c>
      <c r="R310" s="28">
        <v>1303005</v>
      </c>
      <c r="S310" s="28">
        <v>1</v>
      </c>
      <c r="T310" s="28">
        <v>1304027</v>
      </c>
      <c r="U310" s="28">
        <v>4</v>
      </c>
      <c r="V310" s="28">
        <v>1304036</v>
      </c>
      <c r="W310" s="28">
        <v>4</v>
      </c>
      <c r="X310" s="28"/>
      <c r="Y310" s="28"/>
      <c r="Z310" s="28"/>
      <c r="AA310" s="28" t="str">
        <f t="shared" si="13"/>
        <v/>
      </c>
      <c r="AB310" s="28">
        <v>0</v>
      </c>
      <c r="AC310" s="28">
        <f t="shared" si="12"/>
        <v>5</v>
      </c>
      <c r="AD310" s="29" t="str">
        <f>VLOOKUP(AG310,[2]战场角色!$A:$V,22,0)</f>
        <v>head_lxy_1102005</v>
      </c>
      <c r="AE310" s="29">
        <f>VLOOKUP(AG310,检索目录!A:F,6,0)</f>
        <v>3</v>
      </c>
      <c r="AF310" s="28">
        <f>VLOOKUP(AG310,检索目录!A:F,3,0)</f>
        <v>3</v>
      </c>
      <c r="AG310" s="28">
        <v>1102005</v>
      </c>
      <c r="AH310" s="28"/>
    </row>
    <row r="311" s="29" customFormat="1" ht="16.5" spans="1:34">
      <c r="A311" s="35">
        <f>CONCATENATE(9,VLOOKUP(LEFT($D311,3),{"czg",1;"tfq",2;"zyd",3;"jzq",4;"gcz",5;"pcc",6},2,FALSE))*100000+VALUE(MID($D311,5,LEN($D311)-LEN(RIGHT($D311,11))-5+1))*1000+LEFT(RIGHT($D311,10),1)*100+IF(LEFT(RIGHT($D311,8),3)="jlr",1,2)*10+RIGHT($D311,1)</f>
        <v>9206213</v>
      </c>
      <c r="B311" s="28" t="s">
        <v>98</v>
      </c>
      <c r="C311" s="28" t="s">
        <v>99</v>
      </c>
      <c r="D311" s="28" t="s">
        <v>448</v>
      </c>
      <c r="E311" s="28">
        <v>3</v>
      </c>
      <c r="F311" s="28">
        <f t="shared" si="14"/>
        <v>1</v>
      </c>
      <c r="G311" s="28">
        <f>INDEX(难度数据!$A$1:$G$16,MATCH(VALUE(MID($D311,5,LEN($D311)-LEN(RIGHT($D311,11))-5+1)),难度数据!$A$1:$A$16,0),MATCH(LEFT($D311,3),难度数据!$A$1:$G$1,0))</f>
        <v>26</v>
      </c>
      <c r="H311" s="28">
        <f>VLOOKUP($G311,难度数据!$P:$AI,IF($F311=1,2+VLOOKUP($E311,难度数据!$A$24:$B$27,2,FALSE),12+VLOOKUP($E311,难度数据!$A$28:$B$31,2,FALSE)),FALSE)</f>
        <v>1.0441349566715</v>
      </c>
      <c r="I311" s="28">
        <f>VLOOKUP($G311,难度数据!$P:$AI,IF($F311=1,3+VLOOKUP($E311,难度数据!$A$24:$B$27,2,FALSE),13+VLOOKUP($E311,难度数据!$A$28:$B$31,2,FALSE)),FALSE)</f>
        <v>0</v>
      </c>
      <c r="J311" s="28">
        <f>VLOOKUP($G311,难度数据!$P:$AI,IF($F311=1,4+VLOOKUP($E311,难度数据!$A$24:$B$27,2,FALSE),14+VLOOKUP($E311,难度数据!$A$28:$B$31,2,FALSE)),FALSE)</f>
        <v>1300</v>
      </c>
      <c r="K311" s="28">
        <v>0</v>
      </c>
      <c r="L311" s="28">
        <v>1.5</v>
      </c>
      <c r="M311" s="28">
        <v>0</v>
      </c>
      <c r="N311" s="28">
        <v>0</v>
      </c>
      <c r="O311" s="28">
        <f ca="1">LOOKUP($G311*4,难度数据!$I$3:$I$23,IF($F311=1,INDIRECT("难度数据"&amp;"!$J$3:$J$23"),INDIRECT("难度数据"&amp;"!$K$3:$K$23")))</f>
        <v>110</v>
      </c>
      <c r="P311" s="28">
        <v>0</v>
      </c>
      <c r="Q311" s="28">
        <v>0</v>
      </c>
      <c r="R311" s="28">
        <v>1301012</v>
      </c>
      <c r="S311" s="28">
        <v>1</v>
      </c>
      <c r="T311" s="28">
        <v>1302012</v>
      </c>
      <c r="U311" s="28">
        <v>4</v>
      </c>
      <c r="V311" s="28"/>
      <c r="W311" s="28"/>
      <c r="X311" s="28"/>
      <c r="Y311" s="28"/>
      <c r="Z311" s="28"/>
      <c r="AA311" s="28" t="str">
        <f t="shared" si="13"/>
        <v>tfq-6-2-shl-loc3</v>
      </c>
      <c r="AB311" s="28">
        <v>4</v>
      </c>
      <c r="AC311" s="28">
        <f t="shared" si="12"/>
        <v>5</v>
      </c>
      <c r="AD311" s="29" t="str">
        <f>VLOOKUP(AG311,[2]战场角色!$A:$V,22,0)</f>
        <v>head_nyf_1101012</v>
      </c>
      <c r="AE311" s="29">
        <f>VLOOKUP(AG311,检索目录!A:F,6,0)</f>
        <v>2</v>
      </c>
      <c r="AF311" s="28">
        <f>VLOOKUP(AG311,检索目录!A:F,3,0)</f>
        <v>2</v>
      </c>
      <c r="AG311" s="28">
        <v>1101012</v>
      </c>
      <c r="AH311" s="28"/>
    </row>
    <row r="312" s="29" customFormat="1" ht="16.5" spans="1:34">
      <c r="A312" s="35">
        <f>CONCATENATE(9,VLOOKUP(LEFT($D312,3),{"czg",1;"tfq",2;"zyd",3;"jzq",4;"gcz",5;"pcc",6},2,FALSE))*100000+VALUE(MID($D312,5,LEN($D312)-LEN(RIGHT($D312,11))-5+1))*1000+LEFT(RIGHT($D312,10),1)*100+IF(LEFT(RIGHT($D312,8),3)="jlr",1,2)*10+RIGHT($D312,1)</f>
        <v>9206223</v>
      </c>
      <c r="B312" s="28" t="s">
        <v>101</v>
      </c>
      <c r="C312" s="28" t="s">
        <v>102</v>
      </c>
      <c r="D312" s="28" t="s">
        <v>449</v>
      </c>
      <c r="E312" s="28">
        <v>3</v>
      </c>
      <c r="F312" s="28">
        <f t="shared" si="14"/>
        <v>2</v>
      </c>
      <c r="G312" s="28">
        <f>INDEX(难度数据!$A$1:$G$16,MATCH(VALUE(MID($D312,5,LEN($D312)-LEN(RIGHT($D312,11))-5+1)),难度数据!$A$1:$A$16,0),MATCH(LEFT($D312,3),难度数据!$A$1:$G$1,0))</f>
        <v>26</v>
      </c>
      <c r="H312" s="28">
        <f>VLOOKUP($G312,难度数据!$P:$AI,IF($F312=1,2+VLOOKUP($E312,难度数据!$A$24:$B$27,2,FALSE),12+VLOOKUP($E312,难度数据!$A$28:$B$31,2,FALSE)),FALSE)</f>
        <v>1.0623409467834</v>
      </c>
      <c r="I312" s="28">
        <f>VLOOKUP($G312,难度数据!$P:$AI,IF($F312=1,3+VLOOKUP($E312,难度数据!$A$24:$B$27,2,FALSE),13+VLOOKUP($E312,难度数据!$A$28:$B$31,2,FALSE)),FALSE)</f>
        <v>0</v>
      </c>
      <c r="J312" s="28">
        <f>VLOOKUP($G312,难度数据!$P:$AI,IF($F312=1,4+VLOOKUP($E312,难度数据!$A$24:$B$27,2,FALSE),14+VLOOKUP($E312,难度数据!$A$28:$B$31,2,FALSE)),FALSE)</f>
        <v>1300</v>
      </c>
      <c r="K312" s="28">
        <v>0</v>
      </c>
      <c r="L312" s="28">
        <v>1.5</v>
      </c>
      <c r="M312" s="28">
        <v>0</v>
      </c>
      <c r="N312" s="28">
        <v>0</v>
      </c>
      <c r="O312" s="28">
        <f ca="1">LOOKUP($G312*4,难度数据!$I$3:$I$23,IF($F312=1,INDIRECT("难度数据"&amp;"!$J$3:$J$23"),INDIRECT("难度数据"&amp;"!$K$3:$K$23")))</f>
        <v>6250</v>
      </c>
      <c r="P312" s="28">
        <v>0</v>
      </c>
      <c r="Q312" s="28">
        <v>0</v>
      </c>
      <c r="R312" s="28">
        <v>1303018</v>
      </c>
      <c r="S312" s="28">
        <v>1</v>
      </c>
      <c r="T312" s="28">
        <v>1304026</v>
      </c>
      <c r="U312" s="28">
        <v>4</v>
      </c>
      <c r="V312" s="28">
        <v>1304032</v>
      </c>
      <c r="W312" s="28">
        <v>4</v>
      </c>
      <c r="X312" s="28"/>
      <c r="Y312" s="28"/>
      <c r="Z312" s="28"/>
      <c r="AA312" s="28" t="str">
        <f t="shared" si="13"/>
        <v/>
      </c>
      <c r="AB312" s="28">
        <v>0</v>
      </c>
      <c r="AC312" s="28">
        <f t="shared" si="12"/>
        <v>5</v>
      </c>
      <c r="AD312" s="29" t="str">
        <f>VLOOKUP(AG312,[2]战场角色!$A:$V,22,0)</f>
        <v>head_sr_1102018</v>
      </c>
      <c r="AE312" s="29">
        <f>VLOOKUP(AG312,检索目录!A:F,6,0)</f>
        <v>2</v>
      </c>
      <c r="AF312" s="28">
        <f>VLOOKUP(AG312,检索目录!A:F,3,0)</f>
        <v>2</v>
      </c>
      <c r="AG312" s="28">
        <v>1102018</v>
      </c>
      <c r="AH312" s="28"/>
    </row>
    <row r="313" s="29" customFormat="1" ht="16.5" spans="1:34">
      <c r="A313" s="35">
        <f>CONCATENATE(9,VLOOKUP(LEFT($D313,3),{"czg",1;"tfq",2;"zyd",3;"jzq",4;"gcz",5;"pcc",6},2,FALSE))*100000+VALUE(MID($D313,5,LEN($D313)-LEN(RIGHT($D313,11))-5+1))*1000+LEFT(RIGHT($D313,10),1)*100+IF(LEFT(RIGHT($D313,8),3)="jlr",1,2)*10+RIGHT($D313,1)</f>
        <v>9206311</v>
      </c>
      <c r="B313" s="28" t="s">
        <v>98</v>
      </c>
      <c r="C313" s="28" t="s">
        <v>207</v>
      </c>
      <c r="D313" s="28" t="s">
        <v>450</v>
      </c>
      <c r="E313" s="28">
        <v>3</v>
      </c>
      <c r="F313" s="28">
        <f t="shared" si="14"/>
        <v>1</v>
      </c>
      <c r="G313" s="28">
        <f>INDEX(难度数据!$A$1:$G$16,MATCH(VALUE(MID($D313,5,LEN($D313)-LEN(RIGHT($D313,11))-5+1)),难度数据!$A$1:$A$16,0),MATCH(LEFT($D313,3),难度数据!$A$1:$G$1,0))</f>
        <v>26</v>
      </c>
      <c r="H313" s="28">
        <f>VLOOKUP($G313,难度数据!$P:$AI,IF($F313=1,2+VLOOKUP($E313,难度数据!$A$24:$B$27,2,FALSE),12+VLOOKUP($E313,难度数据!$A$28:$B$31,2,FALSE)),FALSE)</f>
        <v>1.0441349566715</v>
      </c>
      <c r="I313" s="28">
        <f>VLOOKUP($G313,难度数据!$P:$AI,IF($F313=1,3+VLOOKUP($E313,难度数据!$A$24:$B$27,2,FALSE),13+VLOOKUP($E313,难度数据!$A$28:$B$31,2,FALSE)),FALSE)</f>
        <v>0</v>
      </c>
      <c r="J313" s="28">
        <f>VLOOKUP($G313,难度数据!$P:$AI,IF($F313=1,4+VLOOKUP($E313,难度数据!$A$24:$B$27,2,FALSE),14+VLOOKUP($E313,难度数据!$A$28:$B$31,2,FALSE)),FALSE)</f>
        <v>1300</v>
      </c>
      <c r="K313" s="28">
        <v>0</v>
      </c>
      <c r="L313" s="28">
        <v>1.5</v>
      </c>
      <c r="M313" s="28">
        <v>0</v>
      </c>
      <c r="N313" s="28">
        <v>0</v>
      </c>
      <c r="O313" s="28">
        <f ca="1">LOOKUP($G313*4,难度数据!$I$3:$I$23,IF($F313=1,INDIRECT("难度数据"&amp;"!$J$3:$J$23"),INDIRECT("难度数据"&amp;"!$K$3:$K$23")))</f>
        <v>110</v>
      </c>
      <c r="P313" s="28">
        <v>0</v>
      </c>
      <c r="Q313" s="28">
        <v>0</v>
      </c>
      <c r="R313" s="28">
        <v>1301009</v>
      </c>
      <c r="S313" s="28">
        <v>1</v>
      </c>
      <c r="T313" s="28">
        <v>1302009</v>
      </c>
      <c r="U313" s="28">
        <v>4</v>
      </c>
      <c r="V313" s="28"/>
      <c r="W313" s="28"/>
      <c r="X313" s="28"/>
      <c r="Y313" s="28"/>
      <c r="Z313" s="28"/>
      <c r="AA313" s="28" t="str">
        <f t="shared" si="13"/>
        <v>tfq-6-3-shl-loc1</v>
      </c>
      <c r="AB313" s="28">
        <v>4</v>
      </c>
      <c r="AC313" s="28">
        <f t="shared" si="12"/>
        <v>5</v>
      </c>
      <c r="AD313" s="29" t="str">
        <f>VLOOKUP(AG313,[2]战场角色!$A:$V,22,0)</f>
        <v>head_blsm_1101009</v>
      </c>
      <c r="AE313" s="29">
        <f>VLOOKUP(AG313,检索目录!A:F,6,0)</f>
        <v>3</v>
      </c>
      <c r="AF313" s="28">
        <f>VLOOKUP(AG313,检索目录!A:F,3,0)</f>
        <v>3</v>
      </c>
      <c r="AG313" s="28">
        <v>1101009</v>
      </c>
      <c r="AH313" s="28"/>
    </row>
    <row r="314" s="29" customFormat="1" ht="16.5" spans="1:34">
      <c r="A314" s="35">
        <f>CONCATENATE(9,VLOOKUP(LEFT($D314,3),{"czg",1;"tfq",2;"zyd",3;"jzq",4;"gcz",5;"pcc",6},2,FALSE))*100000+VALUE(MID($D314,5,LEN($D314)-LEN(RIGHT($D314,11))-5+1))*1000+LEFT(RIGHT($D314,10),1)*100+IF(LEFT(RIGHT($D314,8),3)="jlr",1,2)*10+RIGHT($D314,1)</f>
        <v>9206321</v>
      </c>
      <c r="B314" s="28" t="s">
        <v>101</v>
      </c>
      <c r="C314" s="28" t="s">
        <v>287</v>
      </c>
      <c r="D314" s="28" t="s">
        <v>451</v>
      </c>
      <c r="E314" s="28">
        <v>3</v>
      </c>
      <c r="F314" s="28">
        <f t="shared" si="14"/>
        <v>2</v>
      </c>
      <c r="G314" s="28">
        <f>INDEX(难度数据!$A$1:$G$16,MATCH(VALUE(MID($D314,5,LEN($D314)-LEN(RIGHT($D314,11))-5+1)),难度数据!$A$1:$A$16,0),MATCH(LEFT($D314,3),难度数据!$A$1:$G$1,0))</f>
        <v>26</v>
      </c>
      <c r="H314" s="28">
        <f>VLOOKUP($G314,难度数据!$P:$AI,IF($F314=1,2+VLOOKUP($E314,难度数据!$A$24:$B$27,2,FALSE),12+VLOOKUP($E314,难度数据!$A$28:$B$31,2,FALSE)),FALSE)</f>
        <v>1.0623409467834</v>
      </c>
      <c r="I314" s="28">
        <f>VLOOKUP($G314,难度数据!$P:$AI,IF($F314=1,3+VLOOKUP($E314,难度数据!$A$24:$B$27,2,FALSE),13+VLOOKUP($E314,难度数据!$A$28:$B$31,2,FALSE)),FALSE)</f>
        <v>0</v>
      </c>
      <c r="J314" s="28">
        <f>VLOOKUP($G314,难度数据!$P:$AI,IF($F314=1,4+VLOOKUP($E314,难度数据!$A$24:$B$27,2,FALSE),14+VLOOKUP($E314,难度数据!$A$28:$B$31,2,FALSE)),FALSE)</f>
        <v>1300</v>
      </c>
      <c r="K314" s="28">
        <v>0</v>
      </c>
      <c r="L314" s="28">
        <v>1.5</v>
      </c>
      <c r="M314" s="28">
        <v>0</v>
      </c>
      <c r="N314" s="28">
        <v>0</v>
      </c>
      <c r="O314" s="28">
        <f ca="1">LOOKUP($G314*4,难度数据!$I$3:$I$23,IF($F314=1,INDIRECT("难度数据"&amp;"!$J$3:$J$23"),INDIRECT("难度数据"&amp;"!$K$3:$K$23")))</f>
        <v>6250</v>
      </c>
      <c r="P314" s="28">
        <v>0</v>
      </c>
      <c r="Q314" s="28">
        <v>0</v>
      </c>
      <c r="R314" s="28">
        <v>1303014</v>
      </c>
      <c r="S314" s="28">
        <v>1</v>
      </c>
      <c r="T314" s="28">
        <v>1304017</v>
      </c>
      <c r="U314" s="28">
        <v>4</v>
      </c>
      <c r="V314" s="28">
        <v>1304019</v>
      </c>
      <c r="W314" s="28">
        <v>4</v>
      </c>
      <c r="X314" s="28"/>
      <c r="Y314" s="28"/>
      <c r="Z314" s="28"/>
      <c r="AA314" s="28" t="str">
        <f t="shared" si="13"/>
        <v/>
      </c>
      <c r="AB314" s="28">
        <v>0</v>
      </c>
      <c r="AC314" s="28">
        <f t="shared" si="12"/>
        <v>5</v>
      </c>
      <c r="AD314" s="29" t="str">
        <f>VLOOKUP(AG314,[2]战场角色!$A:$V,22,0)</f>
        <v>head_slm_1102014</v>
      </c>
      <c r="AE314" s="29">
        <f>VLOOKUP(AG314,检索目录!A:F,6,0)</f>
        <v>3</v>
      </c>
      <c r="AF314" s="28">
        <f>VLOOKUP(AG314,检索目录!A:F,3,0)</f>
        <v>3</v>
      </c>
      <c r="AG314" s="28">
        <v>1102014</v>
      </c>
      <c r="AH314" s="28"/>
    </row>
    <row r="315" s="29" customFormat="1" ht="16.5" spans="1:34">
      <c r="A315" s="35">
        <f>CONCATENATE(9,VLOOKUP(LEFT($D315,3),{"czg",1;"tfq",2;"zyd",3;"jzq",4;"gcz",5;"pcc",6},2,FALSE))*100000+VALUE(MID($D315,5,LEN($D315)-LEN(RIGHT($D315,11))-5+1))*1000+LEFT(RIGHT($D315,10),1)*100+IF(LEFT(RIGHT($D315,8),3)="jlr",1,2)*10+RIGHT($D315,1)</f>
        <v>9206312</v>
      </c>
      <c r="B315" s="28" t="s">
        <v>98</v>
      </c>
      <c r="C315" s="28" t="s">
        <v>104</v>
      </c>
      <c r="D315" s="28" t="s">
        <v>452</v>
      </c>
      <c r="E315" s="28">
        <v>4</v>
      </c>
      <c r="F315" s="28">
        <f t="shared" si="14"/>
        <v>1</v>
      </c>
      <c r="G315" s="28">
        <f>INDEX(难度数据!$A$1:$G$16,MATCH(VALUE(MID($D315,5,LEN($D315)-LEN(RIGHT($D315,11))-5+1)),难度数据!$A$1:$A$16,0),MATCH(LEFT($D315,3),难度数据!$A$1:$G$1,0))</f>
        <v>26</v>
      </c>
      <c r="H315" s="28">
        <f>VLOOKUP($G315,难度数据!$P:$AI,IF($F315=1,2+VLOOKUP($E315,难度数据!$A$24:$B$27,2,FALSE),12+VLOOKUP($E315,难度数据!$A$28:$B$31,2,FALSE)),FALSE)</f>
        <v>1.2046870891304</v>
      </c>
      <c r="I315" s="28">
        <f>VLOOKUP($G315,难度数据!$P:$AI,IF($F315=1,3+VLOOKUP($E315,难度数据!$A$24:$B$27,2,FALSE),13+VLOOKUP($E315,难度数据!$A$28:$B$31,2,FALSE)),FALSE)</f>
        <v>0</v>
      </c>
      <c r="J315" s="28">
        <f>VLOOKUP($G315,难度数据!$P:$AI,IF($F315=1,4+VLOOKUP($E315,难度数据!$A$24:$B$27,2,FALSE),14+VLOOKUP($E315,难度数据!$A$28:$B$31,2,FALSE)),FALSE)</f>
        <v>1300</v>
      </c>
      <c r="K315" s="28">
        <v>0</v>
      </c>
      <c r="L315" s="28">
        <v>1.5</v>
      </c>
      <c r="M315" s="28">
        <v>0</v>
      </c>
      <c r="N315" s="28">
        <v>0</v>
      </c>
      <c r="O315" s="28">
        <f ca="1">LOOKUP($G315*4,难度数据!$I$3:$I$23,IF($F315=1,INDIRECT("难度数据"&amp;"!$J$3:$J$23"),INDIRECT("难度数据"&amp;"!$K$3:$K$23")))</f>
        <v>110</v>
      </c>
      <c r="P315" s="28">
        <v>0</v>
      </c>
      <c r="Q315" s="28">
        <v>0</v>
      </c>
      <c r="R315" s="28">
        <v>1301008</v>
      </c>
      <c r="S315" s="28">
        <v>1</v>
      </c>
      <c r="T315" s="28">
        <v>1302008</v>
      </c>
      <c r="U315" s="28">
        <v>4</v>
      </c>
      <c r="V315" s="28"/>
      <c r="W315" s="28"/>
      <c r="X315" s="28"/>
      <c r="Y315" s="28"/>
      <c r="Z315" s="28"/>
      <c r="AA315" s="28" t="str">
        <f t="shared" si="13"/>
        <v>tfq-6-3-shl-loc2</v>
      </c>
      <c r="AB315" s="28">
        <v>4</v>
      </c>
      <c r="AC315" s="28">
        <f t="shared" si="12"/>
        <v>5</v>
      </c>
      <c r="AD315" s="29" t="str">
        <f>VLOOKUP(AG315,[2]战场角色!$A:$V,22,0)</f>
        <v>head_hekp_1101008</v>
      </c>
      <c r="AE315" s="29">
        <f>VLOOKUP(AG315,检索目录!A:F,6,0)</f>
        <v>2</v>
      </c>
      <c r="AF315" s="28">
        <f>VLOOKUP(AG315,检索目录!A:F,3,0)</f>
        <v>3</v>
      </c>
      <c r="AG315" s="28">
        <v>1101008</v>
      </c>
      <c r="AH315" s="28"/>
    </row>
    <row r="316" s="29" customFormat="1" ht="16.5" spans="1:34">
      <c r="A316" s="35">
        <f>CONCATENATE(9,VLOOKUP(LEFT($D316,3),{"czg",1;"tfq",2;"zyd",3;"jzq",4;"gcz",5;"pcc",6},2,FALSE))*100000+VALUE(MID($D316,5,LEN($D316)-LEN(RIGHT($D316,11))-5+1))*1000+LEFT(RIGHT($D316,10),1)*100+IF(LEFT(RIGHT($D316,8),3)="jlr",1,2)*10+RIGHT($D316,1)</f>
        <v>9206322</v>
      </c>
      <c r="B316" s="28" t="s">
        <v>101</v>
      </c>
      <c r="C316" s="28" t="s">
        <v>106</v>
      </c>
      <c r="D316" s="28" t="s">
        <v>453</v>
      </c>
      <c r="E316" s="28">
        <v>4</v>
      </c>
      <c r="F316" s="28">
        <f t="shared" si="14"/>
        <v>2</v>
      </c>
      <c r="G316" s="28">
        <f>INDEX(难度数据!$A$1:$G$16,MATCH(VALUE(MID($D316,5,LEN($D316)-LEN(RIGHT($D316,11))-5+1)),难度数据!$A$1:$A$16,0),MATCH(LEFT($D316,3),难度数据!$A$1:$G$1,0))</f>
        <v>26</v>
      </c>
      <c r="H316" s="28">
        <f>VLOOKUP($G316,难度数据!$P:$AI,IF($F316=1,2+VLOOKUP($E316,难度数据!$A$24:$B$27,2,FALSE),12+VLOOKUP($E316,难度数据!$A$28:$B$31,2,FALSE)),FALSE)</f>
        <v>1.22216215116675</v>
      </c>
      <c r="I316" s="28">
        <f>VLOOKUP($G316,难度数据!$P:$AI,IF($F316=1,3+VLOOKUP($E316,难度数据!$A$24:$B$27,2,FALSE),13+VLOOKUP($E316,难度数据!$A$28:$B$31,2,FALSE)),FALSE)</f>
        <v>0</v>
      </c>
      <c r="J316" s="28">
        <f>VLOOKUP($G316,难度数据!$P:$AI,IF($F316=1,4+VLOOKUP($E316,难度数据!$A$24:$B$27,2,FALSE),14+VLOOKUP($E316,难度数据!$A$28:$B$31,2,FALSE)),FALSE)</f>
        <v>1300</v>
      </c>
      <c r="K316" s="28">
        <v>0</v>
      </c>
      <c r="L316" s="28">
        <v>1.5</v>
      </c>
      <c r="M316" s="28">
        <v>0</v>
      </c>
      <c r="N316" s="28">
        <v>0</v>
      </c>
      <c r="O316" s="28">
        <f ca="1">LOOKUP($G316*4,难度数据!$I$3:$I$23,IF($F316=1,INDIRECT("难度数据"&amp;"!$J$3:$J$23"),INDIRECT("难度数据"&amp;"!$K$3:$K$23")))</f>
        <v>6250</v>
      </c>
      <c r="P316" s="28">
        <v>0</v>
      </c>
      <c r="Q316" s="28">
        <v>0</v>
      </c>
      <c r="R316" s="28">
        <v>1303013</v>
      </c>
      <c r="S316" s="28">
        <v>1</v>
      </c>
      <c r="T316" s="28">
        <v>1304027</v>
      </c>
      <c r="U316" s="28">
        <v>4</v>
      </c>
      <c r="V316" s="28">
        <v>1304031</v>
      </c>
      <c r="W316" s="28">
        <v>4</v>
      </c>
      <c r="X316" s="28"/>
      <c r="Y316" s="28"/>
      <c r="Z316" s="28"/>
      <c r="AA316" s="28" t="str">
        <f t="shared" si="13"/>
        <v/>
      </c>
      <c r="AB316" s="28">
        <v>0</v>
      </c>
      <c r="AC316" s="28">
        <f t="shared" si="12"/>
        <v>5</v>
      </c>
      <c r="AD316" s="29" t="str">
        <f>VLOOKUP(AG316,[2]战场角色!$A:$V,22,0)</f>
        <v>head_sbls_1102013</v>
      </c>
      <c r="AE316" s="29">
        <f>VLOOKUP(AG316,检索目录!A:F,6,0)</f>
        <v>2</v>
      </c>
      <c r="AF316" s="28">
        <f>VLOOKUP(AG316,检索目录!A:F,3,0)</f>
        <v>3</v>
      </c>
      <c r="AG316" s="28">
        <v>1102013</v>
      </c>
      <c r="AH316" s="28"/>
    </row>
    <row r="317" s="29" customFormat="1" ht="16.5" spans="1:34">
      <c r="A317" s="35">
        <f>CONCATENATE(9,VLOOKUP(LEFT($D317,3),{"czg",1;"tfq",2;"zyd",3;"jzq",4;"gcz",5;"pcc",6},2,FALSE))*100000+VALUE(MID($D317,5,LEN($D317)-LEN(RIGHT($D317,11))-5+1))*1000+LEFT(RIGHT($D317,10),1)*100+IF(LEFT(RIGHT($D317,8),3)="jlr",1,2)*10+RIGHT($D317,1)</f>
        <v>9206313</v>
      </c>
      <c r="B317" s="28" t="s">
        <v>98</v>
      </c>
      <c r="C317" s="28" t="s">
        <v>99</v>
      </c>
      <c r="D317" s="28" t="s">
        <v>454</v>
      </c>
      <c r="E317" s="28">
        <v>3</v>
      </c>
      <c r="F317" s="28">
        <f t="shared" si="14"/>
        <v>1</v>
      </c>
      <c r="G317" s="28">
        <f>INDEX(难度数据!$A$1:$G$16,MATCH(VALUE(MID($D317,5,LEN($D317)-LEN(RIGHT($D317,11))-5+1)),难度数据!$A$1:$A$16,0),MATCH(LEFT($D317,3),难度数据!$A$1:$G$1,0))</f>
        <v>26</v>
      </c>
      <c r="H317" s="28">
        <f>VLOOKUP($G317,难度数据!$P:$AI,IF($F317=1,2+VLOOKUP($E317,难度数据!$A$24:$B$27,2,FALSE),12+VLOOKUP($E317,难度数据!$A$28:$B$31,2,FALSE)),FALSE)</f>
        <v>1.0441349566715</v>
      </c>
      <c r="I317" s="28">
        <f>VLOOKUP($G317,难度数据!$P:$AI,IF($F317=1,3+VLOOKUP($E317,难度数据!$A$24:$B$27,2,FALSE),13+VLOOKUP($E317,难度数据!$A$28:$B$31,2,FALSE)),FALSE)</f>
        <v>0</v>
      </c>
      <c r="J317" s="28">
        <f>VLOOKUP($G317,难度数据!$P:$AI,IF($F317=1,4+VLOOKUP($E317,难度数据!$A$24:$B$27,2,FALSE),14+VLOOKUP($E317,难度数据!$A$28:$B$31,2,FALSE)),FALSE)</f>
        <v>1300</v>
      </c>
      <c r="K317" s="28">
        <v>0</v>
      </c>
      <c r="L317" s="28">
        <v>1.5</v>
      </c>
      <c r="M317" s="28">
        <v>0</v>
      </c>
      <c r="N317" s="28">
        <v>0</v>
      </c>
      <c r="O317" s="28">
        <f ca="1">LOOKUP($G317*4,难度数据!$I$3:$I$23,IF($F317=1,INDIRECT("难度数据"&amp;"!$J$3:$J$23"),INDIRECT("难度数据"&amp;"!$K$3:$K$23")))</f>
        <v>110</v>
      </c>
      <c r="P317" s="28">
        <v>0</v>
      </c>
      <c r="Q317" s="28">
        <v>0</v>
      </c>
      <c r="R317" s="28">
        <v>1301012</v>
      </c>
      <c r="S317" s="28">
        <v>1</v>
      </c>
      <c r="T317" s="28">
        <v>1302012</v>
      </c>
      <c r="U317" s="28">
        <v>4</v>
      </c>
      <c r="V317" s="28"/>
      <c r="W317" s="28"/>
      <c r="X317" s="28"/>
      <c r="Y317" s="28"/>
      <c r="Z317" s="28"/>
      <c r="AA317" s="28" t="str">
        <f t="shared" si="13"/>
        <v>tfq-6-3-shl-loc3</v>
      </c>
      <c r="AB317" s="28">
        <v>4</v>
      </c>
      <c r="AC317" s="28">
        <f t="shared" si="12"/>
        <v>5</v>
      </c>
      <c r="AD317" s="29" t="str">
        <f>VLOOKUP(AG317,[2]战场角色!$A:$V,22,0)</f>
        <v>head_nyf_1101012</v>
      </c>
      <c r="AE317" s="29">
        <f>VLOOKUP(AG317,检索目录!A:F,6,0)</f>
        <v>2</v>
      </c>
      <c r="AF317" s="28">
        <f>VLOOKUP(AG317,检索目录!A:F,3,0)</f>
        <v>2</v>
      </c>
      <c r="AG317" s="28">
        <v>1101012</v>
      </c>
      <c r="AH317" s="28"/>
    </row>
    <row r="318" s="29" customFormat="1" ht="16.5" spans="1:34">
      <c r="A318" s="35">
        <f>CONCATENATE(9,VLOOKUP(LEFT($D318,3),{"czg",1;"tfq",2;"zyd",3;"jzq",4;"gcz",5;"pcc",6},2,FALSE))*100000+VALUE(MID($D318,5,LEN($D318)-LEN(RIGHT($D318,11))-5+1))*1000+LEFT(RIGHT($D318,10),1)*100+IF(LEFT(RIGHT($D318,8),3)="jlr",1,2)*10+RIGHT($D318,1)</f>
        <v>9206323</v>
      </c>
      <c r="B318" s="28" t="s">
        <v>101</v>
      </c>
      <c r="C318" s="28" t="s">
        <v>102</v>
      </c>
      <c r="D318" s="28" t="s">
        <v>455</v>
      </c>
      <c r="E318" s="28">
        <v>3</v>
      </c>
      <c r="F318" s="28">
        <f t="shared" si="14"/>
        <v>2</v>
      </c>
      <c r="G318" s="28">
        <f>INDEX(难度数据!$A$1:$G$16,MATCH(VALUE(MID($D318,5,LEN($D318)-LEN(RIGHT($D318,11))-5+1)),难度数据!$A$1:$A$16,0),MATCH(LEFT($D318,3),难度数据!$A$1:$G$1,0))</f>
        <v>26</v>
      </c>
      <c r="H318" s="28">
        <f>VLOOKUP($G318,难度数据!$P:$AI,IF($F318=1,2+VLOOKUP($E318,难度数据!$A$24:$B$27,2,FALSE),12+VLOOKUP($E318,难度数据!$A$28:$B$31,2,FALSE)),FALSE)</f>
        <v>1.0623409467834</v>
      </c>
      <c r="I318" s="28">
        <f>VLOOKUP($G318,难度数据!$P:$AI,IF($F318=1,3+VLOOKUP($E318,难度数据!$A$24:$B$27,2,FALSE),13+VLOOKUP($E318,难度数据!$A$28:$B$31,2,FALSE)),FALSE)</f>
        <v>0</v>
      </c>
      <c r="J318" s="28">
        <f>VLOOKUP($G318,难度数据!$P:$AI,IF($F318=1,4+VLOOKUP($E318,难度数据!$A$24:$B$27,2,FALSE),14+VLOOKUP($E318,难度数据!$A$28:$B$31,2,FALSE)),FALSE)</f>
        <v>1300</v>
      </c>
      <c r="K318" s="28">
        <v>0</v>
      </c>
      <c r="L318" s="28">
        <v>1.5</v>
      </c>
      <c r="M318" s="28">
        <v>0</v>
      </c>
      <c r="N318" s="28">
        <v>0</v>
      </c>
      <c r="O318" s="28">
        <f ca="1">LOOKUP($G318*4,难度数据!$I$3:$I$23,IF($F318=1,INDIRECT("难度数据"&amp;"!$J$3:$J$23"),INDIRECT("难度数据"&amp;"!$K$3:$K$23")))</f>
        <v>6250</v>
      </c>
      <c r="P318" s="28">
        <v>0</v>
      </c>
      <c r="Q318" s="28">
        <v>0</v>
      </c>
      <c r="R318" s="28">
        <v>1303018</v>
      </c>
      <c r="S318" s="28">
        <v>1</v>
      </c>
      <c r="T318" s="28">
        <v>1304026</v>
      </c>
      <c r="U318" s="28">
        <v>4</v>
      </c>
      <c r="V318" s="28">
        <v>1304032</v>
      </c>
      <c r="W318" s="28">
        <v>4</v>
      </c>
      <c r="X318" s="28"/>
      <c r="Y318" s="28"/>
      <c r="Z318" s="28"/>
      <c r="AA318" s="28" t="str">
        <f t="shared" si="13"/>
        <v/>
      </c>
      <c r="AB318" s="28">
        <v>0</v>
      </c>
      <c r="AC318" s="28">
        <f t="shared" si="12"/>
        <v>5</v>
      </c>
      <c r="AD318" s="29" t="str">
        <f>VLOOKUP(AG318,[2]战场角色!$A:$V,22,0)</f>
        <v>head_sr_1102018</v>
      </c>
      <c r="AE318" s="29">
        <f>VLOOKUP(AG318,检索目录!A:F,6,0)</f>
        <v>2</v>
      </c>
      <c r="AF318" s="28">
        <f>VLOOKUP(AG318,检索目录!A:F,3,0)</f>
        <v>2</v>
      </c>
      <c r="AG318" s="28">
        <v>1102018</v>
      </c>
      <c r="AH318" s="28"/>
    </row>
    <row r="319" s="29" customFormat="1" ht="16.5" spans="1:34">
      <c r="A319" s="35">
        <f>CONCATENATE(9,VLOOKUP(LEFT($D319,3),{"czg",1;"tfq",2;"zyd",3;"jzq",4;"gcz",5;"pcc",6},2,FALSE))*100000+VALUE(MID($D319,5,LEN($D319)-LEN(RIGHT($D319,11))-5+1))*1000+LEFT(RIGHT($D319,10),1)*100+IF(LEFT(RIGHT($D319,8),3)="jlr",1,2)*10+RIGHT($D319,1)</f>
        <v>9306111</v>
      </c>
      <c r="B319" s="28" t="s">
        <v>98</v>
      </c>
      <c r="C319" s="28" t="s">
        <v>238</v>
      </c>
      <c r="D319" s="28" t="s">
        <v>456</v>
      </c>
      <c r="E319" s="28">
        <v>3</v>
      </c>
      <c r="F319" s="28">
        <f t="shared" si="14"/>
        <v>1</v>
      </c>
      <c r="G319" s="28">
        <f>INDEX(难度数据!$A$1:$G$16,MATCH(VALUE(MID($D319,5,LEN($D319)-LEN(RIGHT($D319,11))-5+1)),难度数据!$A$1:$A$16,0),MATCH(LEFT($D319,3),难度数据!$A$1:$G$1,0))</f>
        <v>29</v>
      </c>
      <c r="H319" s="28">
        <f>VLOOKUP($G319,难度数据!$P:$AI,IF($F319=1,2+VLOOKUP($E319,难度数据!$A$24:$B$27,2,FALSE),12+VLOOKUP($E319,难度数据!$A$28:$B$31,2,FALSE)),FALSE)</f>
        <v>1.0667697362064</v>
      </c>
      <c r="I319" s="28">
        <f>VLOOKUP($G319,难度数据!$P:$AI,IF($F319=1,3+VLOOKUP($E319,难度数据!$A$24:$B$27,2,FALSE),13+VLOOKUP($E319,难度数据!$A$28:$B$31,2,FALSE)),FALSE)</f>
        <v>0</v>
      </c>
      <c r="J319" s="28">
        <f>VLOOKUP($G319,难度数据!$P:$AI,IF($F319=1,4+VLOOKUP($E319,难度数据!$A$24:$B$27,2,FALSE),14+VLOOKUP($E319,难度数据!$A$28:$B$31,2,FALSE)),FALSE)</f>
        <v>1450</v>
      </c>
      <c r="K319" s="28">
        <v>0</v>
      </c>
      <c r="L319" s="28">
        <v>1.5</v>
      </c>
      <c r="M319" s="28">
        <v>0</v>
      </c>
      <c r="N319" s="28">
        <v>0</v>
      </c>
      <c r="O319" s="28">
        <f ca="1">LOOKUP($G319*4,难度数据!$I$3:$I$23,IF($F319=1,INDIRECT("难度数据"&amp;"!$J$3:$J$23"),INDIRECT("难度数据"&amp;"!$K$3:$K$23")))</f>
        <v>120</v>
      </c>
      <c r="P319" s="28">
        <v>0</v>
      </c>
      <c r="Q319" s="28">
        <v>0</v>
      </c>
      <c r="R319" s="28">
        <v>1301007</v>
      </c>
      <c r="S319" s="28">
        <v>1</v>
      </c>
      <c r="T319" s="28">
        <v>1302007</v>
      </c>
      <c r="U319" s="28">
        <v>4</v>
      </c>
      <c r="V319" s="28"/>
      <c r="W319" s="28"/>
      <c r="X319" s="28"/>
      <c r="Y319" s="28"/>
      <c r="Z319" s="28"/>
      <c r="AA319" s="28" t="str">
        <f t="shared" si="13"/>
        <v>zyd-6-1-shl-loc1</v>
      </c>
      <c r="AB319" s="28">
        <v>4</v>
      </c>
      <c r="AC319" s="28">
        <f t="shared" si="12"/>
        <v>5</v>
      </c>
      <c r="AD319" s="29" t="str">
        <f>VLOOKUP(AG319,[2]战场角色!$A:$V,22,0)</f>
        <v>head_zdcyb_1101007</v>
      </c>
      <c r="AE319" s="29">
        <f>VLOOKUP(AG319,检索目录!A:F,6,0)</f>
        <v>4</v>
      </c>
      <c r="AF319" s="28">
        <f>VLOOKUP(AG319,检索目录!A:F,3,0)</f>
        <v>1</v>
      </c>
      <c r="AG319" s="28">
        <v>1101007</v>
      </c>
      <c r="AH319" s="28"/>
    </row>
    <row r="320" s="29" customFormat="1" ht="16.5" spans="1:34">
      <c r="A320" s="35">
        <f>CONCATENATE(9,VLOOKUP(LEFT($D320,3),{"czg",1;"tfq",2;"zyd",3;"jzq",4;"gcz",5;"pcc",6},2,FALSE))*100000+VALUE(MID($D320,5,LEN($D320)-LEN(RIGHT($D320,11))-5+1))*1000+LEFT(RIGHT($D320,10),1)*100+IF(LEFT(RIGHT($D320,8),3)="jlr",1,2)*10+RIGHT($D320,1)</f>
        <v>9306121</v>
      </c>
      <c r="B320" s="28" t="s">
        <v>101</v>
      </c>
      <c r="C320" s="28" t="s">
        <v>292</v>
      </c>
      <c r="D320" s="28" t="s">
        <v>457</v>
      </c>
      <c r="E320" s="28">
        <v>3</v>
      </c>
      <c r="F320" s="28">
        <f t="shared" si="14"/>
        <v>2</v>
      </c>
      <c r="G320" s="28">
        <f>INDEX(难度数据!$A$1:$G$16,MATCH(VALUE(MID($D320,5,LEN($D320)-LEN(RIGHT($D320,11))-5+1)),难度数据!$A$1:$A$16,0),MATCH(LEFT($D320,3),难度数据!$A$1:$G$1,0))</f>
        <v>29</v>
      </c>
      <c r="H320" s="28">
        <f>VLOOKUP($G320,难度数据!$P:$AI,IF($F320=1,2+VLOOKUP($E320,难度数据!$A$24:$B$27,2,FALSE),12+VLOOKUP($E320,难度数据!$A$28:$B$31,2,FALSE)),FALSE)</f>
        <v>1.08064016646684</v>
      </c>
      <c r="I320" s="28">
        <f>VLOOKUP($G320,难度数据!$P:$AI,IF($F320=1,3+VLOOKUP($E320,难度数据!$A$24:$B$27,2,FALSE),13+VLOOKUP($E320,难度数据!$A$28:$B$31,2,FALSE)),FALSE)</f>
        <v>0</v>
      </c>
      <c r="J320" s="28">
        <f>VLOOKUP($G320,难度数据!$P:$AI,IF($F320=1,4+VLOOKUP($E320,难度数据!$A$24:$B$27,2,FALSE),14+VLOOKUP($E320,难度数据!$A$28:$B$31,2,FALSE)),FALSE)</f>
        <v>1450</v>
      </c>
      <c r="K320" s="28">
        <v>0</v>
      </c>
      <c r="L320" s="28">
        <v>1.5</v>
      </c>
      <c r="M320" s="28">
        <v>0</v>
      </c>
      <c r="N320" s="28">
        <v>0</v>
      </c>
      <c r="O320" s="28">
        <f ca="1">LOOKUP($G320*4,难度数据!$I$3:$I$23,IF($F320=1,INDIRECT("难度数据"&amp;"!$J$3:$J$23"),INDIRECT("难度数据"&amp;"!$K$3:$K$23")))</f>
        <v>8200</v>
      </c>
      <c r="P320" s="28">
        <v>0</v>
      </c>
      <c r="Q320" s="28">
        <v>0</v>
      </c>
      <c r="R320" s="28">
        <v>1303009</v>
      </c>
      <c r="S320" s="28">
        <v>1</v>
      </c>
      <c r="T320" s="28">
        <v>1304026</v>
      </c>
      <c r="U320" s="28">
        <v>4</v>
      </c>
      <c r="V320" s="28">
        <v>1304032</v>
      </c>
      <c r="W320" s="28">
        <v>4</v>
      </c>
      <c r="X320" s="28"/>
      <c r="Y320" s="28"/>
      <c r="Z320" s="28"/>
      <c r="AA320" s="28" t="str">
        <f t="shared" si="13"/>
        <v/>
      </c>
      <c r="AB320" s="28">
        <v>0</v>
      </c>
      <c r="AC320" s="28">
        <f t="shared" si="12"/>
        <v>5</v>
      </c>
      <c r="AD320" s="29" t="str">
        <f>VLOOKUP(AG320,[2]战场角色!$A:$V,22,0)</f>
        <v>head_xh_1102009</v>
      </c>
      <c r="AE320" s="29">
        <f>VLOOKUP(AG320,检索目录!A:F,6,0)</f>
        <v>3</v>
      </c>
      <c r="AF320" s="28">
        <f>VLOOKUP(AG320,检索目录!A:F,3,0)</f>
        <v>1</v>
      </c>
      <c r="AG320" s="28">
        <v>1102009</v>
      </c>
      <c r="AH320" s="28"/>
    </row>
    <row r="321" s="29" customFormat="1" ht="16.5" spans="1:34">
      <c r="A321" s="35">
        <f>CONCATENATE(9,VLOOKUP(LEFT($D321,3),{"czg",1;"tfq",2;"zyd",3;"jzq",4;"gcz",5;"pcc",6},2,FALSE))*100000+VALUE(MID($D321,5,LEN($D321)-LEN(RIGHT($D321,11))-5+1))*1000+LEFT(RIGHT($D321,10),1)*100+IF(LEFT(RIGHT($D321,8),3)="jlr",1,2)*10+RIGHT($D321,1)</f>
        <v>9306112</v>
      </c>
      <c r="B321" s="28" t="s">
        <v>98</v>
      </c>
      <c r="C321" s="28" t="s">
        <v>238</v>
      </c>
      <c r="D321" s="28" t="s">
        <v>458</v>
      </c>
      <c r="E321" s="28">
        <v>4</v>
      </c>
      <c r="F321" s="28">
        <f t="shared" si="14"/>
        <v>1</v>
      </c>
      <c r="G321" s="28">
        <f>INDEX(难度数据!$A$1:$G$16,MATCH(VALUE(MID($D321,5,LEN($D321)-LEN(RIGHT($D321,11))-5+1)),难度数据!$A$1:$A$16,0),MATCH(LEFT($D321,3),难度数据!$A$1:$G$1,0))</f>
        <v>29</v>
      </c>
      <c r="H321" s="28">
        <f>VLOOKUP($G321,难度数据!$P:$AI,IF($F321=1,2+VLOOKUP($E321,难度数据!$A$24:$B$27,2,FALSE),12+VLOOKUP($E321,难度数据!$A$28:$B$31,2,FALSE)),FALSE)</f>
        <v>1.23061116404569</v>
      </c>
      <c r="I321" s="28">
        <f>VLOOKUP($G321,难度数据!$P:$AI,IF($F321=1,3+VLOOKUP($E321,难度数据!$A$24:$B$27,2,FALSE),13+VLOOKUP($E321,难度数据!$A$28:$B$31,2,FALSE)),FALSE)</f>
        <v>0</v>
      </c>
      <c r="J321" s="28">
        <f>VLOOKUP($G321,难度数据!$P:$AI,IF($F321=1,4+VLOOKUP($E321,难度数据!$A$24:$B$27,2,FALSE),14+VLOOKUP($E321,难度数据!$A$28:$B$31,2,FALSE)),FALSE)</f>
        <v>1450</v>
      </c>
      <c r="K321" s="28">
        <v>0</v>
      </c>
      <c r="L321" s="28">
        <v>1.5</v>
      </c>
      <c r="M321" s="28">
        <v>0</v>
      </c>
      <c r="N321" s="28">
        <v>0</v>
      </c>
      <c r="O321" s="28">
        <f ca="1">LOOKUP($G321*4,难度数据!$I$3:$I$23,IF($F321=1,INDIRECT("难度数据"&amp;"!$J$3:$J$23"),INDIRECT("难度数据"&amp;"!$K$3:$K$23")))</f>
        <v>120</v>
      </c>
      <c r="P321" s="28">
        <v>0</v>
      </c>
      <c r="Q321" s="28">
        <v>0</v>
      </c>
      <c r="R321" s="28">
        <v>1301007</v>
      </c>
      <c r="S321" s="28">
        <v>1</v>
      </c>
      <c r="T321" s="28">
        <v>1302007</v>
      </c>
      <c r="U321" s="28">
        <v>4</v>
      </c>
      <c r="V321" s="28"/>
      <c r="W321" s="28"/>
      <c r="X321" s="28"/>
      <c r="Y321" s="28"/>
      <c r="Z321" s="28"/>
      <c r="AA321" s="28" t="str">
        <f t="shared" si="13"/>
        <v>zyd-6-1-shl-loc2</v>
      </c>
      <c r="AB321" s="28">
        <v>4</v>
      </c>
      <c r="AC321" s="28">
        <f t="shared" si="12"/>
        <v>5</v>
      </c>
      <c r="AD321" s="29" t="str">
        <f>VLOOKUP(AG321,[2]战场角色!$A:$V,22,0)</f>
        <v>head_zdcyb_1101007</v>
      </c>
      <c r="AE321" s="29">
        <f>VLOOKUP(AG321,检索目录!A:F,6,0)</f>
        <v>4</v>
      </c>
      <c r="AF321" s="28">
        <f>VLOOKUP(AG321,检索目录!A:F,3,0)</f>
        <v>1</v>
      </c>
      <c r="AG321" s="28">
        <v>1101007</v>
      </c>
      <c r="AH321" s="28"/>
    </row>
    <row r="322" s="29" customFormat="1" ht="16.5" spans="1:34">
      <c r="A322" s="35">
        <f>CONCATENATE(9,VLOOKUP(LEFT($D322,3),{"czg",1;"tfq",2;"zyd",3;"jzq",4;"gcz",5;"pcc",6},2,FALSE))*100000+VALUE(MID($D322,5,LEN($D322)-LEN(RIGHT($D322,11))-5+1))*1000+LEFT(RIGHT($D322,10),1)*100+IF(LEFT(RIGHT($D322,8),3)="jlr",1,2)*10+RIGHT($D322,1)</f>
        <v>9306122</v>
      </c>
      <c r="B322" s="28" t="s">
        <v>101</v>
      </c>
      <c r="C322" s="28" t="s">
        <v>240</v>
      </c>
      <c r="D322" s="28" t="s">
        <v>459</v>
      </c>
      <c r="E322" s="28">
        <v>4</v>
      </c>
      <c r="F322" s="28">
        <f t="shared" si="14"/>
        <v>2</v>
      </c>
      <c r="G322" s="28">
        <f>INDEX(难度数据!$A$1:$G$16,MATCH(VALUE(MID($D322,5,LEN($D322)-LEN(RIGHT($D322,11))-5+1)),难度数据!$A$1:$A$16,0),MATCH(LEFT($D322,3),难度数据!$A$1:$G$1,0))</f>
        <v>29</v>
      </c>
      <c r="H322" s="28">
        <f>VLOOKUP($G322,难度数据!$P:$AI,IF($F322=1,2+VLOOKUP($E322,难度数据!$A$24:$B$27,2,FALSE),12+VLOOKUP($E322,难度数据!$A$28:$B$31,2,FALSE)),FALSE)</f>
        <v>1.24321435080256</v>
      </c>
      <c r="I322" s="28">
        <f>VLOOKUP($G322,难度数据!$P:$AI,IF($F322=1,3+VLOOKUP($E322,难度数据!$A$24:$B$27,2,FALSE),13+VLOOKUP($E322,难度数据!$A$28:$B$31,2,FALSE)),FALSE)</f>
        <v>0</v>
      </c>
      <c r="J322" s="28">
        <f>VLOOKUP($G322,难度数据!$P:$AI,IF($F322=1,4+VLOOKUP($E322,难度数据!$A$24:$B$27,2,FALSE),14+VLOOKUP($E322,难度数据!$A$28:$B$31,2,FALSE)),FALSE)</f>
        <v>1450</v>
      </c>
      <c r="K322" s="28">
        <v>0</v>
      </c>
      <c r="L322" s="28">
        <v>1.5</v>
      </c>
      <c r="M322" s="28">
        <v>0</v>
      </c>
      <c r="N322" s="28">
        <v>0</v>
      </c>
      <c r="O322" s="28">
        <f ca="1">LOOKUP($G322*4,难度数据!$I$3:$I$23,IF($F322=1,INDIRECT("难度数据"&amp;"!$J$3:$J$23"),INDIRECT("难度数据"&amp;"!$K$3:$K$23")))</f>
        <v>8200</v>
      </c>
      <c r="P322" s="28">
        <v>0</v>
      </c>
      <c r="Q322" s="28">
        <v>0</v>
      </c>
      <c r="R322" s="28">
        <v>1303003</v>
      </c>
      <c r="S322" s="28">
        <v>1</v>
      </c>
      <c r="T322" s="28">
        <v>1304026</v>
      </c>
      <c r="U322" s="28">
        <v>4</v>
      </c>
      <c r="V322" s="28">
        <v>1304032</v>
      </c>
      <c r="W322" s="28">
        <v>4</v>
      </c>
      <c r="X322" s="28"/>
      <c r="Y322" s="28"/>
      <c r="Z322" s="28"/>
      <c r="AA322" s="28" t="str">
        <f t="shared" si="13"/>
        <v/>
      </c>
      <c r="AB322" s="28">
        <v>0</v>
      </c>
      <c r="AC322" s="28">
        <f t="shared" si="12"/>
        <v>5</v>
      </c>
      <c r="AD322" s="29" t="str">
        <f>VLOOKUP(AG322,[2]战场角色!$A:$V,22,0)</f>
        <v>head_dw_1102003</v>
      </c>
      <c r="AE322" s="29">
        <f>VLOOKUP(AG322,检索目录!A:F,6,0)</f>
        <v>4</v>
      </c>
      <c r="AF322" s="28">
        <f>VLOOKUP(AG322,检索目录!A:F,3,0)</f>
        <v>1</v>
      </c>
      <c r="AG322" s="28">
        <v>1102003</v>
      </c>
      <c r="AH322" s="28"/>
    </row>
    <row r="323" s="29" customFormat="1" ht="16.5" spans="1:34">
      <c r="A323" s="35">
        <f>CONCATENATE(9,VLOOKUP(LEFT($D323,3),{"czg",1;"tfq",2;"zyd",3;"jzq",4;"gcz",5;"pcc",6},2,FALSE))*100000+VALUE(MID($D323,5,LEN($D323)-LEN(RIGHT($D323,11))-5+1))*1000+LEFT(RIGHT($D323,10),1)*100+IF(LEFT(RIGHT($D323,8),3)="jlr",1,2)*10+RIGHT($D323,1)</f>
        <v>9306113</v>
      </c>
      <c r="B323" s="28" t="s">
        <v>98</v>
      </c>
      <c r="C323" s="28" t="s">
        <v>183</v>
      </c>
      <c r="D323" s="28" t="s">
        <v>460</v>
      </c>
      <c r="E323" s="28">
        <v>3</v>
      </c>
      <c r="F323" s="28">
        <f t="shared" si="14"/>
        <v>1</v>
      </c>
      <c r="G323" s="28">
        <f>INDEX(难度数据!$A$1:$G$16,MATCH(VALUE(MID($D323,5,LEN($D323)-LEN(RIGHT($D323,11))-5+1)),难度数据!$A$1:$A$16,0),MATCH(LEFT($D323,3),难度数据!$A$1:$G$1,0))</f>
        <v>29</v>
      </c>
      <c r="H323" s="28">
        <f>VLOOKUP($G323,难度数据!$P:$AI,IF($F323=1,2+VLOOKUP($E323,难度数据!$A$24:$B$27,2,FALSE),12+VLOOKUP($E323,难度数据!$A$28:$B$31,2,FALSE)),FALSE)</f>
        <v>1.0667697362064</v>
      </c>
      <c r="I323" s="28">
        <f>VLOOKUP($G323,难度数据!$P:$AI,IF($F323=1,3+VLOOKUP($E323,难度数据!$A$24:$B$27,2,FALSE),13+VLOOKUP($E323,难度数据!$A$28:$B$31,2,FALSE)),FALSE)</f>
        <v>0</v>
      </c>
      <c r="J323" s="28">
        <f>VLOOKUP($G323,难度数据!$P:$AI,IF($F323=1,4+VLOOKUP($E323,难度数据!$A$24:$B$27,2,FALSE),14+VLOOKUP($E323,难度数据!$A$28:$B$31,2,FALSE)),FALSE)</f>
        <v>1450</v>
      </c>
      <c r="K323" s="28">
        <v>0</v>
      </c>
      <c r="L323" s="28">
        <v>1.5</v>
      </c>
      <c r="M323" s="28">
        <v>0</v>
      </c>
      <c r="N323" s="28">
        <v>0</v>
      </c>
      <c r="O323" s="28">
        <f ca="1">LOOKUP($G323*4,难度数据!$I$3:$I$23,IF($F323=1,INDIRECT("难度数据"&amp;"!$J$3:$J$23"),INDIRECT("难度数据"&amp;"!$K$3:$K$23")))</f>
        <v>120</v>
      </c>
      <c r="P323" s="28">
        <v>0</v>
      </c>
      <c r="Q323" s="28">
        <v>0</v>
      </c>
      <c r="R323" s="28">
        <v>1301011</v>
      </c>
      <c r="S323" s="28">
        <v>1</v>
      </c>
      <c r="T323" s="28">
        <v>1302011</v>
      </c>
      <c r="U323" s="28">
        <v>4</v>
      </c>
      <c r="V323" s="28"/>
      <c r="W323" s="28"/>
      <c r="X323" s="28"/>
      <c r="Y323" s="28"/>
      <c r="Z323" s="28"/>
      <c r="AA323" s="28" t="str">
        <f t="shared" si="13"/>
        <v>zyd-6-1-shl-loc3</v>
      </c>
      <c r="AB323" s="28">
        <v>4</v>
      </c>
      <c r="AC323" s="28">
        <f t="shared" si="12"/>
        <v>5</v>
      </c>
      <c r="AD323" s="29" t="str">
        <f>VLOOKUP(AG323,[2]战场角色!$A:$V,22,0)</f>
        <v>head_yfz_1101011</v>
      </c>
      <c r="AE323" s="29">
        <f>VLOOKUP(AG323,检索目录!A:F,6,0)</f>
        <v>3</v>
      </c>
      <c r="AF323" s="28">
        <f>VLOOKUP(AG323,检索目录!A:F,3,0)</f>
        <v>2</v>
      </c>
      <c r="AG323" s="28">
        <v>1101011</v>
      </c>
      <c r="AH323" s="28"/>
    </row>
    <row r="324" s="29" customFormat="1" ht="16.5" spans="1:34">
      <c r="A324" s="35">
        <f>CONCATENATE(9,VLOOKUP(LEFT($D324,3),{"czg",1;"tfq",2;"zyd",3;"jzq",4;"gcz",5;"pcc",6},2,FALSE))*100000+VALUE(MID($D324,5,LEN($D324)-LEN(RIGHT($D324,11))-5+1))*1000+LEFT(RIGHT($D324,10),1)*100+IF(LEFT(RIGHT($D324,8),3)="jlr",1,2)*10+RIGHT($D324,1)</f>
        <v>9306123</v>
      </c>
      <c r="B324" s="28" t="s">
        <v>101</v>
      </c>
      <c r="C324" s="28" t="s">
        <v>185</v>
      </c>
      <c r="D324" s="28" t="s">
        <v>461</v>
      </c>
      <c r="E324" s="28">
        <v>3</v>
      </c>
      <c r="F324" s="28">
        <f t="shared" si="14"/>
        <v>2</v>
      </c>
      <c r="G324" s="28">
        <f>INDEX(难度数据!$A$1:$G$16,MATCH(VALUE(MID($D324,5,LEN($D324)-LEN(RIGHT($D324,11))-5+1)),难度数据!$A$1:$A$16,0),MATCH(LEFT($D324,3),难度数据!$A$1:$G$1,0))</f>
        <v>29</v>
      </c>
      <c r="H324" s="28">
        <f>VLOOKUP($G324,难度数据!$P:$AI,IF($F324=1,2+VLOOKUP($E324,难度数据!$A$24:$B$27,2,FALSE),12+VLOOKUP($E324,难度数据!$A$28:$B$31,2,FALSE)),FALSE)</f>
        <v>1.08064016646684</v>
      </c>
      <c r="I324" s="28">
        <f>VLOOKUP($G324,难度数据!$P:$AI,IF($F324=1,3+VLOOKUP($E324,难度数据!$A$24:$B$27,2,FALSE),13+VLOOKUP($E324,难度数据!$A$28:$B$31,2,FALSE)),FALSE)</f>
        <v>0</v>
      </c>
      <c r="J324" s="28">
        <f>VLOOKUP($G324,难度数据!$P:$AI,IF($F324=1,4+VLOOKUP($E324,难度数据!$A$24:$B$27,2,FALSE),14+VLOOKUP($E324,难度数据!$A$28:$B$31,2,FALSE)),FALSE)</f>
        <v>1450</v>
      </c>
      <c r="K324" s="28">
        <v>0</v>
      </c>
      <c r="L324" s="28">
        <v>1.5</v>
      </c>
      <c r="M324" s="28">
        <v>0</v>
      </c>
      <c r="N324" s="28">
        <v>0</v>
      </c>
      <c r="O324" s="28">
        <f ca="1">LOOKUP($G324*4,难度数据!$I$3:$I$23,IF($F324=1,INDIRECT("难度数据"&amp;"!$J$3:$J$23"),INDIRECT("难度数据"&amp;"!$K$3:$K$23")))</f>
        <v>8200</v>
      </c>
      <c r="P324" s="28">
        <v>0</v>
      </c>
      <c r="Q324" s="28">
        <v>0</v>
      </c>
      <c r="R324" s="28">
        <v>1303017</v>
      </c>
      <c r="S324" s="28">
        <v>1</v>
      </c>
      <c r="T324" s="28">
        <v>1304027</v>
      </c>
      <c r="U324" s="28">
        <v>4</v>
      </c>
      <c r="V324" s="28">
        <v>1304031</v>
      </c>
      <c r="W324" s="28">
        <v>4</v>
      </c>
      <c r="X324" s="28"/>
      <c r="Y324" s="28"/>
      <c r="Z324" s="28"/>
      <c r="AA324" s="28" t="str">
        <f t="shared" si="13"/>
        <v/>
      </c>
      <c r="AB324" s="28">
        <v>0</v>
      </c>
      <c r="AC324" s="28">
        <f t="shared" ref="AC324:AC387" si="15">IF(INT(AG324/100000)=12,4,5)</f>
        <v>5</v>
      </c>
      <c r="AD324" s="29" t="str">
        <f>VLOOKUP(AG324,[2]战场角色!$A:$V,22,0)</f>
        <v>head_fl_1102017</v>
      </c>
      <c r="AE324" s="29">
        <f>VLOOKUP(AG324,检索目录!A:F,6,0)</f>
        <v>3</v>
      </c>
      <c r="AF324" s="28">
        <f>VLOOKUP(AG324,检索目录!A:F,3,0)</f>
        <v>2</v>
      </c>
      <c r="AG324" s="28">
        <v>1102017</v>
      </c>
      <c r="AH324" s="28"/>
    </row>
    <row r="325" s="29" customFormat="1" ht="16.5" spans="1:34">
      <c r="A325" s="35">
        <f>CONCATENATE(9,VLOOKUP(LEFT($D325,3),{"czg",1;"tfq",2;"zyd",3;"jzq",4;"gcz",5;"pcc",6},2,FALSE))*100000+VALUE(MID($D325,5,LEN($D325)-LEN(RIGHT($D325,11))-5+1))*1000+LEFT(RIGHT($D325,10),1)*100+IF(LEFT(RIGHT($D325,8),3)="jlr",1,2)*10+RIGHT($D325,1)</f>
        <v>9306211</v>
      </c>
      <c r="B325" s="28" t="s">
        <v>98</v>
      </c>
      <c r="C325" s="28" t="s">
        <v>238</v>
      </c>
      <c r="D325" s="28" t="s">
        <v>462</v>
      </c>
      <c r="E325" s="28">
        <v>3</v>
      </c>
      <c r="F325" s="28">
        <f t="shared" si="14"/>
        <v>1</v>
      </c>
      <c r="G325" s="28">
        <f>INDEX(难度数据!$A$1:$G$16,MATCH(VALUE(MID($D325,5,LEN($D325)-LEN(RIGHT($D325,11))-5+1)),难度数据!$A$1:$A$16,0),MATCH(LEFT($D325,3),难度数据!$A$1:$G$1,0))</f>
        <v>29</v>
      </c>
      <c r="H325" s="28">
        <f>VLOOKUP($G325,难度数据!$P:$AI,IF($F325=1,2+VLOOKUP($E325,难度数据!$A$24:$B$27,2,FALSE),12+VLOOKUP($E325,难度数据!$A$28:$B$31,2,FALSE)),FALSE)</f>
        <v>1.0667697362064</v>
      </c>
      <c r="I325" s="28">
        <f>VLOOKUP($G325,难度数据!$P:$AI,IF($F325=1,3+VLOOKUP($E325,难度数据!$A$24:$B$27,2,FALSE),13+VLOOKUP($E325,难度数据!$A$28:$B$31,2,FALSE)),FALSE)</f>
        <v>0</v>
      </c>
      <c r="J325" s="28">
        <f>VLOOKUP($G325,难度数据!$P:$AI,IF($F325=1,4+VLOOKUP($E325,难度数据!$A$24:$B$27,2,FALSE),14+VLOOKUP($E325,难度数据!$A$28:$B$31,2,FALSE)),FALSE)</f>
        <v>1450</v>
      </c>
      <c r="K325" s="28">
        <v>0</v>
      </c>
      <c r="L325" s="28">
        <v>1.5</v>
      </c>
      <c r="M325" s="28">
        <v>0</v>
      </c>
      <c r="N325" s="28">
        <v>0</v>
      </c>
      <c r="O325" s="28">
        <f ca="1">LOOKUP($G325*4,难度数据!$I$3:$I$23,IF($F325=1,INDIRECT("难度数据"&amp;"!$J$3:$J$23"),INDIRECT("难度数据"&amp;"!$K$3:$K$23")))</f>
        <v>120</v>
      </c>
      <c r="P325" s="28">
        <v>0</v>
      </c>
      <c r="Q325" s="28">
        <v>0</v>
      </c>
      <c r="R325" s="28">
        <v>1301007</v>
      </c>
      <c r="S325" s="28">
        <v>1</v>
      </c>
      <c r="T325" s="28">
        <v>1302007</v>
      </c>
      <c r="U325" s="28">
        <v>4</v>
      </c>
      <c r="V325" s="28"/>
      <c r="W325" s="28"/>
      <c r="X325" s="28"/>
      <c r="Y325" s="28"/>
      <c r="Z325" s="28"/>
      <c r="AA325" s="28" t="str">
        <f t="shared" si="13"/>
        <v>zyd-6-2-shl-loc1</v>
      </c>
      <c r="AB325" s="28">
        <v>4</v>
      </c>
      <c r="AC325" s="28">
        <f t="shared" si="15"/>
        <v>5</v>
      </c>
      <c r="AD325" s="29" t="str">
        <f>VLOOKUP(AG325,[2]战场角色!$A:$V,22,0)</f>
        <v>head_zdcyb_1101007</v>
      </c>
      <c r="AE325" s="29">
        <f>VLOOKUP(AG325,检索目录!A:F,6,0)</f>
        <v>4</v>
      </c>
      <c r="AF325" s="28">
        <f>VLOOKUP(AG325,检索目录!A:F,3,0)</f>
        <v>1</v>
      </c>
      <c r="AG325" s="28">
        <v>1101007</v>
      </c>
      <c r="AH325" s="28"/>
    </row>
    <row r="326" s="29" customFormat="1" ht="16.5" spans="1:34">
      <c r="A326" s="35">
        <f>CONCATENATE(9,VLOOKUP(LEFT($D326,3),{"czg",1;"tfq",2;"zyd",3;"jzq",4;"gcz",5;"pcc",6},2,FALSE))*100000+VALUE(MID($D326,5,LEN($D326)-LEN(RIGHT($D326,11))-5+1))*1000+LEFT(RIGHT($D326,10),1)*100+IF(LEFT(RIGHT($D326,8),3)="jlr",1,2)*10+RIGHT($D326,1)</f>
        <v>9306221</v>
      </c>
      <c r="B326" s="28" t="s">
        <v>101</v>
      </c>
      <c r="C326" s="28" t="s">
        <v>315</v>
      </c>
      <c r="D326" s="28" t="s">
        <v>463</v>
      </c>
      <c r="E326" s="28">
        <v>3</v>
      </c>
      <c r="F326" s="28">
        <f t="shared" si="14"/>
        <v>2</v>
      </c>
      <c r="G326" s="28">
        <f>INDEX(难度数据!$A$1:$G$16,MATCH(VALUE(MID($D326,5,LEN($D326)-LEN(RIGHT($D326,11))-5+1)),难度数据!$A$1:$A$16,0),MATCH(LEFT($D326,3),难度数据!$A$1:$G$1,0))</f>
        <v>29</v>
      </c>
      <c r="H326" s="28">
        <f>VLOOKUP($G326,难度数据!$P:$AI,IF($F326=1,2+VLOOKUP($E326,难度数据!$A$24:$B$27,2,FALSE),12+VLOOKUP($E326,难度数据!$A$28:$B$31,2,FALSE)),FALSE)</f>
        <v>1.08064016646684</v>
      </c>
      <c r="I326" s="28">
        <f>VLOOKUP($G326,难度数据!$P:$AI,IF($F326=1,3+VLOOKUP($E326,难度数据!$A$24:$B$27,2,FALSE),13+VLOOKUP($E326,难度数据!$A$28:$B$31,2,FALSE)),FALSE)</f>
        <v>0</v>
      </c>
      <c r="J326" s="28">
        <f>VLOOKUP($G326,难度数据!$P:$AI,IF($F326=1,4+VLOOKUP($E326,难度数据!$A$24:$B$27,2,FALSE),14+VLOOKUP($E326,难度数据!$A$28:$B$31,2,FALSE)),FALSE)</f>
        <v>1450</v>
      </c>
      <c r="K326" s="28">
        <v>0</v>
      </c>
      <c r="L326" s="28">
        <v>1.5</v>
      </c>
      <c r="M326" s="28">
        <v>0</v>
      </c>
      <c r="N326" s="28">
        <v>0</v>
      </c>
      <c r="O326" s="28">
        <f ca="1">LOOKUP($G326*4,难度数据!$I$3:$I$23,IF($F326=1,INDIRECT("难度数据"&amp;"!$J$3:$J$23"),INDIRECT("难度数据"&amp;"!$K$3:$K$23")))</f>
        <v>8200</v>
      </c>
      <c r="P326" s="28">
        <v>0</v>
      </c>
      <c r="Q326" s="28">
        <v>0</v>
      </c>
      <c r="R326" s="28">
        <v>1303012</v>
      </c>
      <c r="S326" s="28">
        <v>1</v>
      </c>
      <c r="T326" s="28">
        <v>1304017</v>
      </c>
      <c r="U326" s="28">
        <v>4</v>
      </c>
      <c r="V326" s="28">
        <v>1304019</v>
      </c>
      <c r="W326" s="28">
        <v>4</v>
      </c>
      <c r="X326" s="28"/>
      <c r="Y326" s="28"/>
      <c r="Z326" s="28"/>
      <c r="AA326" s="28" t="str">
        <f t="shared" si="13"/>
        <v/>
      </c>
      <c r="AB326" s="28">
        <v>0</v>
      </c>
      <c r="AC326" s="28">
        <f t="shared" si="15"/>
        <v>5</v>
      </c>
      <c r="AD326" s="29" t="str">
        <f>VLOOKUP(AG326,[2]战场角色!$A:$V,22,0)</f>
        <v>head_xhd_1102012</v>
      </c>
      <c r="AE326" s="29">
        <f>VLOOKUP(AG326,检索目录!A:F,6,0)</f>
        <v>4</v>
      </c>
      <c r="AF326" s="28">
        <f>VLOOKUP(AG326,检索目录!A:F,3,0)</f>
        <v>1</v>
      </c>
      <c r="AG326" s="28">
        <v>1102012</v>
      </c>
      <c r="AH326" s="28"/>
    </row>
    <row r="327" s="29" customFormat="1" ht="16.5" spans="1:34">
      <c r="A327" s="35">
        <f>CONCATENATE(9,VLOOKUP(LEFT($D327,3),{"czg",1;"tfq",2;"zyd",3;"jzq",4;"gcz",5;"pcc",6},2,FALSE))*100000+VALUE(MID($D327,5,LEN($D327)-LEN(RIGHT($D327,11))-5+1))*1000+LEFT(RIGHT($D327,10),1)*100+IF(LEFT(RIGHT($D327,8),3)="jlr",1,2)*10+RIGHT($D327,1)</f>
        <v>9306212</v>
      </c>
      <c r="B327" s="28" t="s">
        <v>98</v>
      </c>
      <c r="C327" s="28" t="s">
        <v>243</v>
      </c>
      <c r="D327" s="28" t="s">
        <v>464</v>
      </c>
      <c r="E327" s="28">
        <v>4</v>
      </c>
      <c r="F327" s="28">
        <f t="shared" si="14"/>
        <v>1</v>
      </c>
      <c r="G327" s="28">
        <f>INDEX(难度数据!$A$1:$G$16,MATCH(VALUE(MID($D327,5,LEN($D327)-LEN(RIGHT($D327,11))-5+1)),难度数据!$A$1:$A$16,0),MATCH(LEFT($D327,3),难度数据!$A$1:$G$1,0))</f>
        <v>29</v>
      </c>
      <c r="H327" s="28">
        <f>VLOOKUP($G327,难度数据!$P:$AI,IF($F327=1,2+VLOOKUP($E327,难度数据!$A$24:$B$27,2,FALSE),12+VLOOKUP($E327,难度数据!$A$28:$B$31,2,FALSE)),FALSE)</f>
        <v>1.23061116404569</v>
      </c>
      <c r="I327" s="28">
        <f>VLOOKUP($G327,难度数据!$P:$AI,IF($F327=1,3+VLOOKUP($E327,难度数据!$A$24:$B$27,2,FALSE),13+VLOOKUP($E327,难度数据!$A$28:$B$31,2,FALSE)),FALSE)</f>
        <v>0</v>
      </c>
      <c r="J327" s="28">
        <f>VLOOKUP($G327,难度数据!$P:$AI,IF($F327=1,4+VLOOKUP($E327,难度数据!$A$24:$B$27,2,FALSE),14+VLOOKUP($E327,难度数据!$A$28:$B$31,2,FALSE)),FALSE)</f>
        <v>1450</v>
      </c>
      <c r="K327" s="28">
        <v>0</v>
      </c>
      <c r="L327" s="28">
        <v>1.5</v>
      </c>
      <c r="M327" s="28">
        <v>0</v>
      </c>
      <c r="N327" s="28">
        <v>0</v>
      </c>
      <c r="O327" s="28">
        <f ca="1">LOOKUP($G327*4,难度数据!$I$3:$I$23,IF($F327=1,INDIRECT("难度数据"&amp;"!$J$3:$J$23"),INDIRECT("难度数据"&amp;"!$K$3:$K$23")))</f>
        <v>120</v>
      </c>
      <c r="P327" s="28">
        <v>0</v>
      </c>
      <c r="Q327" s="28">
        <v>0</v>
      </c>
      <c r="R327" s="28">
        <v>1301005</v>
      </c>
      <c r="S327" s="28">
        <v>1</v>
      </c>
      <c r="T327" s="28">
        <v>1302005</v>
      </c>
      <c r="U327" s="28">
        <v>4</v>
      </c>
      <c r="V327" s="28"/>
      <c r="W327" s="28"/>
      <c r="X327" s="28"/>
      <c r="Y327" s="28"/>
      <c r="Z327" s="28"/>
      <c r="AA327" s="28" t="str">
        <f t="shared" si="13"/>
        <v>zyd-6-2-shl-loc2</v>
      </c>
      <c r="AB327" s="28">
        <v>4</v>
      </c>
      <c r="AC327" s="28">
        <f t="shared" si="15"/>
        <v>5</v>
      </c>
      <c r="AD327" s="29" t="str">
        <f>VLOOKUP(AG327,[2]战场角色!$A:$V,22,0)</f>
        <v>head_lyc_1101005</v>
      </c>
      <c r="AE327" s="29">
        <f>VLOOKUP(AG327,检索目录!A:F,6,0)</f>
        <v>4</v>
      </c>
      <c r="AF327" s="28">
        <f>VLOOKUP(AG327,检索目录!A:F,3,0)</f>
        <v>3</v>
      </c>
      <c r="AG327" s="28">
        <v>1101005</v>
      </c>
      <c r="AH327" s="28"/>
    </row>
    <row r="328" s="29" customFormat="1" ht="16.5" spans="1:34">
      <c r="A328" s="35">
        <f>CONCATENATE(9,VLOOKUP(LEFT($D328,3),{"czg",1;"tfq",2;"zyd",3;"jzq",4;"gcz",5;"pcc",6},2,FALSE))*100000+VALUE(MID($D328,5,LEN($D328)-LEN(RIGHT($D328,11))-5+1))*1000+LEFT(RIGHT($D328,10),1)*100+IF(LEFT(RIGHT($D328,8),3)="jlr",1,2)*10+RIGHT($D328,1)</f>
        <v>9306222</v>
      </c>
      <c r="B328" s="28" t="s">
        <v>101</v>
      </c>
      <c r="C328" s="28" t="s">
        <v>318</v>
      </c>
      <c r="D328" s="28" t="s">
        <v>465</v>
      </c>
      <c r="E328" s="28">
        <v>4</v>
      </c>
      <c r="F328" s="28">
        <f t="shared" si="14"/>
        <v>2</v>
      </c>
      <c r="G328" s="28">
        <f>INDEX(难度数据!$A$1:$G$16,MATCH(VALUE(MID($D328,5,LEN($D328)-LEN(RIGHT($D328,11))-5+1)),难度数据!$A$1:$A$16,0),MATCH(LEFT($D328,3),难度数据!$A$1:$G$1,0))</f>
        <v>29</v>
      </c>
      <c r="H328" s="28">
        <f>VLOOKUP($G328,难度数据!$P:$AI,IF($F328=1,2+VLOOKUP($E328,难度数据!$A$24:$B$27,2,FALSE),12+VLOOKUP($E328,难度数据!$A$28:$B$31,2,FALSE)),FALSE)</f>
        <v>1.24321435080256</v>
      </c>
      <c r="I328" s="28">
        <f>VLOOKUP($G328,难度数据!$P:$AI,IF($F328=1,3+VLOOKUP($E328,难度数据!$A$24:$B$27,2,FALSE),13+VLOOKUP($E328,难度数据!$A$28:$B$31,2,FALSE)),FALSE)</f>
        <v>0</v>
      </c>
      <c r="J328" s="28">
        <f>VLOOKUP($G328,难度数据!$P:$AI,IF($F328=1,4+VLOOKUP($E328,难度数据!$A$24:$B$27,2,FALSE),14+VLOOKUP($E328,难度数据!$A$28:$B$31,2,FALSE)),FALSE)</f>
        <v>1450</v>
      </c>
      <c r="K328" s="28">
        <v>0</v>
      </c>
      <c r="L328" s="28">
        <v>1.5</v>
      </c>
      <c r="M328" s="28">
        <v>0</v>
      </c>
      <c r="N328" s="28">
        <v>0</v>
      </c>
      <c r="O328" s="28">
        <f ca="1">LOOKUP($G328*4,难度数据!$I$3:$I$23,IF($F328=1,INDIRECT("难度数据"&amp;"!$J$3:$J$23"),INDIRECT("难度数据"&amp;"!$K$3:$K$23")))</f>
        <v>8200</v>
      </c>
      <c r="P328" s="28">
        <v>0</v>
      </c>
      <c r="Q328" s="28">
        <v>0</v>
      </c>
      <c r="R328" s="28">
        <v>1303011</v>
      </c>
      <c r="S328" s="28">
        <v>1</v>
      </c>
      <c r="T328" s="28">
        <v>1304026</v>
      </c>
      <c r="U328" s="28">
        <v>4</v>
      </c>
      <c r="V328" s="28">
        <v>1304032</v>
      </c>
      <c r="W328" s="28">
        <v>4</v>
      </c>
      <c r="X328" s="28"/>
      <c r="Y328" s="28"/>
      <c r="Z328" s="28"/>
      <c r="AA328" s="28" t="str">
        <f t="shared" si="13"/>
        <v/>
      </c>
      <c r="AB328" s="28">
        <v>0</v>
      </c>
      <c r="AC328" s="28">
        <f t="shared" si="15"/>
        <v>5</v>
      </c>
      <c r="AD328" s="29" t="str">
        <f>VLOOKUP(AG328,[2]战场角色!$A:$V,22,0)</f>
        <v>head_zf_1102011</v>
      </c>
      <c r="AE328" s="29">
        <f>VLOOKUP(AG328,检索目录!A:F,6,0)</f>
        <v>4</v>
      </c>
      <c r="AF328" s="28">
        <f>VLOOKUP(AG328,检索目录!A:F,3,0)</f>
        <v>3</v>
      </c>
      <c r="AG328" s="28">
        <v>1102011</v>
      </c>
      <c r="AH328" s="28"/>
    </row>
    <row r="329" s="29" customFormat="1" ht="16.5" spans="1:34">
      <c r="A329" s="35">
        <f>CONCATENATE(9,VLOOKUP(LEFT($D329,3),{"czg",1;"tfq",2;"zyd",3;"jzq",4;"gcz",5;"pcc",6},2,FALSE))*100000+VALUE(MID($D329,5,LEN($D329)-LEN(RIGHT($D329,11))-5+1))*1000+LEFT(RIGHT($D329,10),1)*100+IF(LEFT(RIGHT($D329,8),3)="jlr",1,2)*10+RIGHT($D329,1)</f>
        <v>9306213</v>
      </c>
      <c r="B329" s="28" t="s">
        <v>98</v>
      </c>
      <c r="C329" s="28" t="s">
        <v>320</v>
      </c>
      <c r="D329" s="28" t="s">
        <v>466</v>
      </c>
      <c r="E329" s="28">
        <v>3</v>
      </c>
      <c r="F329" s="28">
        <f t="shared" si="14"/>
        <v>1</v>
      </c>
      <c r="G329" s="28">
        <f>INDEX(难度数据!$A$1:$G$16,MATCH(VALUE(MID($D329,5,LEN($D329)-LEN(RIGHT($D329,11))-5+1)),难度数据!$A$1:$A$16,0),MATCH(LEFT($D329,3),难度数据!$A$1:$G$1,0))</f>
        <v>29</v>
      </c>
      <c r="H329" s="28">
        <f>VLOOKUP($G329,难度数据!$P:$AI,IF($F329=1,2+VLOOKUP($E329,难度数据!$A$24:$B$27,2,FALSE),12+VLOOKUP($E329,难度数据!$A$28:$B$31,2,FALSE)),FALSE)</f>
        <v>1.0667697362064</v>
      </c>
      <c r="I329" s="28">
        <f>VLOOKUP($G329,难度数据!$P:$AI,IF($F329=1,3+VLOOKUP($E329,难度数据!$A$24:$B$27,2,FALSE),13+VLOOKUP($E329,难度数据!$A$28:$B$31,2,FALSE)),FALSE)</f>
        <v>0</v>
      </c>
      <c r="J329" s="28">
        <f>VLOOKUP($G329,难度数据!$P:$AI,IF($F329=1,4+VLOOKUP($E329,难度数据!$A$24:$B$27,2,FALSE),14+VLOOKUP($E329,难度数据!$A$28:$B$31,2,FALSE)),FALSE)</f>
        <v>1450</v>
      </c>
      <c r="K329" s="28">
        <v>0</v>
      </c>
      <c r="L329" s="28">
        <v>1.5</v>
      </c>
      <c r="M329" s="28">
        <v>0</v>
      </c>
      <c r="N329" s="28">
        <v>0</v>
      </c>
      <c r="O329" s="28">
        <f ca="1">LOOKUP($G329*4,难度数据!$I$3:$I$23,IF($F329=1,INDIRECT("难度数据"&amp;"!$J$3:$J$23"),INDIRECT("难度数据"&amp;"!$K$3:$K$23")))</f>
        <v>120</v>
      </c>
      <c r="P329" s="28">
        <v>0</v>
      </c>
      <c r="Q329" s="28">
        <v>0</v>
      </c>
      <c r="R329" s="28">
        <v>1301010</v>
      </c>
      <c r="S329" s="28">
        <v>1</v>
      </c>
      <c r="T329" s="28">
        <v>1302010</v>
      </c>
      <c r="U329" s="28">
        <v>4</v>
      </c>
      <c r="V329" s="28"/>
      <c r="W329" s="28"/>
      <c r="X329" s="28"/>
      <c r="Y329" s="28"/>
      <c r="Z329" s="28"/>
      <c r="AA329" s="28" t="str">
        <f t="shared" si="13"/>
        <v>zyd-6-2-shl-loc3</v>
      </c>
      <c r="AB329" s="28">
        <v>4</v>
      </c>
      <c r="AC329" s="28">
        <f t="shared" si="15"/>
        <v>5</v>
      </c>
      <c r="AD329" s="29" t="str">
        <f>VLOOKUP(AG329,[2]战场角色!$A:$V,22,0)</f>
        <v>head_gw_1101010</v>
      </c>
      <c r="AE329" s="29">
        <f>VLOOKUP(AG329,检索目录!A:F,6,0)</f>
        <v>4</v>
      </c>
      <c r="AF329" s="28">
        <f>VLOOKUP(AG329,检索目录!A:F,3,0)</f>
        <v>2</v>
      </c>
      <c r="AG329" s="28">
        <v>1101010</v>
      </c>
      <c r="AH329" s="28"/>
    </row>
    <row r="330" s="29" customFormat="1" ht="16.5" spans="1:34">
      <c r="A330" s="35">
        <f>CONCATENATE(9,VLOOKUP(LEFT($D330,3),{"czg",1;"tfq",2;"zyd",3;"jzq",4;"gcz",5;"pcc",6},2,FALSE))*100000+VALUE(MID($D330,5,LEN($D330)-LEN(RIGHT($D330,11))-5+1))*1000+LEFT(RIGHT($D330,10),1)*100+IF(LEFT(RIGHT($D330,8),3)="jlr",1,2)*10+RIGHT($D330,1)</f>
        <v>9306223</v>
      </c>
      <c r="B330" s="28" t="s">
        <v>101</v>
      </c>
      <c r="C330" s="28" t="s">
        <v>322</v>
      </c>
      <c r="D330" s="28" t="s">
        <v>467</v>
      </c>
      <c r="E330" s="28">
        <v>3</v>
      </c>
      <c r="F330" s="28">
        <f t="shared" si="14"/>
        <v>2</v>
      </c>
      <c r="G330" s="28">
        <f>INDEX(难度数据!$A$1:$G$16,MATCH(VALUE(MID($D330,5,LEN($D330)-LEN(RIGHT($D330,11))-5+1)),难度数据!$A$1:$A$16,0),MATCH(LEFT($D330,3),难度数据!$A$1:$G$1,0))</f>
        <v>29</v>
      </c>
      <c r="H330" s="28">
        <f>VLOOKUP($G330,难度数据!$P:$AI,IF($F330=1,2+VLOOKUP($E330,难度数据!$A$24:$B$27,2,FALSE),12+VLOOKUP($E330,难度数据!$A$28:$B$31,2,FALSE)),FALSE)</f>
        <v>1.08064016646684</v>
      </c>
      <c r="I330" s="28">
        <f>VLOOKUP($G330,难度数据!$P:$AI,IF($F330=1,3+VLOOKUP($E330,难度数据!$A$24:$B$27,2,FALSE),13+VLOOKUP($E330,难度数据!$A$28:$B$31,2,FALSE)),FALSE)</f>
        <v>0</v>
      </c>
      <c r="J330" s="28">
        <f>VLOOKUP($G330,难度数据!$P:$AI,IF($F330=1,4+VLOOKUP($E330,难度数据!$A$24:$B$27,2,FALSE),14+VLOOKUP($E330,难度数据!$A$28:$B$31,2,FALSE)),FALSE)</f>
        <v>1450</v>
      </c>
      <c r="K330" s="28">
        <v>0</v>
      </c>
      <c r="L330" s="28">
        <v>1.5</v>
      </c>
      <c r="M330" s="28">
        <v>0</v>
      </c>
      <c r="N330" s="28">
        <v>0</v>
      </c>
      <c r="O330" s="28">
        <f ca="1">LOOKUP($G330*4,难度数据!$I$3:$I$23,IF($F330=1,INDIRECT("难度数据"&amp;"!$J$3:$J$23"),INDIRECT("难度数据"&amp;"!$K$3:$K$23")))</f>
        <v>8200</v>
      </c>
      <c r="P330" s="28">
        <v>0</v>
      </c>
      <c r="Q330" s="28">
        <v>0</v>
      </c>
      <c r="R330" s="28">
        <v>1303016</v>
      </c>
      <c r="S330" s="28">
        <v>1</v>
      </c>
      <c r="T330" s="28">
        <v>1304027</v>
      </c>
      <c r="U330" s="28">
        <v>4</v>
      </c>
      <c r="V330" s="28">
        <v>1304036</v>
      </c>
      <c r="W330" s="28">
        <v>4</v>
      </c>
      <c r="X330" s="28"/>
      <c r="Y330" s="28"/>
      <c r="Z330" s="28"/>
      <c r="AA330" s="28" t="str">
        <f t="shared" si="13"/>
        <v/>
      </c>
      <c r="AB330" s="28">
        <v>0</v>
      </c>
      <c r="AC330" s="28">
        <f t="shared" si="15"/>
        <v>5</v>
      </c>
      <c r="AD330" s="29" t="str">
        <f>VLOOKUP(AG330,[2]战场角色!$A:$V,22,0)</f>
        <v>head_xfl_1102016</v>
      </c>
      <c r="AE330" s="29">
        <f>VLOOKUP(AG330,检索目录!A:F,6,0)</f>
        <v>4</v>
      </c>
      <c r="AF330" s="28">
        <f>VLOOKUP(AG330,检索目录!A:F,3,0)</f>
        <v>2</v>
      </c>
      <c r="AG330" s="28">
        <v>1102016</v>
      </c>
      <c r="AH330" s="28"/>
    </row>
    <row r="331" s="29" customFormat="1" ht="16.5" spans="1:34">
      <c r="A331" s="35">
        <f>CONCATENATE(9,VLOOKUP(LEFT($D331,3),{"czg",1;"tfq",2;"zyd",3;"jzq",4;"gcz",5;"pcc",6},2,FALSE))*100000+VALUE(MID($D331,5,LEN($D331)-LEN(RIGHT($D331,11))-5+1))*1000+LEFT(RIGHT($D331,10),1)*100+IF(LEFT(RIGHT($D331,8),3)="jlr",1,2)*10+RIGHT($D331,1)</f>
        <v>9306311</v>
      </c>
      <c r="B331" s="28" t="s">
        <v>98</v>
      </c>
      <c r="C331" s="28" t="s">
        <v>99</v>
      </c>
      <c r="D331" s="28" t="s">
        <v>468</v>
      </c>
      <c r="E331" s="28">
        <v>3</v>
      </c>
      <c r="F331" s="28">
        <f t="shared" si="14"/>
        <v>1</v>
      </c>
      <c r="G331" s="28">
        <f>INDEX(难度数据!$A$1:$G$16,MATCH(VALUE(MID($D331,5,LEN($D331)-LEN(RIGHT($D331,11))-5+1)),难度数据!$A$1:$A$16,0),MATCH(LEFT($D331,3),难度数据!$A$1:$G$1,0))</f>
        <v>29</v>
      </c>
      <c r="H331" s="28">
        <f>VLOOKUP($G331,难度数据!$P:$AI,IF($F331=1,2+VLOOKUP($E331,难度数据!$A$24:$B$27,2,FALSE),12+VLOOKUP($E331,难度数据!$A$28:$B$31,2,FALSE)),FALSE)</f>
        <v>1.0667697362064</v>
      </c>
      <c r="I331" s="28">
        <f>VLOOKUP($G331,难度数据!$P:$AI,IF($F331=1,3+VLOOKUP($E331,难度数据!$A$24:$B$27,2,FALSE),13+VLOOKUP($E331,难度数据!$A$28:$B$31,2,FALSE)),FALSE)</f>
        <v>0</v>
      </c>
      <c r="J331" s="28">
        <f>VLOOKUP($G331,难度数据!$P:$AI,IF($F331=1,4+VLOOKUP($E331,难度数据!$A$24:$B$27,2,FALSE),14+VLOOKUP($E331,难度数据!$A$28:$B$31,2,FALSE)),FALSE)</f>
        <v>1450</v>
      </c>
      <c r="K331" s="28">
        <v>0</v>
      </c>
      <c r="L331" s="28">
        <v>1.5</v>
      </c>
      <c r="M331" s="28">
        <v>0</v>
      </c>
      <c r="N331" s="28">
        <v>0</v>
      </c>
      <c r="O331" s="28">
        <f ca="1">LOOKUP($G331*4,难度数据!$I$3:$I$23,IF($F331=1,INDIRECT("难度数据"&amp;"!$J$3:$J$23"),INDIRECT("难度数据"&amp;"!$K$3:$K$23")))</f>
        <v>120</v>
      </c>
      <c r="P331" s="28">
        <v>0</v>
      </c>
      <c r="Q331" s="28">
        <v>0</v>
      </c>
      <c r="R331" s="28">
        <v>1301012</v>
      </c>
      <c r="S331" s="28">
        <v>1</v>
      </c>
      <c r="T331" s="28">
        <v>1302012</v>
      </c>
      <c r="U331" s="28">
        <v>4</v>
      </c>
      <c r="V331" s="28"/>
      <c r="W331" s="28"/>
      <c r="X331" s="28"/>
      <c r="Y331" s="28"/>
      <c r="Z331" s="28"/>
      <c r="AA331" s="28" t="str">
        <f t="shared" si="13"/>
        <v>zyd-6-3-shl-loc1</v>
      </c>
      <c r="AB331" s="28">
        <v>4</v>
      </c>
      <c r="AC331" s="28">
        <f t="shared" si="15"/>
        <v>5</v>
      </c>
      <c r="AD331" s="29" t="str">
        <f>VLOOKUP(AG331,[2]战场角色!$A:$V,22,0)</f>
        <v>head_nyf_1101012</v>
      </c>
      <c r="AE331" s="29">
        <f>VLOOKUP(AG331,检索目录!A:F,6,0)</f>
        <v>2</v>
      </c>
      <c r="AF331" s="28">
        <f>VLOOKUP(AG331,检索目录!A:F,3,0)</f>
        <v>2</v>
      </c>
      <c r="AG331" s="28">
        <v>1101012</v>
      </c>
      <c r="AH331" s="28"/>
    </row>
    <row r="332" s="29" customFormat="1" ht="16.5" spans="1:34">
      <c r="A332" s="35">
        <f>CONCATENATE(9,VLOOKUP(LEFT($D332,3),{"czg",1;"tfq",2;"zyd",3;"jzq",4;"gcz",5;"pcc",6},2,FALSE))*100000+VALUE(MID($D332,5,LEN($D332)-LEN(RIGHT($D332,11))-5+1))*1000+LEFT(RIGHT($D332,10),1)*100+IF(LEFT(RIGHT($D332,8),3)="jlr",1,2)*10+RIGHT($D332,1)</f>
        <v>9306321</v>
      </c>
      <c r="B332" s="28" t="s">
        <v>101</v>
      </c>
      <c r="C332" s="28" t="s">
        <v>102</v>
      </c>
      <c r="D332" s="28" t="s">
        <v>469</v>
      </c>
      <c r="E332" s="28">
        <v>3</v>
      </c>
      <c r="F332" s="28">
        <f t="shared" si="14"/>
        <v>2</v>
      </c>
      <c r="G332" s="28">
        <f>INDEX(难度数据!$A$1:$G$16,MATCH(VALUE(MID($D332,5,LEN($D332)-LEN(RIGHT($D332,11))-5+1)),难度数据!$A$1:$A$16,0),MATCH(LEFT($D332,3),难度数据!$A$1:$G$1,0))</f>
        <v>29</v>
      </c>
      <c r="H332" s="28">
        <f>VLOOKUP($G332,难度数据!$P:$AI,IF($F332=1,2+VLOOKUP($E332,难度数据!$A$24:$B$27,2,FALSE),12+VLOOKUP($E332,难度数据!$A$28:$B$31,2,FALSE)),FALSE)</f>
        <v>1.08064016646684</v>
      </c>
      <c r="I332" s="28">
        <f>VLOOKUP($G332,难度数据!$P:$AI,IF($F332=1,3+VLOOKUP($E332,难度数据!$A$24:$B$27,2,FALSE),13+VLOOKUP($E332,难度数据!$A$28:$B$31,2,FALSE)),FALSE)</f>
        <v>0</v>
      </c>
      <c r="J332" s="28">
        <f>VLOOKUP($G332,难度数据!$P:$AI,IF($F332=1,4+VLOOKUP($E332,难度数据!$A$24:$B$27,2,FALSE),14+VLOOKUP($E332,难度数据!$A$28:$B$31,2,FALSE)),FALSE)</f>
        <v>1450</v>
      </c>
      <c r="K332" s="28">
        <v>0</v>
      </c>
      <c r="L332" s="28">
        <v>1.5</v>
      </c>
      <c r="M332" s="28">
        <v>0</v>
      </c>
      <c r="N332" s="28">
        <v>0</v>
      </c>
      <c r="O332" s="28">
        <f ca="1">LOOKUP($G332*4,难度数据!$I$3:$I$23,IF($F332=1,INDIRECT("难度数据"&amp;"!$J$3:$J$23"),INDIRECT("难度数据"&amp;"!$K$3:$K$23")))</f>
        <v>8200</v>
      </c>
      <c r="P332" s="28">
        <v>0</v>
      </c>
      <c r="Q332" s="28">
        <v>0</v>
      </c>
      <c r="R332" s="28">
        <v>1303018</v>
      </c>
      <c r="S332" s="28">
        <v>1</v>
      </c>
      <c r="T332" s="28">
        <v>1304026</v>
      </c>
      <c r="U332" s="28">
        <v>4</v>
      </c>
      <c r="V332" s="28">
        <v>1304032</v>
      </c>
      <c r="W332" s="28">
        <v>4</v>
      </c>
      <c r="X332" s="28"/>
      <c r="Y332" s="28"/>
      <c r="Z332" s="28"/>
      <c r="AA332" s="28" t="str">
        <f t="shared" ref="AA332:AA395" si="16">IF(LEFT(RIGHT($D332,8),3)="jlr",$D333,"")</f>
        <v/>
      </c>
      <c r="AB332" s="28">
        <v>0</v>
      </c>
      <c r="AC332" s="28">
        <f t="shared" si="15"/>
        <v>5</v>
      </c>
      <c r="AD332" s="29" t="str">
        <f>VLOOKUP(AG332,[2]战场角色!$A:$V,22,0)</f>
        <v>head_sr_1102018</v>
      </c>
      <c r="AE332" s="29">
        <f>VLOOKUP(AG332,检索目录!A:F,6,0)</f>
        <v>2</v>
      </c>
      <c r="AF332" s="28">
        <f>VLOOKUP(AG332,检索目录!A:F,3,0)</f>
        <v>2</v>
      </c>
      <c r="AG332" s="28">
        <v>1102018</v>
      </c>
      <c r="AH332" s="28"/>
    </row>
    <row r="333" s="29" customFormat="1" ht="16.5" spans="1:34">
      <c r="A333" s="35">
        <f>CONCATENATE(9,VLOOKUP(LEFT($D333,3),{"czg",1;"tfq",2;"zyd",3;"jzq",4;"gcz",5;"pcc",6},2,FALSE))*100000+VALUE(MID($D333,5,LEN($D333)-LEN(RIGHT($D333,11))-5+1))*1000+LEFT(RIGHT($D333,10),1)*100+IF(LEFT(RIGHT($D333,8),3)="jlr",1,2)*10+RIGHT($D333,1)</f>
        <v>9306312</v>
      </c>
      <c r="B333" s="28" t="s">
        <v>98</v>
      </c>
      <c r="C333" s="28" t="s">
        <v>104</v>
      </c>
      <c r="D333" s="28" t="s">
        <v>470</v>
      </c>
      <c r="E333" s="28">
        <v>4</v>
      </c>
      <c r="F333" s="28">
        <f t="shared" si="14"/>
        <v>1</v>
      </c>
      <c r="G333" s="28">
        <f>INDEX(难度数据!$A$1:$G$16,MATCH(VALUE(MID($D333,5,LEN($D333)-LEN(RIGHT($D333,11))-5+1)),难度数据!$A$1:$A$16,0),MATCH(LEFT($D333,3),难度数据!$A$1:$G$1,0))</f>
        <v>29</v>
      </c>
      <c r="H333" s="28">
        <f>VLOOKUP($G333,难度数据!$P:$AI,IF($F333=1,2+VLOOKUP($E333,难度数据!$A$24:$B$27,2,FALSE),12+VLOOKUP($E333,难度数据!$A$28:$B$31,2,FALSE)),FALSE)</f>
        <v>1.23061116404569</v>
      </c>
      <c r="I333" s="28">
        <f>VLOOKUP($G333,难度数据!$P:$AI,IF($F333=1,3+VLOOKUP($E333,难度数据!$A$24:$B$27,2,FALSE),13+VLOOKUP($E333,难度数据!$A$28:$B$31,2,FALSE)),FALSE)</f>
        <v>0</v>
      </c>
      <c r="J333" s="28">
        <f>VLOOKUP($G333,难度数据!$P:$AI,IF($F333=1,4+VLOOKUP($E333,难度数据!$A$24:$B$27,2,FALSE),14+VLOOKUP($E333,难度数据!$A$28:$B$31,2,FALSE)),FALSE)</f>
        <v>1450</v>
      </c>
      <c r="K333" s="28">
        <v>0</v>
      </c>
      <c r="L333" s="28">
        <v>1.5</v>
      </c>
      <c r="M333" s="28">
        <v>0</v>
      </c>
      <c r="N333" s="28">
        <v>0</v>
      </c>
      <c r="O333" s="28">
        <f ca="1">LOOKUP($G333*4,难度数据!$I$3:$I$23,IF($F333=1,INDIRECT("难度数据"&amp;"!$J$3:$J$23"),INDIRECT("难度数据"&amp;"!$K$3:$K$23")))</f>
        <v>120</v>
      </c>
      <c r="P333" s="28">
        <v>0</v>
      </c>
      <c r="Q333" s="28">
        <v>0</v>
      </c>
      <c r="R333" s="28">
        <v>1301008</v>
      </c>
      <c r="S333" s="28">
        <v>1</v>
      </c>
      <c r="T333" s="28">
        <v>1302008</v>
      </c>
      <c r="U333" s="28">
        <v>4</v>
      </c>
      <c r="V333" s="28"/>
      <c r="W333" s="28"/>
      <c r="X333" s="28"/>
      <c r="Y333" s="28"/>
      <c r="Z333" s="28"/>
      <c r="AA333" s="28" t="str">
        <f t="shared" si="16"/>
        <v>zyd-6-3-shl-loc2</v>
      </c>
      <c r="AB333" s="28">
        <v>4</v>
      </c>
      <c r="AC333" s="28">
        <f t="shared" si="15"/>
        <v>5</v>
      </c>
      <c r="AD333" s="29" t="str">
        <f>VLOOKUP(AG333,[2]战场角色!$A:$V,22,0)</f>
        <v>head_hekp_1101008</v>
      </c>
      <c r="AE333" s="29">
        <f>VLOOKUP(AG333,检索目录!A:F,6,0)</f>
        <v>2</v>
      </c>
      <c r="AF333" s="28">
        <f>VLOOKUP(AG333,检索目录!A:F,3,0)</f>
        <v>3</v>
      </c>
      <c r="AG333" s="28">
        <v>1101008</v>
      </c>
      <c r="AH333" s="28"/>
    </row>
    <row r="334" s="29" customFormat="1" ht="16.5" spans="1:34">
      <c r="A334" s="35">
        <f>CONCATENATE(9,VLOOKUP(LEFT($D334,3),{"czg",1;"tfq",2;"zyd",3;"jzq",4;"gcz",5;"pcc",6},2,FALSE))*100000+VALUE(MID($D334,5,LEN($D334)-LEN(RIGHT($D334,11))-5+1))*1000+LEFT(RIGHT($D334,10),1)*100+IF(LEFT(RIGHT($D334,8),3)="jlr",1,2)*10+RIGHT($D334,1)</f>
        <v>9306322</v>
      </c>
      <c r="B334" s="28" t="s">
        <v>101</v>
      </c>
      <c r="C334" s="28" t="s">
        <v>106</v>
      </c>
      <c r="D334" s="28" t="s">
        <v>471</v>
      </c>
      <c r="E334" s="28">
        <v>4</v>
      </c>
      <c r="F334" s="28">
        <f t="shared" si="14"/>
        <v>2</v>
      </c>
      <c r="G334" s="28">
        <f>INDEX(难度数据!$A$1:$G$16,MATCH(VALUE(MID($D334,5,LEN($D334)-LEN(RIGHT($D334,11))-5+1)),难度数据!$A$1:$A$16,0),MATCH(LEFT($D334,3),难度数据!$A$1:$G$1,0))</f>
        <v>29</v>
      </c>
      <c r="H334" s="28">
        <f>VLOOKUP($G334,难度数据!$P:$AI,IF($F334=1,2+VLOOKUP($E334,难度数据!$A$24:$B$27,2,FALSE),12+VLOOKUP($E334,难度数据!$A$28:$B$31,2,FALSE)),FALSE)</f>
        <v>1.24321435080256</v>
      </c>
      <c r="I334" s="28">
        <f>VLOOKUP($G334,难度数据!$P:$AI,IF($F334=1,3+VLOOKUP($E334,难度数据!$A$24:$B$27,2,FALSE),13+VLOOKUP($E334,难度数据!$A$28:$B$31,2,FALSE)),FALSE)</f>
        <v>0</v>
      </c>
      <c r="J334" s="28">
        <f>VLOOKUP($G334,难度数据!$P:$AI,IF($F334=1,4+VLOOKUP($E334,难度数据!$A$24:$B$27,2,FALSE),14+VLOOKUP($E334,难度数据!$A$28:$B$31,2,FALSE)),FALSE)</f>
        <v>1450</v>
      </c>
      <c r="K334" s="28">
        <v>0</v>
      </c>
      <c r="L334" s="28">
        <v>1.5</v>
      </c>
      <c r="M334" s="28">
        <v>0</v>
      </c>
      <c r="N334" s="28">
        <v>0</v>
      </c>
      <c r="O334" s="28">
        <f ca="1">LOOKUP($G334*4,难度数据!$I$3:$I$23,IF($F334=1,INDIRECT("难度数据"&amp;"!$J$3:$J$23"),INDIRECT("难度数据"&amp;"!$K$3:$K$23")))</f>
        <v>8200</v>
      </c>
      <c r="P334" s="28">
        <v>0</v>
      </c>
      <c r="Q334" s="28">
        <v>0</v>
      </c>
      <c r="R334" s="28">
        <v>1303013</v>
      </c>
      <c r="S334" s="28">
        <v>1</v>
      </c>
      <c r="T334" s="28">
        <v>1304027</v>
      </c>
      <c r="U334" s="28">
        <v>4</v>
      </c>
      <c r="V334" s="28">
        <v>1304031</v>
      </c>
      <c r="W334" s="28">
        <v>4</v>
      </c>
      <c r="X334" s="28"/>
      <c r="Y334" s="28"/>
      <c r="Z334" s="28"/>
      <c r="AA334" s="28" t="str">
        <f t="shared" si="16"/>
        <v/>
      </c>
      <c r="AB334" s="28">
        <v>0</v>
      </c>
      <c r="AC334" s="28">
        <f t="shared" si="15"/>
        <v>5</v>
      </c>
      <c r="AD334" s="29" t="str">
        <f>VLOOKUP(AG334,[2]战场角色!$A:$V,22,0)</f>
        <v>head_sbls_1102013</v>
      </c>
      <c r="AE334" s="29">
        <f>VLOOKUP(AG334,检索目录!A:F,6,0)</f>
        <v>2</v>
      </c>
      <c r="AF334" s="28">
        <f>VLOOKUP(AG334,检索目录!A:F,3,0)</f>
        <v>3</v>
      </c>
      <c r="AG334" s="28">
        <v>1102013</v>
      </c>
      <c r="AH334" s="28"/>
    </row>
    <row r="335" s="29" customFormat="1" ht="16.5" spans="1:34">
      <c r="A335" s="35">
        <f>CONCATENATE(9,VLOOKUP(LEFT($D335,3),{"czg",1;"tfq",2;"zyd",3;"jzq",4;"gcz",5;"pcc",6},2,FALSE))*100000+VALUE(MID($D335,5,LEN($D335)-LEN(RIGHT($D335,11))-5+1))*1000+LEFT(RIGHT($D335,10),1)*100+IF(LEFT(RIGHT($D335,8),3)="jlr",1,2)*10+RIGHT($D335,1)</f>
        <v>9306313</v>
      </c>
      <c r="B335" s="28" t="s">
        <v>98</v>
      </c>
      <c r="C335" s="28" t="s">
        <v>207</v>
      </c>
      <c r="D335" s="28" t="s">
        <v>472</v>
      </c>
      <c r="E335" s="28">
        <v>3</v>
      </c>
      <c r="F335" s="28">
        <f t="shared" si="14"/>
        <v>1</v>
      </c>
      <c r="G335" s="28">
        <f>INDEX(难度数据!$A$1:$G$16,MATCH(VALUE(MID($D335,5,LEN($D335)-LEN(RIGHT($D335,11))-5+1)),难度数据!$A$1:$A$16,0),MATCH(LEFT($D335,3),难度数据!$A$1:$G$1,0))</f>
        <v>29</v>
      </c>
      <c r="H335" s="28">
        <f>VLOOKUP($G335,难度数据!$P:$AI,IF($F335=1,2+VLOOKUP($E335,难度数据!$A$24:$B$27,2,FALSE),12+VLOOKUP($E335,难度数据!$A$28:$B$31,2,FALSE)),FALSE)</f>
        <v>1.0667697362064</v>
      </c>
      <c r="I335" s="28">
        <f>VLOOKUP($G335,难度数据!$P:$AI,IF($F335=1,3+VLOOKUP($E335,难度数据!$A$24:$B$27,2,FALSE),13+VLOOKUP($E335,难度数据!$A$28:$B$31,2,FALSE)),FALSE)</f>
        <v>0</v>
      </c>
      <c r="J335" s="28">
        <f>VLOOKUP($G335,难度数据!$P:$AI,IF($F335=1,4+VLOOKUP($E335,难度数据!$A$24:$B$27,2,FALSE),14+VLOOKUP($E335,难度数据!$A$28:$B$31,2,FALSE)),FALSE)</f>
        <v>1450</v>
      </c>
      <c r="K335" s="28">
        <v>0</v>
      </c>
      <c r="L335" s="28">
        <v>1.5</v>
      </c>
      <c r="M335" s="28">
        <v>0</v>
      </c>
      <c r="N335" s="28">
        <v>0</v>
      </c>
      <c r="O335" s="28">
        <f ca="1">LOOKUP($G335*4,难度数据!$I$3:$I$23,IF($F335=1,INDIRECT("难度数据"&amp;"!$J$3:$J$23"),INDIRECT("难度数据"&amp;"!$K$3:$K$23")))</f>
        <v>120</v>
      </c>
      <c r="P335" s="28">
        <v>0</v>
      </c>
      <c r="Q335" s="28">
        <v>0</v>
      </c>
      <c r="R335" s="28">
        <v>1301009</v>
      </c>
      <c r="S335" s="28">
        <v>1</v>
      </c>
      <c r="T335" s="28">
        <v>1302009</v>
      </c>
      <c r="U335" s="28">
        <v>4</v>
      </c>
      <c r="V335" s="28"/>
      <c r="W335" s="28"/>
      <c r="X335" s="28"/>
      <c r="Y335" s="28"/>
      <c r="Z335" s="28"/>
      <c r="AA335" s="28" t="str">
        <f t="shared" si="16"/>
        <v>zyd-6-3-shl-loc3</v>
      </c>
      <c r="AB335" s="28">
        <v>4</v>
      </c>
      <c r="AC335" s="28">
        <f t="shared" si="15"/>
        <v>5</v>
      </c>
      <c r="AD335" s="29" t="str">
        <f>VLOOKUP(AG335,[2]战场角色!$A:$V,22,0)</f>
        <v>head_blsm_1101009</v>
      </c>
      <c r="AE335" s="29">
        <f>VLOOKUP(AG335,检索目录!A:F,6,0)</f>
        <v>3</v>
      </c>
      <c r="AF335" s="28">
        <f>VLOOKUP(AG335,检索目录!A:F,3,0)</f>
        <v>3</v>
      </c>
      <c r="AG335" s="28">
        <v>1101009</v>
      </c>
      <c r="AH335" s="28"/>
    </row>
    <row r="336" s="29" customFormat="1" ht="16.5" spans="1:34">
      <c r="A336" s="35">
        <f>CONCATENATE(9,VLOOKUP(LEFT($D336,3),{"czg",1;"tfq",2;"zyd",3;"jzq",4;"gcz",5;"pcc",6},2,FALSE))*100000+VALUE(MID($D336,5,LEN($D336)-LEN(RIGHT($D336,11))-5+1))*1000+LEFT(RIGHT($D336,10),1)*100+IF(LEFT(RIGHT($D336,8),3)="jlr",1,2)*10+RIGHT($D336,1)</f>
        <v>9306323</v>
      </c>
      <c r="B336" s="28" t="s">
        <v>101</v>
      </c>
      <c r="C336" s="28" t="s">
        <v>287</v>
      </c>
      <c r="D336" s="28" t="s">
        <v>473</v>
      </c>
      <c r="E336" s="28">
        <v>3</v>
      </c>
      <c r="F336" s="28">
        <f t="shared" si="14"/>
        <v>2</v>
      </c>
      <c r="G336" s="28">
        <f>INDEX(难度数据!$A$1:$G$16,MATCH(VALUE(MID($D336,5,LEN($D336)-LEN(RIGHT($D336,11))-5+1)),难度数据!$A$1:$A$16,0),MATCH(LEFT($D336,3),难度数据!$A$1:$G$1,0))</f>
        <v>29</v>
      </c>
      <c r="H336" s="28">
        <f>VLOOKUP($G336,难度数据!$P:$AI,IF($F336=1,2+VLOOKUP($E336,难度数据!$A$24:$B$27,2,FALSE),12+VLOOKUP($E336,难度数据!$A$28:$B$31,2,FALSE)),FALSE)</f>
        <v>1.08064016646684</v>
      </c>
      <c r="I336" s="28">
        <f>VLOOKUP($G336,难度数据!$P:$AI,IF($F336=1,3+VLOOKUP($E336,难度数据!$A$24:$B$27,2,FALSE),13+VLOOKUP($E336,难度数据!$A$28:$B$31,2,FALSE)),FALSE)</f>
        <v>0</v>
      </c>
      <c r="J336" s="28">
        <f>VLOOKUP($G336,难度数据!$P:$AI,IF($F336=1,4+VLOOKUP($E336,难度数据!$A$24:$B$27,2,FALSE),14+VLOOKUP($E336,难度数据!$A$28:$B$31,2,FALSE)),FALSE)</f>
        <v>1450</v>
      </c>
      <c r="K336" s="28">
        <v>0</v>
      </c>
      <c r="L336" s="28">
        <v>1.5</v>
      </c>
      <c r="M336" s="28">
        <v>0</v>
      </c>
      <c r="N336" s="28">
        <v>0</v>
      </c>
      <c r="O336" s="28">
        <f ca="1">LOOKUP($G336*4,难度数据!$I$3:$I$23,IF($F336=1,INDIRECT("难度数据"&amp;"!$J$3:$J$23"),INDIRECT("难度数据"&amp;"!$K$3:$K$23")))</f>
        <v>8200</v>
      </c>
      <c r="P336" s="28">
        <v>0</v>
      </c>
      <c r="Q336" s="28">
        <v>0</v>
      </c>
      <c r="R336" s="28">
        <v>1303014</v>
      </c>
      <c r="S336" s="28">
        <v>1</v>
      </c>
      <c r="T336" s="28">
        <v>1304017</v>
      </c>
      <c r="U336" s="28">
        <v>4</v>
      </c>
      <c r="V336" s="28">
        <v>1304019</v>
      </c>
      <c r="W336" s="28">
        <v>4</v>
      </c>
      <c r="X336" s="28"/>
      <c r="Y336" s="28"/>
      <c r="Z336" s="28"/>
      <c r="AA336" s="28" t="str">
        <f t="shared" si="16"/>
        <v/>
      </c>
      <c r="AB336" s="28">
        <v>0</v>
      </c>
      <c r="AC336" s="28">
        <f t="shared" si="15"/>
        <v>5</v>
      </c>
      <c r="AD336" s="29" t="str">
        <f>VLOOKUP(AG336,[2]战场角色!$A:$V,22,0)</f>
        <v>head_slm_1102014</v>
      </c>
      <c r="AE336" s="29">
        <f>VLOOKUP(AG336,检索目录!A:F,6,0)</f>
        <v>3</v>
      </c>
      <c r="AF336" s="28">
        <f>VLOOKUP(AG336,检索目录!A:F,3,0)</f>
        <v>3</v>
      </c>
      <c r="AG336" s="28">
        <v>1102014</v>
      </c>
      <c r="AH336" s="28"/>
    </row>
    <row r="337" s="29" customFormat="1" ht="16.5" spans="1:34">
      <c r="A337" s="35">
        <f>CONCATENATE(9,VLOOKUP(LEFT($D337,3),{"czg",1;"tfq",2;"zyd",3;"jzq",4;"gcz",5;"pcc",6},2,FALSE))*100000+VALUE(MID($D337,5,LEN($D337)-LEN(RIGHT($D337,11))-5+1))*1000+LEFT(RIGHT($D337,10),1)*100+IF(LEFT(RIGHT($D337,8),3)="jlr",1,2)*10+RIGHT($D337,1)</f>
        <v>9406111</v>
      </c>
      <c r="B337" s="28" t="s">
        <v>98</v>
      </c>
      <c r="C337" s="28" t="s">
        <v>209</v>
      </c>
      <c r="D337" s="28" t="s">
        <v>474</v>
      </c>
      <c r="E337" s="28">
        <v>3</v>
      </c>
      <c r="F337" s="28">
        <f t="shared" si="14"/>
        <v>1</v>
      </c>
      <c r="G337" s="28">
        <f>INDEX(难度数据!$A$1:$G$16,MATCH(VALUE(MID($D337,5,LEN($D337)-LEN(RIGHT($D337,11))-5+1)),难度数据!$A$1:$A$16,0),MATCH(LEFT($D337,3),难度数据!$A$1:$G$1,0))</f>
        <v>29</v>
      </c>
      <c r="H337" s="28">
        <f>VLOOKUP($G337,难度数据!$P:$AI,IF($F337=1,2+VLOOKUP($E337,难度数据!$A$24:$B$27,2,FALSE),12+VLOOKUP($E337,难度数据!$A$28:$B$31,2,FALSE)),FALSE)</f>
        <v>1.0667697362064</v>
      </c>
      <c r="I337" s="28">
        <f>VLOOKUP($G337,难度数据!$P:$AI,IF($F337=1,3+VLOOKUP($E337,难度数据!$A$24:$B$27,2,FALSE),13+VLOOKUP($E337,难度数据!$A$28:$B$31,2,FALSE)),FALSE)</f>
        <v>0</v>
      </c>
      <c r="J337" s="28">
        <f>VLOOKUP($G337,难度数据!$P:$AI,IF($F337=1,4+VLOOKUP($E337,难度数据!$A$24:$B$27,2,FALSE),14+VLOOKUP($E337,难度数据!$A$28:$B$31,2,FALSE)),FALSE)</f>
        <v>1450</v>
      </c>
      <c r="K337" s="28">
        <v>0</v>
      </c>
      <c r="L337" s="28">
        <v>1.5</v>
      </c>
      <c r="M337" s="28">
        <v>0</v>
      </c>
      <c r="N337" s="28">
        <v>0</v>
      </c>
      <c r="O337" s="28">
        <f ca="1">LOOKUP($G337*4,难度数据!$I$3:$I$23,IF($F337=1,INDIRECT("难度数据"&amp;"!$J$3:$J$23"),INDIRECT("难度数据"&amp;"!$K$3:$K$23")))</f>
        <v>120</v>
      </c>
      <c r="P337" s="28">
        <v>0</v>
      </c>
      <c r="Q337" s="28">
        <v>0</v>
      </c>
      <c r="R337" s="28">
        <v>1301001</v>
      </c>
      <c r="S337" s="28">
        <v>1</v>
      </c>
      <c r="T337" s="28">
        <v>1302001</v>
      </c>
      <c r="U337" s="28">
        <v>4</v>
      </c>
      <c r="V337" s="28"/>
      <c r="W337" s="28"/>
      <c r="X337" s="28"/>
      <c r="Y337" s="28"/>
      <c r="Z337" s="28"/>
      <c r="AA337" s="28" t="str">
        <f t="shared" si="16"/>
        <v>jzq-6-1-shl-loc1</v>
      </c>
      <c r="AB337" s="28">
        <v>4</v>
      </c>
      <c r="AC337" s="28">
        <f t="shared" si="15"/>
        <v>5</v>
      </c>
      <c r="AD337" s="29" t="str">
        <f>VLOOKUP(AG337,[2]战场角色!$A:$V,22,0)</f>
        <v>head_cfcyb_1101001</v>
      </c>
      <c r="AE337" s="29">
        <f>VLOOKUP(AG337,检索目录!A:F,6,0)</f>
        <v>3</v>
      </c>
      <c r="AF337" s="28">
        <f>VLOOKUP(AG337,检索目录!A:F,3,0)</f>
        <v>1</v>
      </c>
      <c r="AG337" s="28">
        <v>1101001</v>
      </c>
      <c r="AH337" s="28"/>
    </row>
    <row r="338" s="29" customFormat="1" ht="16.5" spans="1:34">
      <c r="A338" s="35">
        <f>CONCATENATE(9,VLOOKUP(LEFT($D338,3),{"czg",1;"tfq",2;"zyd",3;"jzq",4;"gcz",5;"pcc",6},2,FALSE))*100000+VALUE(MID($D338,5,LEN($D338)-LEN(RIGHT($D338,11))-5+1))*1000+LEFT(RIGHT($D338,10),1)*100+IF(LEFT(RIGHT($D338,8),3)="jlr",1,2)*10+RIGHT($D338,1)</f>
        <v>9406121</v>
      </c>
      <c r="B338" s="28" t="s">
        <v>101</v>
      </c>
      <c r="C338" s="28" t="s">
        <v>264</v>
      </c>
      <c r="D338" s="28" t="s">
        <v>475</v>
      </c>
      <c r="E338" s="28">
        <v>3</v>
      </c>
      <c r="F338" s="28">
        <f t="shared" si="14"/>
        <v>2</v>
      </c>
      <c r="G338" s="28">
        <f>INDEX(难度数据!$A$1:$G$16,MATCH(VALUE(MID($D338,5,LEN($D338)-LEN(RIGHT($D338,11))-5+1)),难度数据!$A$1:$A$16,0),MATCH(LEFT($D338,3),难度数据!$A$1:$G$1,0))</f>
        <v>29</v>
      </c>
      <c r="H338" s="28">
        <f>VLOOKUP($G338,难度数据!$P:$AI,IF($F338=1,2+VLOOKUP($E338,难度数据!$A$24:$B$27,2,FALSE),12+VLOOKUP($E338,难度数据!$A$28:$B$31,2,FALSE)),FALSE)</f>
        <v>1.08064016646684</v>
      </c>
      <c r="I338" s="28">
        <f>VLOOKUP($G338,难度数据!$P:$AI,IF($F338=1,3+VLOOKUP($E338,难度数据!$A$24:$B$27,2,FALSE),13+VLOOKUP($E338,难度数据!$A$28:$B$31,2,FALSE)),FALSE)</f>
        <v>0</v>
      </c>
      <c r="J338" s="28">
        <f>VLOOKUP($G338,难度数据!$P:$AI,IF($F338=1,4+VLOOKUP($E338,难度数据!$A$24:$B$27,2,FALSE),14+VLOOKUP($E338,难度数据!$A$28:$B$31,2,FALSE)),FALSE)</f>
        <v>1450</v>
      </c>
      <c r="K338" s="28">
        <v>0</v>
      </c>
      <c r="L338" s="28">
        <v>1.5</v>
      </c>
      <c r="M338" s="28">
        <v>0</v>
      </c>
      <c r="N338" s="28">
        <v>0</v>
      </c>
      <c r="O338" s="28">
        <f ca="1">LOOKUP($G338*4,难度数据!$I$3:$I$23,IF($F338=1,INDIRECT("难度数据"&amp;"!$J$3:$J$23"),INDIRECT("难度数据"&amp;"!$K$3:$K$23")))</f>
        <v>8200</v>
      </c>
      <c r="P338" s="28">
        <v>0</v>
      </c>
      <c r="Q338" s="28">
        <v>0</v>
      </c>
      <c r="R338" s="28">
        <v>1303002</v>
      </c>
      <c r="S338" s="28">
        <v>1</v>
      </c>
      <c r="T338" s="28">
        <v>1304017</v>
      </c>
      <c r="U338" s="28">
        <v>4</v>
      </c>
      <c r="V338" s="28">
        <v>1304019</v>
      </c>
      <c r="W338" s="28">
        <v>4</v>
      </c>
      <c r="X338" s="28"/>
      <c r="Y338" s="28"/>
      <c r="Z338" s="28"/>
      <c r="AA338" s="28" t="str">
        <f t="shared" si="16"/>
        <v/>
      </c>
      <c r="AB338" s="28">
        <v>0</v>
      </c>
      <c r="AC338" s="28">
        <f t="shared" si="15"/>
        <v>5</v>
      </c>
      <c r="AD338" s="29" t="str">
        <f>VLOOKUP(AG338,[2]战场角色!$A:$V,22,0)</f>
        <v>head_xc_1102002</v>
      </c>
      <c r="AE338" s="29">
        <f>VLOOKUP(AG338,检索目录!A:F,6,0)</f>
        <v>3</v>
      </c>
      <c r="AF338" s="28">
        <f>VLOOKUP(AG338,检索目录!A:F,3,0)</f>
        <v>1</v>
      </c>
      <c r="AG338" s="28">
        <v>1102002</v>
      </c>
      <c r="AH338" s="28"/>
    </row>
    <row r="339" s="29" customFormat="1" ht="16.5" spans="1:34">
      <c r="A339" s="35">
        <f>CONCATENATE(9,VLOOKUP(LEFT($D339,3),{"czg",1;"tfq",2;"zyd",3;"jzq",4;"gcz",5;"pcc",6},2,FALSE))*100000+VALUE(MID($D339,5,LEN($D339)-LEN(RIGHT($D339,11))-5+1))*1000+LEFT(RIGHT($D339,10),1)*100+IF(LEFT(RIGHT($D339,8),3)="jlr",1,2)*10+RIGHT($D339,1)</f>
        <v>9406112</v>
      </c>
      <c r="B339" s="28" t="s">
        <v>98</v>
      </c>
      <c r="C339" s="28" t="s">
        <v>231</v>
      </c>
      <c r="D339" s="28" t="s">
        <v>476</v>
      </c>
      <c r="E339" s="28">
        <v>4</v>
      </c>
      <c r="F339" s="28">
        <f t="shared" si="14"/>
        <v>1</v>
      </c>
      <c r="G339" s="28">
        <f>INDEX(难度数据!$A$1:$G$16,MATCH(VALUE(MID($D339,5,LEN($D339)-LEN(RIGHT($D339,11))-5+1)),难度数据!$A$1:$A$16,0),MATCH(LEFT($D339,3),难度数据!$A$1:$G$1,0))</f>
        <v>29</v>
      </c>
      <c r="H339" s="28">
        <f>VLOOKUP($G339,难度数据!$P:$AI,IF($F339=1,2+VLOOKUP($E339,难度数据!$A$24:$B$27,2,FALSE),12+VLOOKUP($E339,难度数据!$A$28:$B$31,2,FALSE)),FALSE)</f>
        <v>1.23061116404569</v>
      </c>
      <c r="I339" s="28">
        <f>VLOOKUP($G339,难度数据!$P:$AI,IF($F339=1,3+VLOOKUP($E339,难度数据!$A$24:$B$27,2,FALSE),13+VLOOKUP($E339,难度数据!$A$28:$B$31,2,FALSE)),FALSE)</f>
        <v>0</v>
      </c>
      <c r="J339" s="28">
        <f>VLOOKUP($G339,难度数据!$P:$AI,IF($F339=1,4+VLOOKUP($E339,难度数据!$A$24:$B$27,2,FALSE),14+VLOOKUP($E339,难度数据!$A$28:$B$31,2,FALSE)),FALSE)</f>
        <v>1450</v>
      </c>
      <c r="K339" s="28">
        <v>0</v>
      </c>
      <c r="L339" s="28">
        <v>1.5</v>
      </c>
      <c r="M339" s="28">
        <v>0</v>
      </c>
      <c r="N339" s="28">
        <v>0</v>
      </c>
      <c r="O339" s="28">
        <f ca="1">LOOKUP($G339*4,难度数据!$I$3:$I$23,IF($F339=1,INDIRECT("难度数据"&amp;"!$J$3:$J$23"),INDIRECT("难度数据"&amp;"!$K$3:$K$23")))</f>
        <v>120</v>
      </c>
      <c r="P339" s="28">
        <v>0</v>
      </c>
      <c r="Q339" s="28">
        <v>0</v>
      </c>
      <c r="R339" s="28">
        <v>1301003</v>
      </c>
      <c r="S339" s="28">
        <v>1</v>
      </c>
      <c r="T339" s="28">
        <v>1302003</v>
      </c>
      <c r="U339" s="28">
        <v>4</v>
      </c>
      <c r="V339" s="28"/>
      <c r="W339" s="28"/>
      <c r="X339" s="28"/>
      <c r="Y339" s="28"/>
      <c r="Z339" s="28"/>
      <c r="AA339" s="28" t="str">
        <f t="shared" si="16"/>
        <v>jzq-6-1-shl-loc2</v>
      </c>
      <c r="AB339" s="28">
        <v>4</v>
      </c>
      <c r="AC339" s="28">
        <f t="shared" si="15"/>
        <v>5</v>
      </c>
      <c r="AD339" s="29" t="str">
        <f>VLOOKUP(AG339,[2]战场角色!$A:$V,22,0)</f>
        <v>head_zdxl_1101003</v>
      </c>
      <c r="AE339" s="29">
        <f>VLOOKUP(AG339,检索目录!A:F,6,0)</f>
        <v>3</v>
      </c>
      <c r="AF339" s="28">
        <f>VLOOKUP(AG339,检索目录!A:F,3,0)</f>
        <v>3</v>
      </c>
      <c r="AG339" s="28">
        <v>1101003</v>
      </c>
      <c r="AH339" s="28"/>
    </row>
    <row r="340" s="29" customFormat="1" ht="16.5" spans="1:34">
      <c r="A340" s="35">
        <f>CONCATENATE(9,VLOOKUP(LEFT($D340,3),{"czg",1;"tfq",2;"zyd",3;"jzq",4;"gcz",5;"pcc",6},2,FALSE))*100000+VALUE(MID($D340,5,LEN($D340)-LEN(RIGHT($D340,11))-5+1))*1000+LEFT(RIGHT($D340,10),1)*100+IF(LEFT(RIGHT($D340,8),3)="jlr",1,2)*10+RIGHT($D340,1)</f>
        <v>9406122</v>
      </c>
      <c r="B340" s="28" t="s">
        <v>101</v>
      </c>
      <c r="C340" s="28" t="s">
        <v>233</v>
      </c>
      <c r="D340" s="28" t="s">
        <v>477</v>
      </c>
      <c r="E340" s="28">
        <v>4</v>
      </c>
      <c r="F340" s="28">
        <f t="shared" si="14"/>
        <v>2</v>
      </c>
      <c r="G340" s="28">
        <f>INDEX(难度数据!$A$1:$G$16,MATCH(VALUE(MID($D340,5,LEN($D340)-LEN(RIGHT($D340,11))-5+1)),难度数据!$A$1:$A$16,0),MATCH(LEFT($D340,3),难度数据!$A$1:$G$1,0))</f>
        <v>29</v>
      </c>
      <c r="H340" s="28">
        <f>VLOOKUP($G340,难度数据!$P:$AI,IF($F340=1,2+VLOOKUP($E340,难度数据!$A$24:$B$27,2,FALSE),12+VLOOKUP($E340,难度数据!$A$28:$B$31,2,FALSE)),FALSE)</f>
        <v>1.24321435080256</v>
      </c>
      <c r="I340" s="28">
        <f>VLOOKUP($G340,难度数据!$P:$AI,IF($F340=1,3+VLOOKUP($E340,难度数据!$A$24:$B$27,2,FALSE),13+VLOOKUP($E340,难度数据!$A$28:$B$31,2,FALSE)),FALSE)</f>
        <v>0</v>
      </c>
      <c r="J340" s="28">
        <f>VLOOKUP($G340,难度数据!$P:$AI,IF($F340=1,4+VLOOKUP($E340,难度数据!$A$24:$B$27,2,FALSE),14+VLOOKUP($E340,难度数据!$A$28:$B$31,2,FALSE)),FALSE)</f>
        <v>1450</v>
      </c>
      <c r="K340" s="28">
        <v>0</v>
      </c>
      <c r="L340" s="28">
        <v>1.5</v>
      </c>
      <c r="M340" s="28">
        <v>0</v>
      </c>
      <c r="N340" s="28">
        <v>0</v>
      </c>
      <c r="O340" s="28">
        <f ca="1">LOOKUP($G340*4,难度数据!$I$3:$I$23,IF($F340=1,INDIRECT("难度数据"&amp;"!$J$3:$J$23"),INDIRECT("难度数据"&amp;"!$K$3:$K$23")))</f>
        <v>8200</v>
      </c>
      <c r="P340" s="28">
        <v>0</v>
      </c>
      <c r="Q340" s="28">
        <v>0</v>
      </c>
      <c r="R340" s="28">
        <v>1303005</v>
      </c>
      <c r="S340" s="28">
        <v>1</v>
      </c>
      <c r="T340" s="28">
        <v>1304027</v>
      </c>
      <c r="U340" s="28">
        <v>4</v>
      </c>
      <c r="V340" s="28">
        <v>1304036</v>
      </c>
      <c r="W340" s="28">
        <v>4</v>
      </c>
      <c r="X340" s="28"/>
      <c r="Y340" s="28"/>
      <c r="Z340" s="28"/>
      <c r="AA340" s="28" t="str">
        <f t="shared" si="16"/>
        <v/>
      </c>
      <c r="AB340" s="28">
        <v>0</v>
      </c>
      <c r="AC340" s="28">
        <f t="shared" si="15"/>
        <v>5</v>
      </c>
      <c r="AD340" s="29" t="str">
        <f>VLOOKUP(AG340,[2]战场角色!$A:$V,22,0)</f>
        <v>head_lxy_1102005</v>
      </c>
      <c r="AE340" s="29">
        <f>VLOOKUP(AG340,检索目录!A:F,6,0)</f>
        <v>3</v>
      </c>
      <c r="AF340" s="28">
        <f>VLOOKUP(AG340,检索目录!A:F,3,0)</f>
        <v>3</v>
      </c>
      <c r="AG340" s="28">
        <v>1102005</v>
      </c>
      <c r="AH340" s="28"/>
    </row>
    <row r="341" s="29" customFormat="1" ht="16.5" spans="1:34">
      <c r="A341" s="35">
        <f>CONCATENATE(9,VLOOKUP(LEFT($D341,3),{"czg",1;"tfq",2;"zyd",3;"jzq",4;"gcz",5;"pcc",6},2,FALSE))*100000+VALUE(MID($D341,5,LEN($D341)-LEN(RIGHT($D341,11))-5+1))*1000+LEFT(RIGHT($D341,10),1)*100+IF(LEFT(RIGHT($D341,8),3)="jlr",1,2)*10+RIGHT($D341,1)</f>
        <v>9406113</v>
      </c>
      <c r="B341" s="28" t="s">
        <v>98</v>
      </c>
      <c r="C341" s="28" t="s">
        <v>215</v>
      </c>
      <c r="D341" s="28" t="s">
        <v>478</v>
      </c>
      <c r="E341" s="28">
        <v>3</v>
      </c>
      <c r="F341" s="28">
        <f t="shared" si="14"/>
        <v>1</v>
      </c>
      <c r="G341" s="28">
        <f>INDEX(难度数据!$A$1:$G$16,MATCH(VALUE(MID($D341,5,LEN($D341)-LEN(RIGHT($D341,11))-5+1)),难度数据!$A$1:$A$16,0),MATCH(LEFT($D341,3),难度数据!$A$1:$G$1,0))</f>
        <v>29</v>
      </c>
      <c r="H341" s="28">
        <f>VLOOKUP($G341,难度数据!$P:$AI,IF($F341=1,2+VLOOKUP($E341,难度数据!$A$24:$B$27,2,FALSE),12+VLOOKUP($E341,难度数据!$A$28:$B$31,2,FALSE)),FALSE)</f>
        <v>1.0667697362064</v>
      </c>
      <c r="I341" s="28">
        <f>VLOOKUP($G341,难度数据!$P:$AI,IF($F341=1,3+VLOOKUP($E341,难度数据!$A$24:$B$27,2,FALSE),13+VLOOKUP($E341,难度数据!$A$28:$B$31,2,FALSE)),FALSE)</f>
        <v>0</v>
      </c>
      <c r="J341" s="28">
        <f>VLOOKUP($G341,难度数据!$P:$AI,IF($F341=1,4+VLOOKUP($E341,难度数据!$A$24:$B$27,2,FALSE),14+VLOOKUP($E341,难度数据!$A$28:$B$31,2,FALSE)),FALSE)</f>
        <v>1450</v>
      </c>
      <c r="K341" s="28">
        <v>0</v>
      </c>
      <c r="L341" s="28">
        <v>1.5</v>
      </c>
      <c r="M341" s="28">
        <v>0</v>
      </c>
      <c r="N341" s="28">
        <v>0</v>
      </c>
      <c r="O341" s="28">
        <f ca="1">LOOKUP($G341*4,难度数据!$I$3:$I$23,IF($F341=1,INDIRECT("难度数据"&amp;"!$J$3:$J$23"),INDIRECT("难度数据"&amp;"!$K$3:$K$23")))</f>
        <v>120</v>
      </c>
      <c r="P341" s="28">
        <v>0</v>
      </c>
      <c r="Q341" s="28">
        <v>0</v>
      </c>
      <c r="R341" s="28">
        <v>1301014</v>
      </c>
      <c r="S341" s="28">
        <v>1</v>
      </c>
      <c r="T341" s="28">
        <v>1302014</v>
      </c>
      <c r="U341" s="28">
        <v>4</v>
      </c>
      <c r="V341" s="28"/>
      <c r="W341" s="28"/>
      <c r="X341" s="28"/>
      <c r="Y341" s="28"/>
      <c r="Z341" s="28"/>
      <c r="AA341" s="28" t="str">
        <f t="shared" si="16"/>
        <v>jzq-6-1-shl-loc3</v>
      </c>
      <c r="AB341" s="28">
        <v>4</v>
      </c>
      <c r="AC341" s="28">
        <f t="shared" si="15"/>
        <v>5</v>
      </c>
      <c r="AD341" s="29" t="str">
        <f>VLOOKUP(AG341,[2]战场角色!$A:$V,22,0)</f>
        <v>head_lxg_1101014</v>
      </c>
      <c r="AE341" s="29">
        <f>VLOOKUP(AG341,检索目录!A:F,6,0)</f>
        <v>3</v>
      </c>
      <c r="AF341" s="28">
        <f>VLOOKUP(AG341,检索目录!A:F,3,0)</f>
        <v>2</v>
      </c>
      <c r="AG341" s="28">
        <v>1101014</v>
      </c>
      <c r="AH341" s="28"/>
    </row>
    <row r="342" s="29" customFormat="1" ht="16.5" spans="1:34">
      <c r="A342" s="35">
        <f>CONCATENATE(9,VLOOKUP(LEFT($D342,3),{"czg",1;"tfq",2;"zyd",3;"jzq",4;"gcz",5;"pcc",6},2,FALSE))*100000+VALUE(MID($D342,5,LEN($D342)-LEN(RIGHT($D342,11))-5+1))*1000+LEFT(RIGHT($D342,10),1)*100+IF(LEFT(RIGHT($D342,8),3)="jlr",1,2)*10+RIGHT($D342,1)</f>
        <v>9406123</v>
      </c>
      <c r="B342" s="28" t="s">
        <v>101</v>
      </c>
      <c r="C342" s="28" t="s">
        <v>251</v>
      </c>
      <c r="D342" s="28" t="s">
        <v>479</v>
      </c>
      <c r="E342" s="28">
        <v>3</v>
      </c>
      <c r="F342" s="28">
        <f t="shared" si="14"/>
        <v>2</v>
      </c>
      <c r="G342" s="28">
        <f>INDEX(难度数据!$A$1:$G$16,MATCH(VALUE(MID($D342,5,LEN($D342)-LEN(RIGHT($D342,11))-5+1)),难度数据!$A$1:$A$16,0),MATCH(LEFT($D342,3),难度数据!$A$1:$G$1,0))</f>
        <v>29</v>
      </c>
      <c r="H342" s="28">
        <f>VLOOKUP($G342,难度数据!$P:$AI,IF($F342=1,2+VLOOKUP($E342,难度数据!$A$24:$B$27,2,FALSE),12+VLOOKUP($E342,难度数据!$A$28:$B$31,2,FALSE)),FALSE)</f>
        <v>1.08064016646684</v>
      </c>
      <c r="I342" s="28">
        <f>VLOOKUP($G342,难度数据!$P:$AI,IF($F342=1,3+VLOOKUP($E342,难度数据!$A$24:$B$27,2,FALSE),13+VLOOKUP($E342,难度数据!$A$28:$B$31,2,FALSE)),FALSE)</f>
        <v>0</v>
      </c>
      <c r="J342" s="28">
        <f>VLOOKUP($G342,难度数据!$P:$AI,IF($F342=1,4+VLOOKUP($E342,难度数据!$A$24:$B$27,2,FALSE),14+VLOOKUP($E342,难度数据!$A$28:$B$31,2,FALSE)),FALSE)</f>
        <v>1450</v>
      </c>
      <c r="K342" s="28">
        <v>0</v>
      </c>
      <c r="L342" s="28">
        <v>1.5</v>
      </c>
      <c r="M342" s="28">
        <v>0</v>
      </c>
      <c r="N342" s="28">
        <v>0</v>
      </c>
      <c r="O342" s="28">
        <f ca="1">LOOKUP($G342*4,难度数据!$I$3:$I$23,IF($F342=1,INDIRECT("难度数据"&amp;"!$J$3:$J$23"),INDIRECT("难度数据"&amp;"!$K$3:$K$23")))</f>
        <v>8200</v>
      </c>
      <c r="P342" s="28">
        <v>0</v>
      </c>
      <c r="Q342" s="28">
        <v>0</v>
      </c>
      <c r="R342" s="28">
        <v>1303020</v>
      </c>
      <c r="S342" s="28">
        <v>1</v>
      </c>
      <c r="T342" s="28">
        <v>1304026</v>
      </c>
      <c r="U342" s="28">
        <v>4</v>
      </c>
      <c r="V342" s="28">
        <v>1304032</v>
      </c>
      <c r="W342" s="28">
        <v>4</v>
      </c>
      <c r="X342" s="28"/>
      <c r="Y342" s="28"/>
      <c r="Z342" s="28"/>
      <c r="AA342" s="28" t="str">
        <f t="shared" si="16"/>
        <v/>
      </c>
      <c r="AB342" s="28">
        <v>0</v>
      </c>
      <c r="AC342" s="28">
        <f t="shared" si="15"/>
        <v>5</v>
      </c>
      <c r="AD342" s="29" t="str">
        <f>VLOOKUP(AG342,[2]战场角色!$A:$V,22,0)</f>
        <v>head_gs_1102020</v>
      </c>
      <c r="AE342" s="29">
        <f>VLOOKUP(AG342,检索目录!A:F,6,0)</f>
        <v>3</v>
      </c>
      <c r="AF342" s="28">
        <f>VLOOKUP(AG342,检索目录!A:F,3,0)</f>
        <v>2</v>
      </c>
      <c r="AG342" s="28">
        <v>1102020</v>
      </c>
      <c r="AH342" s="28"/>
    </row>
    <row r="343" s="29" customFormat="1" ht="16.5" spans="1:34">
      <c r="A343" s="35">
        <f>CONCATENATE(9,VLOOKUP(LEFT($D343,3),{"czg",1;"tfq",2;"zyd",3;"jzq",4;"gcz",5;"pcc",6},2,FALSE))*100000+VALUE(MID($D343,5,LEN($D343)-LEN(RIGHT($D343,11))-5+1))*1000+LEFT(RIGHT($D343,10),1)*100+IF(LEFT(RIGHT($D343,8),3)="jlr",1,2)*10+RIGHT($D343,1)</f>
        <v>9406211</v>
      </c>
      <c r="B343" s="28" t="s">
        <v>98</v>
      </c>
      <c r="C343" s="28" t="s">
        <v>99</v>
      </c>
      <c r="D343" s="28" t="s">
        <v>480</v>
      </c>
      <c r="E343" s="28">
        <v>3</v>
      </c>
      <c r="F343" s="28">
        <f t="shared" si="14"/>
        <v>1</v>
      </c>
      <c r="G343" s="28">
        <f>INDEX(难度数据!$A$1:$G$16,MATCH(VALUE(MID($D343,5,LEN($D343)-LEN(RIGHT($D343,11))-5+1)),难度数据!$A$1:$A$16,0),MATCH(LEFT($D343,3),难度数据!$A$1:$G$1,0))</f>
        <v>29</v>
      </c>
      <c r="H343" s="28">
        <f>VLOOKUP($G343,难度数据!$P:$AI,IF($F343=1,2+VLOOKUP($E343,难度数据!$A$24:$B$27,2,FALSE),12+VLOOKUP($E343,难度数据!$A$28:$B$31,2,FALSE)),FALSE)</f>
        <v>1.0667697362064</v>
      </c>
      <c r="I343" s="28">
        <f>VLOOKUP($G343,难度数据!$P:$AI,IF($F343=1,3+VLOOKUP($E343,难度数据!$A$24:$B$27,2,FALSE),13+VLOOKUP($E343,难度数据!$A$28:$B$31,2,FALSE)),FALSE)</f>
        <v>0</v>
      </c>
      <c r="J343" s="28">
        <f>VLOOKUP($G343,难度数据!$P:$AI,IF($F343=1,4+VLOOKUP($E343,难度数据!$A$24:$B$27,2,FALSE),14+VLOOKUP($E343,难度数据!$A$28:$B$31,2,FALSE)),FALSE)</f>
        <v>1450</v>
      </c>
      <c r="K343" s="28">
        <v>0</v>
      </c>
      <c r="L343" s="28">
        <v>1.5</v>
      </c>
      <c r="M343" s="28">
        <v>0</v>
      </c>
      <c r="N343" s="28">
        <v>0</v>
      </c>
      <c r="O343" s="28">
        <f ca="1">LOOKUP($G343*4,难度数据!$I$3:$I$23,IF($F343=1,INDIRECT("难度数据"&amp;"!$J$3:$J$23"),INDIRECT("难度数据"&amp;"!$K$3:$K$23")))</f>
        <v>120</v>
      </c>
      <c r="P343" s="28">
        <v>0</v>
      </c>
      <c r="Q343" s="28">
        <v>0</v>
      </c>
      <c r="R343" s="28">
        <v>1301012</v>
      </c>
      <c r="S343" s="28">
        <v>1</v>
      </c>
      <c r="T343" s="28">
        <v>1302012</v>
      </c>
      <c r="U343" s="28">
        <v>4</v>
      </c>
      <c r="V343" s="28"/>
      <c r="W343" s="28"/>
      <c r="X343" s="28"/>
      <c r="Y343" s="28"/>
      <c r="Z343" s="28"/>
      <c r="AA343" s="28" t="str">
        <f t="shared" si="16"/>
        <v>jzq-6-2-shl-loc1</v>
      </c>
      <c r="AB343" s="28">
        <v>4</v>
      </c>
      <c r="AC343" s="28">
        <f t="shared" si="15"/>
        <v>5</v>
      </c>
      <c r="AD343" s="29" t="str">
        <f>VLOOKUP(AG343,[2]战场角色!$A:$V,22,0)</f>
        <v>head_nyf_1101012</v>
      </c>
      <c r="AE343" s="29">
        <f>VLOOKUP(AG343,检索目录!A:F,6,0)</f>
        <v>2</v>
      </c>
      <c r="AF343" s="28">
        <f>VLOOKUP(AG343,检索目录!A:F,3,0)</f>
        <v>2</v>
      </c>
      <c r="AG343" s="28">
        <v>1101012</v>
      </c>
      <c r="AH343" s="28"/>
    </row>
    <row r="344" s="29" customFormat="1" ht="16.5" spans="1:34">
      <c r="A344" s="35">
        <f>CONCATENATE(9,VLOOKUP(LEFT($D344,3),{"czg",1;"tfq",2;"zyd",3;"jzq",4;"gcz",5;"pcc",6},2,FALSE))*100000+VALUE(MID($D344,5,LEN($D344)-LEN(RIGHT($D344,11))-5+1))*1000+LEFT(RIGHT($D344,10),1)*100+IF(LEFT(RIGHT($D344,8),3)="jlr",1,2)*10+RIGHT($D344,1)</f>
        <v>9406221</v>
      </c>
      <c r="B344" s="28" t="s">
        <v>101</v>
      </c>
      <c r="C344" s="28" t="s">
        <v>102</v>
      </c>
      <c r="D344" s="28" t="s">
        <v>481</v>
      </c>
      <c r="E344" s="28">
        <v>3</v>
      </c>
      <c r="F344" s="28">
        <f t="shared" si="14"/>
        <v>2</v>
      </c>
      <c r="G344" s="28">
        <f>INDEX(难度数据!$A$1:$G$16,MATCH(VALUE(MID($D344,5,LEN($D344)-LEN(RIGHT($D344,11))-5+1)),难度数据!$A$1:$A$16,0),MATCH(LEFT($D344,3),难度数据!$A$1:$G$1,0))</f>
        <v>29</v>
      </c>
      <c r="H344" s="28">
        <f>VLOOKUP($G344,难度数据!$P:$AI,IF($F344=1,2+VLOOKUP($E344,难度数据!$A$24:$B$27,2,FALSE),12+VLOOKUP($E344,难度数据!$A$28:$B$31,2,FALSE)),FALSE)</f>
        <v>1.08064016646684</v>
      </c>
      <c r="I344" s="28">
        <f>VLOOKUP($G344,难度数据!$P:$AI,IF($F344=1,3+VLOOKUP($E344,难度数据!$A$24:$B$27,2,FALSE),13+VLOOKUP($E344,难度数据!$A$28:$B$31,2,FALSE)),FALSE)</f>
        <v>0</v>
      </c>
      <c r="J344" s="28">
        <f>VLOOKUP($G344,难度数据!$P:$AI,IF($F344=1,4+VLOOKUP($E344,难度数据!$A$24:$B$27,2,FALSE),14+VLOOKUP($E344,难度数据!$A$28:$B$31,2,FALSE)),FALSE)</f>
        <v>1450</v>
      </c>
      <c r="K344" s="28">
        <v>0</v>
      </c>
      <c r="L344" s="28">
        <v>1.5</v>
      </c>
      <c r="M344" s="28">
        <v>0</v>
      </c>
      <c r="N344" s="28">
        <v>0</v>
      </c>
      <c r="O344" s="28">
        <f ca="1">LOOKUP($G344*4,难度数据!$I$3:$I$23,IF($F344=1,INDIRECT("难度数据"&amp;"!$J$3:$J$23"),INDIRECT("难度数据"&amp;"!$K$3:$K$23")))</f>
        <v>8200</v>
      </c>
      <c r="P344" s="28">
        <v>0</v>
      </c>
      <c r="Q344" s="28">
        <v>0</v>
      </c>
      <c r="R344" s="28">
        <v>1303018</v>
      </c>
      <c r="S344" s="28">
        <v>1</v>
      </c>
      <c r="T344" s="28">
        <v>1304026</v>
      </c>
      <c r="U344" s="28">
        <v>4</v>
      </c>
      <c r="V344" s="28">
        <v>1304032</v>
      </c>
      <c r="W344" s="28">
        <v>4</v>
      </c>
      <c r="X344" s="28"/>
      <c r="Y344" s="28"/>
      <c r="Z344" s="28"/>
      <c r="AA344" s="28" t="str">
        <f t="shared" si="16"/>
        <v/>
      </c>
      <c r="AB344" s="28">
        <v>0</v>
      </c>
      <c r="AC344" s="28">
        <f t="shared" si="15"/>
        <v>5</v>
      </c>
      <c r="AD344" s="29" t="str">
        <f>VLOOKUP(AG344,[2]战场角色!$A:$V,22,0)</f>
        <v>head_sr_1102018</v>
      </c>
      <c r="AE344" s="29">
        <f>VLOOKUP(AG344,检索目录!A:F,6,0)</f>
        <v>2</v>
      </c>
      <c r="AF344" s="28">
        <f>VLOOKUP(AG344,检索目录!A:F,3,0)</f>
        <v>2</v>
      </c>
      <c r="AG344" s="28">
        <v>1102018</v>
      </c>
      <c r="AH344" s="28"/>
    </row>
    <row r="345" s="29" customFormat="1" ht="16.5" spans="1:34">
      <c r="A345" s="35">
        <f>CONCATENATE(9,VLOOKUP(LEFT($D345,3),{"czg",1;"tfq",2;"zyd",3;"jzq",4;"gcz",5;"pcc",6},2,FALSE))*100000+VALUE(MID($D345,5,LEN($D345)-LEN(RIGHT($D345,11))-5+1))*1000+LEFT(RIGHT($D345,10),1)*100+IF(LEFT(RIGHT($D345,8),3)="jlr",1,2)*10+RIGHT($D345,1)</f>
        <v>9406212</v>
      </c>
      <c r="B345" s="28" t="s">
        <v>98</v>
      </c>
      <c r="C345" s="28" t="s">
        <v>104</v>
      </c>
      <c r="D345" s="28" t="s">
        <v>482</v>
      </c>
      <c r="E345" s="28">
        <v>4</v>
      </c>
      <c r="F345" s="28">
        <f t="shared" si="14"/>
        <v>1</v>
      </c>
      <c r="G345" s="28">
        <f>INDEX(难度数据!$A$1:$G$16,MATCH(VALUE(MID($D345,5,LEN($D345)-LEN(RIGHT($D345,11))-5+1)),难度数据!$A$1:$A$16,0),MATCH(LEFT($D345,3),难度数据!$A$1:$G$1,0))</f>
        <v>29</v>
      </c>
      <c r="H345" s="28">
        <f>VLOOKUP($G345,难度数据!$P:$AI,IF($F345=1,2+VLOOKUP($E345,难度数据!$A$24:$B$27,2,FALSE),12+VLOOKUP($E345,难度数据!$A$28:$B$31,2,FALSE)),FALSE)</f>
        <v>1.23061116404569</v>
      </c>
      <c r="I345" s="28">
        <f>VLOOKUP($G345,难度数据!$P:$AI,IF($F345=1,3+VLOOKUP($E345,难度数据!$A$24:$B$27,2,FALSE),13+VLOOKUP($E345,难度数据!$A$28:$B$31,2,FALSE)),FALSE)</f>
        <v>0</v>
      </c>
      <c r="J345" s="28">
        <f>VLOOKUP($G345,难度数据!$P:$AI,IF($F345=1,4+VLOOKUP($E345,难度数据!$A$24:$B$27,2,FALSE),14+VLOOKUP($E345,难度数据!$A$28:$B$31,2,FALSE)),FALSE)</f>
        <v>1450</v>
      </c>
      <c r="K345" s="28">
        <v>0</v>
      </c>
      <c r="L345" s="28">
        <v>1.5</v>
      </c>
      <c r="M345" s="28">
        <v>0</v>
      </c>
      <c r="N345" s="28">
        <v>0</v>
      </c>
      <c r="O345" s="28">
        <f ca="1">LOOKUP($G345*4,难度数据!$I$3:$I$23,IF($F345=1,INDIRECT("难度数据"&amp;"!$J$3:$J$23"),INDIRECT("难度数据"&amp;"!$K$3:$K$23")))</f>
        <v>120</v>
      </c>
      <c r="P345" s="28">
        <v>0</v>
      </c>
      <c r="Q345" s="28">
        <v>0</v>
      </c>
      <c r="R345" s="28">
        <v>1301008</v>
      </c>
      <c r="S345" s="28">
        <v>1</v>
      </c>
      <c r="T345" s="28">
        <v>1302008</v>
      </c>
      <c r="U345" s="28">
        <v>4</v>
      </c>
      <c r="V345" s="28"/>
      <c r="W345" s="28"/>
      <c r="X345" s="28"/>
      <c r="Y345" s="28"/>
      <c r="Z345" s="28"/>
      <c r="AA345" s="28" t="str">
        <f t="shared" si="16"/>
        <v>jzq-6-2-shl-loc2</v>
      </c>
      <c r="AB345" s="28">
        <v>4</v>
      </c>
      <c r="AC345" s="28">
        <f t="shared" si="15"/>
        <v>5</v>
      </c>
      <c r="AD345" s="29" t="str">
        <f>VLOOKUP(AG345,[2]战场角色!$A:$V,22,0)</f>
        <v>head_hekp_1101008</v>
      </c>
      <c r="AE345" s="29">
        <f>VLOOKUP(AG345,检索目录!A:F,6,0)</f>
        <v>2</v>
      </c>
      <c r="AF345" s="28">
        <f>VLOOKUP(AG345,检索目录!A:F,3,0)</f>
        <v>3</v>
      </c>
      <c r="AG345" s="28">
        <v>1101008</v>
      </c>
      <c r="AH345" s="28"/>
    </row>
    <row r="346" s="29" customFormat="1" ht="16.5" spans="1:34">
      <c r="A346" s="35">
        <f>CONCATENATE(9,VLOOKUP(LEFT($D346,3),{"czg",1;"tfq",2;"zyd",3;"jzq",4;"gcz",5;"pcc",6},2,FALSE))*100000+VALUE(MID($D346,5,LEN($D346)-LEN(RIGHT($D346,11))-5+1))*1000+LEFT(RIGHT($D346,10),1)*100+IF(LEFT(RIGHT($D346,8),3)="jlr",1,2)*10+RIGHT($D346,1)</f>
        <v>9406222</v>
      </c>
      <c r="B346" s="28" t="s">
        <v>101</v>
      </c>
      <c r="C346" s="28" t="s">
        <v>106</v>
      </c>
      <c r="D346" s="28" t="s">
        <v>483</v>
      </c>
      <c r="E346" s="28">
        <v>4</v>
      </c>
      <c r="F346" s="28">
        <f t="shared" si="14"/>
        <v>2</v>
      </c>
      <c r="G346" s="28">
        <f>INDEX(难度数据!$A$1:$G$16,MATCH(VALUE(MID($D346,5,LEN($D346)-LEN(RIGHT($D346,11))-5+1)),难度数据!$A$1:$A$16,0),MATCH(LEFT($D346,3),难度数据!$A$1:$G$1,0))</f>
        <v>29</v>
      </c>
      <c r="H346" s="28">
        <f>VLOOKUP($G346,难度数据!$P:$AI,IF($F346=1,2+VLOOKUP($E346,难度数据!$A$24:$B$27,2,FALSE),12+VLOOKUP($E346,难度数据!$A$28:$B$31,2,FALSE)),FALSE)</f>
        <v>1.24321435080256</v>
      </c>
      <c r="I346" s="28">
        <f>VLOOKUP($G346,难度数据!$P:$AI,IF($F346=1,3+VLOOKUP($E346,难度数据!$A$24:$B$27,2,FALSE),13+VLOOKUP($E346,难度数据!$A$28:$B$31,2,FALSE)),FALSE)</f>
        <v>0</v>
      </c>
      <c r="J346" s="28">
        <f>VLOOKUP($G346,难度数据!$P:$AI,IF($F346=1,4+VLOOKUP($E346,难度数据!$A$24:$B$27,2,FALSE),14+VLOOKUP($E346,难度数据!$A$28:$B$31,2,FALSE)),FALSE)</f>
        <v>1450</v>
      </c>
      <c r="K346" s="28">
        <v>0</v>
      </c>
      <c r="L346" s="28">
        <v>1.5</v>
      </c>
      <c r="M346" s="28">
        <v>0</v>
      </c>
      <c r="N346" s="28">
        <v>0</v>
      </c>
      <c r="O346" s="28">
        <f ca="1">LOOKUP($G346*4,难度数据!$I$3:$I$23,IF($F346=1,INDIRECT("难度数据"&amp;"!$J$3:$J$23"),INDIRECT("难度数据"&amp;"!$K$3:$K$23")))</f>
        <v>8200</v>
      </c>
      <c r="P346" s="28">
        <v>0</v>
      </c>
      <c r="Q346" s="28">
        <v>0</v>
      </c>
      <c r="R346" s="28">
        <v>1303013</v>
      </c>
      <c r="S346" s="28">
        <v>1</v>
      </c>
      <c r="T346" s="28">
        <v>1304027</v>
      </c>
      <c r="U346" s="28">
        <v>4</v>
      </c>
      <c r="V346" s="28">
        <v>1304031</v>
      </c>
      <c r="W346" s="28">
        <v>4</v>
      </c>
      <c r="X346" s="28"/>
      <c r="Y346" s="28"/>
      <c r="Z346" s="28"/>
      <c r="AA346" s="28" t="str">
        <f t="shared" si="16"/>
        <v/>
      </c>
      <c r="AB346" s="28">
        <v>0</v>
      </c>
      <c r="AC346" s="28">
        <f t="shared" si="15"/>
        <v>5</v>
      </c>
      <c r="AD346" s="29" t="str">
        <f>VLOOKUP(AG346,[2]战场角色!$A:$V,22,0)</f>
        <v>head_sbls_1102013</v>
      </c>
      <c r="AE346" s="29">
        <f>VLOOKUP(AG346,检索目录!A:F,6,0)</f>
        <v>2</v>
      </c>
      <c r="AF346" s="28">
        <f>VLOOKUP(AG346,检索目录!A:F,3,0)</f>
        <v>3</v>
      </c>
      <c r="AG346" s="28">
        <v>1102013</v>
      </c>
      <c r="AH346" s="28"/>
    </row>
    <row r="347" s="29" customFormat="1" ht="16.5" spans="1:34">
      <c r="A347" s="35">
        <f>CONCATENATE(9,VLOOKUP(LEFT($D347,3),{"czg",1;"tfq",2;"zyd",3;"jzq",4;"gcz",5;"pcc",6},2,FALSE))*100000+VALUE(MID($D347,5,LEN($D347)-LEN(RIGHT($D347,11))-5+1))*1000+LEFT(RIGHT($D347,10),1)*100+IF(LEFT(RIGHT($D347,8),3)="jlr",1,2)*10+RIGHT($D347,1)</f>
        <v>9406213</v>
      </c>
      <c r="B347" s="28" t="s">
        <v>98</v>
      </c>
      <c r="C347" s="28" t="s">
        <v>207</v>
      </c>
      <c r="D347" s="28" t="s">
        <v>484</v>
      </c>
      <c r="E347" s="28">
        <v>3</v>
      </c>
      <c r="F347" s="28">
        <f t="shared" si="14"/>
        <v>1</v>
      </c>
      <c r="G347" s="28">
        <f>INDEX(难度数据!$A$1:$G$16,MATCH(VALUE(MID($D347,5,LEN($D347)-LEN(RIGHT($D347,11))-5+1)),难度数据!$A$1:$A$16,0),MATCH(LEFT($D347,3),难度数据!$A$1:$G$1,0))</f>
        <v>29</v>
      </c>
      <c r="H347" s="28">
        <f>VLOOKUP($G347,难度数据!$P:$AI,IF($F347=1,2+VLOOKUP($E347,难度数据!$A$24:$B$27,2,FALSE),12+VLOOKUP($E347,难度数据!$A$28:$B$31,2,FALSE)),FALSE)</f>
        <v>1.0667697362064</v>
      </c>
      <c r="I347" s="28">
        <f>VLOOKUP($G347,难度数据!$P:$AI,IF($F347=1,3+VLOOKUP($E347,难度数据!$A$24:$B$27,2,FALSE),13+VLOOKUP($E347,难度数据!$A$28:$B$31,2,FALSE)),FALSE)</f>
        <v>0</v>
      </c>
      <c r="J347" s="28">
        <f>VLOOKUP($G347,难度数据!$P:$AI,IF($F347=1,4+VLOOKUP($E347,难度数据!$A$24:$B$27,2,FALSE),14+VLOOKUP($E347,难度数据!$A$28:$B$31,2,FALSE)),FALSE)</f>
        <v>1450</v>
      </c>
      <c r="K347" s="28">
        <v>0</v>
      </c>
      <c r="L347" s="28">
        <v>1.5</v>
      </c>
      <c r="M347" s="28">
        <v>0</v>
      </c>
      <c r="N347" s="28">
        <v>0</v>
      </c>
      <c r="O347" s="28">
        <f ca="1">LOOKUP($G347*4,难度数据!$I$3:$I$23,IF($F347=1,INDIRECT("难度数据"&amp;"!$J$3:$J$23"),INDIRECT("难度数据"&amp;"!$K$3:$K$23")))</f>
        <v>120</v>
      </c>
      <c r="P347" s="28">
        <v>0</v>
      </c>
      <c r="Q347" s="28">
        <v>0</v>
      </c>
      <c r="R347" s="28">
        <v>1301009</v>
      </c>
      <c r="S347" s="28">
        <v>1</v>
      </c>
      <c r="T347" s="28">
        <v>1302009</v>
      </c>
      <c r="U347" s="28">
        <v>4</v>
      </c>
      <c r="V347" s="28"/>
      <c r="W347" s="28"/>
      <c r="X347" s="28"/>
      <c r="Y347" s="28"/>
      <c r="Z347" s="28"/>
      <c r="AA347" s="28" t="str">
        <f t="shared" si="16"/>
        <v>jzq-6-2-shl-loc3</v>
      </c>
      <c r="AB347" s="28">
        <v>4</v>
      </c>
      <c r="AC347" s="28">
        <f t="shared" si="15"/>
        <v>5</v>
      </c>
      <c r="AD347" s="29" t="str">
        <f>VLOOKUP(AG347,[2]战场角色!$A:$V,22,0)</f>
        <v>head_blsm_1101009</v>
      </c>
      <c r="AE347" s="29">
        <f>VLOOKUP(AG347,检索目录!A:F,6,0)</f>
        <v>3</v>
      </c>
      <c r="AF347" s="28">
        <f>VLOOKUP(AG347,检索目录!A:F,3,0)</f>
        <v>3</v>
      </c>
      <c r="AG347" s="28">
        <v>1101009</v>
      </c>
      <c r="AH347" s="28"/>
    </row>
    <row r="348" s="29" customFormat="1" ht="16.5" spans="1:34">
      <c r="A348" s="35">
        <f>CONCATENATE(9,VLOOKUP(LEFT($D348,3),{"czg",1;"tfq",2;"zyd",3;"jzq",4;"gcz",5;"pcc",6},2,FALSE))*100000+VALUE(MID($D348,5,LEN($D348)-LEN(RIGHT($D348,11))-5+1))*1000+LEFT(RIGHT($D348,10),1)*100+IF(LEFT(RIGHT($D348,8),3)="jlr",1,2)*10+RIGHT($D348,1)</f>
        <v>9406223</v>
      </c>
      <c r="B348" s="28" t="s">
        <v>101</v>
      </c>
      <c r="C348" s="28" t="s">
        <v>287</v>
      </c>
      <c r="D348" s="28" t="s">
        <v>485</v>
      </c>
      <c r="E348" s="28">
        <v>3</v>
      </c>
      <c r="F348" s="28">
        <f t="shared" si="14"/>
        <v>2</v>
      </c>
      <c r="G348" s="28">
        <f>INDEX(难度数据!$A$1:$G$16,MATCH(VALUE(MID($D348,5,LEN($D348)-LEN(RIGHT($D348,11))-5+1)),难度数据!$A$1:$A$16,0),MATCH(LEFT($D348,3),难度数据!$A$1:$G$1,0))</f>
        <v>29</v>
      </c>
      <c r="H348" s="28">
        <f>VLOOKUP($G348,难度数据!$P:$AI,IF($F348=1,2+VLOOKUP($E348,难度数据!$A$24:$B$27,2,FALSE),12+VLOOKUP($E348,难度数据!$A$28:$B$31,2,FALSE)),FALSE)</f>
        <v>1.08064016646684</v>
      </c>
      <c r="I348" s="28">
        <f>VLOOKUP($G348,难度数据!$P:$AI,IF($F348=1,3+VLOOKUP($E348,难度数据!$A$24:$B$27,2,FALSE),13+VLOOKUP($E348,难度数据!$A$28:$B$31,2,FALSE)),FALSE)</f>
        <v>0</v>
      </c>
      <c r="J348" s="28">
        <f>VLOOKUP($G348,难度数据!$P:$AI,IF($F348=1,4+VLOOKUP($E348,难度数据!$A$24:$B$27,2,FALSE),14+VLOOKUP($E348,难度数据!$A$28:$B$31,2,FALSE)),FALSE)</f>
        <v>1450</v>
      </c>
      <c r="K348" s="28">
        <v>0</v>
      </c>
      <c r="L348" s="28">
        <v>1.5</v>
      </c>
      <c r="M348" s="28">
        <v>0</v>
      </c>
      <c r="N348" s="28">
        <v>0</v>
      </c>
      <c r="O348" s="28">
        <f ca="1">LOOKUP($G348*4,难度数据!$I$3:$I$23,IF($F348=1,INDIRECT("难度数据"&amp;"!$J$3:$J$23"),INDIRECT("难度数据"&amp;"!$K$3:$K$23")))</f>
        <v>8200</v>
      </c>
      <c r="P348" s="28">
        <v>0</v>
      </c>
      <c r="Q348" s="28">
        <v>0</v>
      </c>
      <c r="R348" s="28">
        <v>1303014</v>
      </c>
      <c r="S348" s="28">
        <v>1</v>
      </c>
      <c r="T348" s="28">
        <v>1304017</v>
      </c>
      <c r="U348" s="28">
        <v>4</v>
      </c>
      <c r="V348" s="28">
        <v>1304019</v>
      </c>
      <c r="W348" s="28">
        <v>4</v>
      </c>
      <c r="X348" s="28"/>
      <c r="Y348" s="28"/>
      <c r="Z348" s="28"/>
      <c r="AA348" s="28" t="str">
        <f t="shared" si="16"/>
        <v/>
      </c>
      <c r="AB348" s="28">
        <v>0</v>
      </c>
      <c r="AC348" s="28">
        <f t="shared" si="15"/>
        <v>5</v>
      </c>
      <c r="AD348" s="29" t="str">
        <f>VLOOKUP(AG348,[2]战场角色!$A:$V,22,0)</f>
        <v>head_slm_1102014</v>
      </c>
      <c r="AE348" s="29">
        <f>VLOOKUP(AG348,检索目录!A:F,6,0)</f>
        <v>3</v>
      </c>
      <c r="AF348" s="28">
        <f>VLOOKUP(AG348,检索目录!A:F,3,0)</f>
        <v>3</v>
      </c>
      <c r="AG348" s="28">
        <v>1102014</v>
      </c>
      <c r="AH348" s="28"/>
    </row>
    <row r="349" s="29" customFormat="1" ht="16.5" spans="1:34">
      <c r="A349" s="35">
        <f>CONCATENATE(9,VLOOKUP(LEFT($D349,3),{"czg",1;"tfq",2;"zyd",3;"jzq",4;"gcz",5;"pcc",6},2,FALSE))*100000+VALUE(MID($D349,5,LEN($D349)-LEN(RIGHT($D349,11))-5+1))*1000+LEFT(RIGHT($D349,10),1)*100+IF(LEFT(RIGHT($D349,8),3)="jlr",1,2)*10+RIGHT($D349,1)</f>
        <v>9406311</v>
      </c>
      <c r="B349" s="28" t="s">
        <v>98</v>
      </c>
      <c r="C349" s="28" t="s">
        <v>211</v>
      </c>
      <c r="D349" s="28" t="s">
        <v>486</v>
      </c>
      <c r="E349" s="28">
        <v>3</v>
      </c>
      <c r="F349" s="28">
        <f t="shared" ref="F349:F412" si="17">IF(LEFT(RIGHT($D349,8),3)="jlr",1,2)</f>
        <v>1</v>
      </c>
      <c r="G349" s="28">
        <f>INDEX(难度数据!$A$1:$G$16,MATCH(VALUE(MID($D349,5,LEN($D349)-LEN(RIGHT($D349,11))-5+1)),难度数据!$A$1:$A$16,0),MATCH(LEFT($D349,3),难度数据!$A$1:$G$1,0))</f>
        <v>29</v>
      </c>
      <c r="H349" s="28">
        <f>VLOOKUP($G349,难度数据!$P:$AI,IF($F349=1,2+VLOOKUP($E349,难度数据!$A$24:$B$27,2,FALSE),12+VLOOKUP($E349,难度数据!$A$28:$B$31,2,FALSE)),FALSE)</f>
        <v>1.0667697362064</v>
      </c>
      <c r="I349" s="28">
        <f>VLOOKUP($G349,难度数据!$P:$AI,IF($F349=1,3+VLOOKUP($E349,难度数据!$A$24:$B$27,2,FALSE),13+VLOOKUP($E349,难度数据!$A$28:$B$31,2,FALSE)),FALSE)</f>
        <v>0</v>
      </c>
      <c r="J349" s="28">
        <f>VLOOKUP($G349,难度数据!$P:$AI,IF($F349=1,4+VLOOKUP($E349,难度数据!$A$24:$B$27,2,FALSE),14+VLOOKUP($E349,难度数据!$A$28:$B$31,2,FALSE)),FALSE)</f>
        <v>1450</v>
      </c>
      <c r="K349" s="28">
        <v>0</v>
      </c>
      <c r="L349" s="28">
        <v>1.5</v>
      </c>
      <c r="M349" s="28">
        <v>0</v>
      </c>
      <c r="N349" s="28">
        <v>0</v>
      </c>
      <c r="O349" s="28">
        <f ca="1">LOOKUP($G349*4,难度数据!$I$3:$I$23,IF($F349=1,INDIRECT("难度数据"&amp;"!$J$3:$J$23"),INDIRECT("难度数据"&amp;"!$K$3:$K$23")))</f>
        <v>120</v>
      </c>
      <c r="P349" s="28">
        <v>0</v>
      </c>
      <c r="Q349" s="28">
        <v>0</v>
      </c>
      <c r="R349" s="28">
        <v>1301015</v>
      </c>
      <c r="S349" s="28">
        <v>1</v>
      </c>
      <c r="T349" s="28">
        <v>1302015</v>
      </c>
      <c r="U349" s="28">
        <v>4</v>
      </c>
      <c r="V349" s="28"/>
      <c r="W349" s="28"/>
      <c r="X349" s="28"/>
      <c r="Y349" s="28"/>
      <c r="Z349" s="28"/>
      <c r="AA349" s="28" t="str">
        <f t="shared" si="16"/>
        <v>jzq-6-3-shl-loc1</v>
      </c>
      <c r="AB349" s="28">
        <v>4</v>
      </c>
      <c r="AC349" s="28">
        <f t="shared" si="15"/>
        <v>5</v>
      </c>
      <c r="AD349" s="29" t="str">
        <f>VLOOKUP(AG349,[2]战场角色!$A:$V,22,0)</f>
        <v>head_yqq_1101015</v>
      </c>
      <c r="AE349" s="29">
        <f>VLOOKUP(AG349,检索目录!A:F,6,0)</f>
        <v>2</v>
      </c>
      <c r="AF349" s="28">
        <f>VLOOKUP(AG349,检索目录!A:F,3,0)</f>
        <v>1</v>
      </c>
      <c r="AG349" s="28">
        <v>1101015</v>
      </c>
      <c r="AH349" s="28"/>
    </row>
    <row r="350" s="29" customFormat="1" ht="16.5" spans="1:34">
      <c r="A350" s="35">
        <f>CONCATENATE(9,VLOOKUP(LEFT($D350,3),{"czg",1;"tfq",2;"zyd",3;"jzq",4;"gcz",5;"pcc",6},2,FALSE))*100000+VALUE(MID($D350,5,LEN($D350)-LEN(RIGHT($D350,11))-5+1))*1000+LEFT(RIGHT($D350,10),1)*100+IF(LEFT(RIGHT($D350,8),3)="jlr",1,2)*10+RIGHT($D350,1)</f>
        <v>9406321</v>
      </c>
      <c r="B350" s="28" t="s">
        <v>101</v>
      </c>
      <c r="C350" s="28" t="s">
        <v>213</v>
      </c>
      <c r="D350" s="28" t="s">
        <v>487</v>
      </c>
      <c r="E350" s="28">
        <v>3</v>
      </c>
      <c r="F350" s="28">
        <f t="shared" si="17"/>
        <v>2</v>
      </c>
      <c r="G350" s="28">
        <f>INDEX(难度数据!$A$1:$G$16,MATCH(VALUE(MID($D350,5,LEN($D350)-LEN(RIGHT($D350,11))-5+1)),难度数据!$A$1:$A$16,0),MATCH(LEFT($D350,3),难度数据!$A$1:$G$1,0))</f>
        <v>29</v>
      </c>
      <c r="H350" s="28">
        <f>VLOOKUP($G350,难度数据!$P:$AI,IF($F350=1,2+VLOOKUP($E350,难度数据!$A$24:$B$27,2,FALSE),12+VLOOKUP($E350,难度数据!$A$28:$B$31,2,FALSE)),FALSE)</f>
        <v>1.08064016646684</v>
      </c>
      <c r="I350" s="28">
        <f>VLOOKUP($G350,难度数据!$P:$AI,IF($F350=1,3+VLOOKUP($E350,难度数据!$A$24:$B$27,2,FALSE),13+VLOOKUP($E350,难度数据!$A$28:$B$31,2,FALSE)),FALSE)</f>
        <v>0</v>
      </c>
      <c r="J350" s="28">
        <f>VLOOKUP($G350,难度数据!$P:$AI,IF($F350=1,4+VLOOKUP($E350,难度数据!$A$24:$B$27,2,FALSE),14+VLOOKUP($E350,难度数据!$A$28:$B$31,2,FALSE)),FALSE)</f>
        <v>1450</v>
      </c>
      <c r="K350" s="28">
        <v>0</v>
      </c>
      <c r="L350" s="28">
        <v>1.5</v>
      </c>
      <c r="M350" s="28">
        <v>0</v>
      </c>
      <c r="N350" s="28">
        <v>0</v>
      </c>
      <c r="O350" s="28">
        <f ca="1">LOOKUP($G350*4,难度数据!$I$3:$I$23,IF($F350=1,INDIRECT("难度数据"&amp;"!$J$3:$J$23"),INDIRECT("难度数据"&amp;"!$K$3:$K$23")))</f>
        <v>8200</v>
      </c>
      <c r="P350" s="28">
        <v>0</v>
      </c>
      <c r="Q350" s="28">
        <v>0</v>
      </c>
      <c r="R350" s="28">
        <v>1303021</v>
      </c>
      <c r="S350" s="28">
        <v>1</v>
      </c>
      <c r="T350" s="28">
        <v>1304025</v>
      </c>
      <c r="U350" s="28">
        <v>4</v>
      </c>
      <c r="V350" s="28">
        <v>1304032</v>
      </c>
      <c r="W350" s="28">
        <v>4</v>
      </c>
      <c r="X350" s="28"/>
      <c r="Y350" s="28"/>
      <c r="Z350" s="28"/>
      <c r="AA350" s="28" t="str">
        <f t="shared" si="16"/>
        <v/>
      </c>
      <c r="AB350" s="28">
        <v>0</v>
      </c>
      <c r="AC350" s="28">
        <f t="shared" si="15"/>
        <v>5</v>
      </c>
      <c r="AD350" s="29" t="str">
        <f>VLOOKUP(AG350,[2]战场角色!$A:$V,22,0)</f>
        <v>head_lftl_1102021</v>
      </c>
      <c r="AE350" s="29">
        <f>VLOOKUP(AG350,检索目录!A:F,6,0)</f>
        <v>3</v>
      </c>
      <c r="AF350" s="28">
        <f>VLOOKUP(AG350,检索目录!A:F,3,0)</f>
        <v>2</v>
      </c>
      <c r="AG350" s="28">
        <v>1102021</v>
      </c>
      <c r="AH350" s="28"/>
    </row>
    <row r="351" s="29" customFormat="1" ht="16.5" spans="1:34">
      <c r="A351" s="35">
        <f>CONCATENATE(9,VLOOKUP(LEFT($D351,3),{"czg",1;"tfq",2;"zyd",3;"jzq",4;"gcz",5;"pcc",6},2,FALSE))*100000+VALUE(MID($D351,5,LEN($D351)-LEN(RIGHT($D351,11))-5+1))*1000+LEFT(RIGHT($D351,10),1)*100+IF(LEFT(RIGHT($D351,8),3)="jlr",1,2)*10+RIGHT($D351,1)</f>
        <v>9406312</v>
      </c>
      <c r="B351" s="28" t="s">
        <v>98</v>
      </c>
      <c r="C351" s="28" t="s">
        <v>209</v>
      </c>
      <c r="D351" s="28" t="s">
        <v>488</v>
      </c>
      <c r="E351" s="28">
        <v>4</v>
      </c>
      <c r="F351" s="28">
        <f t="shared" si="17"/>
        <v>1</v>
      </c>
      <c r="G351" s="28">
        <f>INDEX(难度数据!$A$1:$G$16,MATCH(VALUE(MID($D351,5,LEN($D351)-LEN(RIGHT($D351,11))-5+1)),难度数据!$A$1:$A$16,0),MATCH(LEFT($D351,3),难度数据!$A$1:$G$1,0))</f>
        <v>29</v>
      </c>
      <c r="H351" s="28">
        <f>VLOOKUP($G351,难度数据!$P:$AI,IF($F351=1,2+VLOOKUP($E351,难度数据!$A$24:$B$27,2,FALSE),12+VLOOKUP($E351,难度数据!$A$28:$B$31,2,FALSE)),FALSE)</f>
        <v>1.23061116404569</v>
      </c>
      <c r="I351" s="28">
        <f>VLOOKUP($G351,难度数据!$P:$AI,IF($F351=1,3+VLOOKUP($E351,难度数据!$A$24:$B$27,2,FALSE),13+VLOOKUP($E351,难度数据!$A$28:$B$31,2,FALSE)),FALSE)</f>
        <v>0</v>
      </c>
      <c r="J351" s="28">
        <f>VLOOKUP($G351,难度数据!$P:$AI,IF($F351=1,4+VLOOKUP($E351,难度数据!$A$24:$B$27,2,FALSE),14+VLOOKUP($E351,难度数据!$A$28:$B$31,2,FALSE)),FALSE)</f>
        <v>1450</v>
      </c>
      <c r="K351" s="28">
        <v>0</v>
      </c>
      <c r="L351" s="28">
        <v>1.5</v>
      </c>
      <c r="M351" s="28">
        <v>0</v>
      </c>
      <c r="N351" s="28">
        <v>0</v>
      </c>
      <c r="O351" s="28">
        <f ca="1">LOOKUP($G351*4,难度数据!$I$3:$I$23,IF($F351=1,INDIRECT("难度数据"&amp;"!$J$3:$J$23"),INDIRECT("难度数据"&amp;"!$K$3:$K$23")))</f>
        <v>120</v>
      </c>
      <c r="P351" s="28">
        <v>0</v>
      </c>
      <c r="Q351" s="28">
        <v>0</v>
      </c>
      <c r="R351" s="28">
        <v>1301001</v>
      </c>
      <c r="S351" s="28">
        <v>1</v>
      </c>
      <c r="T351" s="28">
        <v>1302001</v>
      </c>
      <c r="U351" s="28">
        <v>4</v>
      </c>
      <c r="V351" s="28"/>
      <c r="W351" s="28"/>
      <c r="X351" s="28"/>
      <c r="Y351" s="28"/>
      <c r="Z351" s="28"/>
      <c r="AA351" s="28" t="str">
        <f t="shared" si="16"/>
        <v>jzq-6-3-shl-loc2</v>
      </c>
      <c r="AB351" s="28">
        <v>4</v>
      </c>
      <c r="AC351" s="28">
        <f t="shared" si="15"/>
        <v>5</v>
      </c>
      <c r="AD351" s="29" t="str">
        <f>VLOOKUP(AG351,[2]战场角色!$A:$V,22,0)</f>
        <v>head_cfcyb_1101001</v>
      </c>
      <c r="AE351" s="29">
        <f>VLOOKUP(AG351,检索目录!A:F,6,0)</f>
        <v>3</v>
      </c>
      <c r="AF351" s="28">
        <f>VLOOKUP(AG351,检索目录!A:F,3,0)</f>
        <v>1</v>
      </c>
      <c r="AG351" s="28">
        <v>1101001</v>
      </c>
      <c r="AH351" s="28"/>
    </row>
    <row r="352" s="29" customFormat="1" ht="16.5" spans="1:34">
      <c r="A352" s="35">
        <f>CONCATENATE(9,VLOOKUP(LEFT($D352,3),{"czg",1;"tfq",2;"zyd",3;"jzq",4;"gcz",5;"pcc",6},2,FALSE))*100000+VALUE(MID($D352,5,LEN($D352)-LEN(RIGHT($D352,11))-5+1))*1000+LEFT(RIGHT($D352,10),1)*100+IF(LEFT(RIGHT($D352,8),3)="jlr",1,2)*10+RIGHT($D352,1)</f>
        <v>9406322</v>
      </c>
      <c r="B352" s="28" t="s">
        <v>101</v>
      </c>
      <c r="C352" s="28" t="s">
        <v>292</v>
      </c>
      <c r="D352" s="28" t="s">
        <v>489</v>
      </c>
      <c r="E352" s="28">
        <v>4</v>
      </c>
      <c r="F352" s="28">
        <f t="shared" si="17"/>
        <v>2</v>
      </c>
      <c r="G352" s="28">
        <f>INDEX(难度数据!$A$1:$G$16,MATCH(VALUE(MID($D352,5,LEN($D352)-LEN(RIGHT($D352,11))-5+1)),难度数据!$A$1:$A$16,0),MATCH(LEFT($D352,3),难度数据!$A$1:$G$1,0))</f>
        <v>29</v>
      </c>
      <c r="H352" s="28">
        <f>VLOOKUP($G352,难度数据!$P:$AI,IF($F352=1,2+VLOOKUP($E352,难度数据!$A$24:$B$27,2,FALSE),12+VLOOKUP($E352,难度数据!$A$28:$B$31,2,FALSE)),FALSE)</f>
        <v>1.24321435080256</v>
      </c>
      <c r="I352" s="28">
        <f>VLOOKUP($G352,难度数据!$P:$AI,IF($F352=1,3+VLOOKUP($E352,难度数据!$A$24:$B$27,2,FALSE),13+VLOOKUP($E352,难度数据!$A$28:$B$31,2,FALSE)),FALSE)</f>
        <v>0</v>
      </c>
      <c r="J352" s="28">
        <f>VLOOKUP($G352,难度数据!$P:$AI,IF($F352=1,4+VLOOKUP($E352,难度数据!$A$24:$B$27,2,FALSE),14+VLOOKUP($E352,难度数据!$A$28:$B$31,2,FALSE)),FALSE)</f>
        <v>1450</v>
      </c>
      <c r="K352" s="28">
        <v>0</v>
      </c>
      <c r="L352" s="28">
        <v>1.5</v>
      </c>
      <c r="M352" s="28">
        <v>0</v>
      </c>
      <c r="N352" s="28">
        <v>0</v>
      </c>
      <c r="O352" s="28">
        <f ca="1">LOOKUP($G352*4,难度数据!$I$3:$I$23,IF($F352=1,INDIRECT("难度数据"&amp;"!$J$3:$J$23"),INDIRECT("难度数据"&amp;"!$K$3:$K$23")))</f>
        <v>8200</v>
      </c>
      <c r="P352" s="28">
        <v>0</v>
      </c>
      <c r="Q352" s="28">
        <v>0</v>
      </c>
      <c r="R352" s="28">
        <v>1303009</v>
      </c>
      <c r="S352" s="28">
        <v>1</v>
      </c>
      <c r="T352" s="28">
        <v>1304026</v>
      </c>
      <c r="U352" s="28">
        <v>4</v>
      </c>
      <c r="V352" s="28">
        <v>1304032</v>
      </c>
      <c r="W352" s="28">
        <v>4</v>
      </c>
      <c r="X352" s="28"/>
      <c r="Y352" s="28"/>
      <c r="Z352" s="28"/>
      <c r="AA352" s="28" t="str">
        <f t="shared" si="16"/>
        <v/>
      </c>
      <c r="AB352" s="28">
        <v>0</v>
      </c>
      <c r="AC352" s="28">
        <f t="shared" si="15"/>
        <v>5</v>
      </c>
      <c r="AD352" s="29" t="str">
        <f>VLOOKUP(AG352,[2]战场角色!$A:$V,22,0)</f>
        <v>head_xh_1102009</v>
      </c>
      <c r="AE352" s="29">
        <f>VLOOKUP(AG352,检索目录!A:F,6,0)</f>
        <v>3</v>
      </c>
      <c r="AF352" s="28">
        <f>VLOOKUP(AG352,检索目录!A:F,3,0)</f>
        <v>1</v>
      </c>
      <c r="AG352" s="28">
        <v>1102009</v>
      </c>
      <c r="AH352" s="28"/>
    </row>
    <row r="353" s="29" customFormat="1" ht="16.5" spans="1:34">
      <c r="A353" s="35">
        <f>CONCATENATE(9,VLOOKUP(LEFT($D353,3),{"czg",1;"tfq",2;"zyd",3;"jzq",4;"gcz",5;"pcc",6},2,FALSE))*100000+VALUE(MID($D353,5,LEN($D353)-LEN(RIGHT($D353,11))-5+1))*1000+LEFT(RIGHT($D353,10),1)*100+IF(LEFT(RIGHT($D353,8),3)="jlr",1,2)*10+RIGHT($D353,1)</f>
        <v>9406313</v>
      </c>
      <c r="B353" s="28" t="s">
        <v>98</v>
      </c>
      <c r="C353" s="28" t="s">
        <v>183</v>
      </c>
      <c r="D353" s="28" t="s">
        <v>490</v>
      </c>
      <c r="E353" s="28">
        <v>3</v>
      </c>
      <c r="F353" s="28">
        <f t="shared" si="17"/>
        <v>1</v>
      </c>
      <c r="G353" s="28">
        <f>INDEX(难度数据!$A$1:$G$16,MATCH(VALUE(MID($D353,5,LEN($D353)-LEN(RIGHT($D353,11))-5+1)),难度数据!$A$1:$A$16,0),MATCH(LEFT($D353,3),难度数据!$A$1:$G$1,0))</f>
        <v>29</v>
      </c>
      <c r="H353" s="28">
        <f>VLOOKUP($G353,难度数据!$P:$AI,IF($F353=1,2+VLOOKUP($E353,难度数据!$A$24:$B$27,2,FALSE),12+VLOOKUP($E353,难度数据!$A$28:$B$31,2,FALSE)),FALSE)</f>
        <v>1.0667697362064</v>
      </c>
      <c r="I353" s="28">
        <f>VLOOKUP($G353,难度数据!$P:$AI,IF($F353=1,3+VLOOKUP($E353,难度数据!$A$24:$B$27,2,FALSE),13+VLOOKUP($E353,难度数据!$A$28:$B$31,2,FALSE)),FALSE)</f>
        <v>0</v>
      </c>
      <c r="J353" s="28">
        <f>VLOOKUP($G353,难度数据!$P:$AI,IF($F353=1,4+VLOOKUP($E353,难度数据!$A$24:$B$27,2,FALSE),14+VLOOKUP($E353,难度数据!$A$28:$B$31,2,FALSE)),FALSE)</f>
        <v>1450</v>
      </c>
      <c r="K353" s="28">
        <v>0</v>
      </c>
      <c r="L353" s="28">
        <v>1.5</v>
      </c>
      <c r="M353" s="28">
        <v>0</v>
      </c>
      <c r="N353" s="28">
        <v>0</v>
      </c>
      <c r="O353" s="28">
        <f ca="1">LOOKUP($G353*4,难度数据!$I$3:$I$23,IF($F353=1,INDIRECT("难度数据"&amp;"!$J$3:$J$23"),INDIRECT("难度数据"&amp;"!$K$3:$K$23")))</f>
        <v>120</v>
      </c>
      <c r="P353" s="28">
        <v>0</v>
      </c>
      <c r="Q353" s="28">
        <v>0</v>
      </c>
      <c r="R353" s="28">
        <v>1301011</v>
      </c>
      <c r="S353" s="28">
        <v>1</v>
      </c>
      <c r="T353" s="28">
        <v>1302011</v>
      </c>
      <c r="U353" s="28">
        <v>4</v>
      </c>
      <c r="V353" s="28"/>
      <c r="W353" s="28"/>
      <c r="X353" s="28"/>
      <c r="Y353" s="28"/>
      <c r="Z353" s="28"/>
      <c r="AA353" s="28" t="str">
        <f t="shared" si="16"/>
        <v>jzq-6-3-shl-loc3</v>
      </c>
      <c r="AB353" s="28">
        <v>4</v>
      </c>
      <c r="AC353" s="28">
        <f t="shared" si="15"/>
        <v>5</v>
      </c>
      <c r="AD353" s="29" t="str">
        <f>VLOOKUP(AG353,[2]战场角色!$A:$V,22,0)</f>
        <v>head_yfz_1101011</v>
      </c>
      <c r="AE353" s="29">
        <f>VLOOKUP(AG353,检索目录!A:F,6,0)</f>
        <v>3</v>
      </c>
      <c r="AF353" s="28">
        <f>VLOOKUP(AG353,检索目录!A:F,3,0)</f>
        <v>2</v>
      </c>
      <c r="AG353" s="28">
        <v>1101011</v>
      </c>
      <c r="AH353" s="28"/>
    </row>
    <row r="354" s="29" customFormat="1" ht="16.5" spans="1:34">
      <c r="A354" s="35">
        <f>CONCATENATE(9,VLOOKUP(LEFT($D354,3),{"czg",1;"tfq",2;"zyd",3;"jzq",4;"gcz",5;"pcc",6},2,FALSE))*100000+VALUE(MID($D354,5,LEN($D354)-LEN(RIGHT($D354,11))-5+1))*1000+LEFT(RIGHT($D354,10),1)*100+IF(LEFT(RIGHT($D354,8),3)="jlr",1,2)*10+RIGHT($D354,1)</f>
        <v>9406323</v>
      </c>
      <c r="B354" s="28" t="s">
        <v>101</v>
      </c>
      <c r="C354" s="28" t="s">
        <v>185</v>
      </c>
      <c r="D354" s="28" t="s">
        <v>491</v>
      </c>
      <c r="E354" s="28">
        <v>3</v>
      </c>
      <c r="F354" s="28">
        <f t="shared" si="17"/>
        <v>2</v>
      </c>
      <c r="G354" s="28">
        <f>INDEX(难度数据!$A$1:$G$16,MATCH(VALUE(MID($D354,5,LEN($D354)-LEN(RIGHT($D354,11))-5+1)),难度数据!$A$1:$A$16,0),MATCH(LEFT($D354,3),难度数据!$A$1:$G$1,0))</f>
        <v>29</v>
      </c>
      <c r="H354" s="28">
        <f>VLOOKUP($G354,难度数据!$P:$AI,IF($F354=1,2+VLOOKUP($E354,难度数据!$A$24:$B$27,2,FALSE),12+VLOOKUP($E354,难度数据!$A$28:$B$31,2,FALSE)),FALSE)</f>
        <v>1.08064016646684</v>
      </c>
      <c r="I354" s="28">
        <f>VLOOKUP($G354,难度数据!$P:$AI,IF($F354=1,3+VLOOKUP($E354,难度数据!$A$24:$B$27,2,FALSE),13+VLOOKUP($E354,难度数据!$A$28:$B$31,2,FALSE)),FALSE)</f>
        <v>0</v>
      </c>
      <c r="J354" s="28">
        <f>VLOOKUP($G354,难度数据!$P:$AI,IF($F354=1,4+VLOOKUP($E354,难度数据!$A$24:$B$27,2,FALSE),14+VLOOKUP($E354,难度数据!$A$28:$B$31,2,FALSE)),FALSE)</f>
        <v>1450</v>
      </c>
      <c r="K354" s="28">
        <v>0</v>
      </c>
      <c r="L354" s="28">
        <v>1.5</v>
      </c>
      <c r="M354" s="28">
        <v>0</v>
      </c>
      <c r="N354" s="28">
        <v>0</v>
      </c>
      <c r="O354" s="28">
        <f ca="1">LOOKUP($G354*4,难度数据!$I$3:$I$23,IF($F354=1,INDIRECT("难度数据"&amp;"!$J$3:$J$23"),INDIRECT("难度数据"&amp;"!$K$3:$K$23")))</f>
        <v>8200</v>
      </c>
      <c r="P354" s="28">
        <v>0</v>
      </c>
      <c r="Q354" s="28">
        <v>0</v>
      </c>
      <c r="R354" s="28">
        <v>1303017</v>
      </c>
      <c r="S354" s="28">
        <v>1</v>
      </c>
      <c r="T354" s="28">
        <v>1304027</v>
      </c>
      <c r="U354" s="28">
        <v>4</v>
      </c>
      <c r="V354" s="28">
        <v>1304031</v>
      </c>
      <c r="W354" s="28">
        <v>4</v>
      </c>
      <c r="X354" s="28"/>
      <c r="Y354" s="28"/>
      <c r="Z354" s="28"/>
      <c r="AA354" s="28" t="str">
        <f t="shared" si="16"/>
        <v/>
      </c>
      <c r="AB354" s="28">
        <v>0</v>
      </c>
      <c r="AC354" s="28">
        <f t="shared" si="15"/>
        <v>5</v>
      </c>
      <c r="AD354" s="29" t="str">
        <f>VLOOKUP(AG354,[2]战场角色!$A:$V,22,0)</f>
        <v>head_fl_1102017</v>
      </c>
      <c r="AE354" s="29">
        <f>VLOOKUP(AG354,检索目录!A:F,6,0)</f>
        <v>3</v>
      </c>
      <c r="AF354" s="28">
        <f>VLOOKUP(AG354,检索目录!A:F,3,0)</f>
        <v>2</v>
      </c>
      <c r="AG354" s="28">
        <v>1102017</v>
      </c>
      <c r="AH354" s="28"/>
    </row>
    <row r="355" s="29" customFormat="1" ht="16.5" spans="1:34">
      <c r="A355" s="35">
        <f>CONCATENATE(9,VLOOKUP(LEFT($D355,3),{"czg",1;"tfq",2;"zyd",3;"jzq",4;"gcz",5;"pcc",6},2,FALSE))*100000+VALUE(MID($D355,5,LEN($D355)-LEN(RIGHT($D355,11))-5+1))*1000+LEFT(RIGHT($D355,10),1)*100+IF(LEFT(RIGHT($D355,8),3)="jlr",1,2)*10+RIGHT($D355,1)</f>
        <v>9107111</v>
      </c>
      <c r="B355" s="28" t="s">
        <v>98</v>
      </c>
      <c r="C355" s="28" t="s">
        <v>99</v>
      </c>
      <c r="D355" s="28" t="s">
        <v>492</v>
      </c>
      <c r="E355" s="28">
        <v>3</v>
      </c>
      <c r="F355" s="28">
        <f t="shared" si="17"/>
        <v>1</v>
      </c>
      <c r="G355" s="28">
        <f>INDEX(难度数据!$A$1:$G$16,MATCH(VALUE(MID($D355,5,LEN($D355)-LEN(RIGHT($D355,11))-5+1)),难度数据!$A$1:$A$16,0),MATCH(LEFT($D355,3),难度数据!$A$1:$G$1,0))</f>
        <v>29</v>
      </c>
      <c r="H355" s="28">
        <f>VLOOKUP($G355,难度数据!$P:$AI,IF($F355=1,2+VLOOKUP($E355,难度数据!$A$24:$B$27,2,FALSE),12+VLOOKUP($E355,难度数据!$A$28:$B$31,2,FALSE)),FALSE)</f>
        <v>1.0667697362064</v>
      </c>
      <c r="I355" s="28">
        <f>VLOOKUP($G355,难度数据!$P:$AI,IF($F355=1,3+VLOOKUP($E355,难度数据!$A$24:$B$27,2,FALSE),13+VLOOKUP($E355,难度数据!$A$28:$B$31,2,FALSE)),FALSE)</f>
        <v>0</v>
      </c>
      <c r="J355" s="28">
        <f>VLOOKUP($G355,难度数据!$P:$AI,IF($F355=1,4+VLOOKUP($E355,难度数据!$A$24:$B$27,2,FALSE),14+VLOOKUP($E355,难度数据!$A$28:$B$31,2,FALSE)),FALSE)</f>
        <v>1450</v>
      </c>
      <c r="K355" s="28">
        <v>0</v>
      </c>
      <c r="L355" s="28">
        <v>1.5</v>
      </c>
      <c r="M355" s="28">
        <v>0</v>
      </c>
      <c r="N355" s="28">
        <v>0</v>
      </c>
      <c r="O355" s="28">
        <f ca="1">LOOKUP($G355*4,难度数据!$I$3:$I$23,IF($F355=1,INDIRECT("难度数据"&amp;"!$J$3:$J$23"),INDIRECT("难度数据"&amp;"!$K$3:$K$23")))</f>
        <v>120</v>
      </c>
      <c r="P355" s="28">
        <v>0</v>
      </c>
      <c r="Q355" s="28">
        <v>0</v>
      </c>
      <c r="R355" s="28">
        <v>1301012</v>
      </c>
      <c r="S355" s="28">
        <v>1</v>
      </c>
      <c r="T355" s="28">
        <v>1302012</v>
      </c>
      <c r="U355" s="28">
        <v>5</v>
      </c>
      <c r="V355" s="28"/>
      <c r="W355" s="28"/>
      <c r="X355" s="28"/>
      <c r="Y355" s="28"/>
      <c r="Z355" s="28"/>
      <c r="AA355" s="28" t="str">
        <f t="shared" si="16"/>
        <v>czg-7-1-shl-loc1</v>
      </c>
      <c r="AB355" s="28">
        <v>4</v>
      </c>
      <c r="AC355" s="28">
        <f t="shared" si="15"/>
        <v>5</v>
      </c>
      <c r="AD355" s="29" t="str">
        <f>VLOOKUP(AG355,[2]战场角色!$A:$V,22,0)</f>
        <v>head_nyf_1101012</v>
      </c>
      <c r="AE355" s="29">
        <f>VLOOKUP(AG355,检索目录!A:F,6,0)</f>
        <v>2</v>
      </c>
      <c r="AF355" s="28">
        <f>VLOOKUP(AG355,检索目录!A:F,3,0)</f>
        <v>2</v>
      </c>
      <c r="AG355" s="28">
        <v>1101012</v>
      </c>
      <c r="AH355" s="28"/>
    </row>
    <row r="356" s="29" customFormat="1" ht="16.5" spans="1:34">
      <c r="A356" s="35">
        <f>CONCATENATE(9,VLOOKUP(LEFT($D356,3),{"czg",1;"tfq",2;"zyd",3;"jzq",4;"gcz",5;"pcc",6},2,FALSE))*100000+VALUE(MID($D356,5,LEN($D356)-LEN(RIGHT($D356,11))-5+1))*1000+LEFT(RIGHT($D356,10),1)*100+IF(LEFT(RIGHT($D356,8),3)="jlr",1,2)*10+RIGHT($D356,1)</f>
        <v>9107121</v>
      </c>
      <c r="B356" s="28" t="s">
        <v>101</v>
      </c>
      <c r="C356" s="28" t="s">
        <v>493</v>
      </c>
      <c r="D356" s="28" t="s">
        <v>494</v>
      </c>
      <c r="E356" s="28">
        <v>3</v>
      </c>
      <c r="F356" s="28">
        <f t="shared" si="17"/>
        <v>2</v>
      </c>
      <c r="G356" s="28">
        <f>INDEX(难度数据!$A$1:$G$16,MATCH(VALUE(MID($D356,5,LEN($D356)-LEN(RIGHT($D356,11))-5+1)),难度数据!$A$1:$A$16,0),MATCH(LEFT($D356,3),难度数据!$A$1:$G$1,0))</f>
        <v>29</v>
      </c>
      <c r="H356" s="28">
        <f>VLOOKUP($G356,难度数据!$P:$AI,IF($F356=1,2+VLOOKUP($E356,难度数据!$A$24:$B$27,2,FALSE),12+VLOOKUP($E356,难度数据!$A$28:$B$31,2,FALSE)),FALSE)</f>
        <v>1.08064016646684</v>
      </c>
      <c r="I356" s="28">
        <f>VLOOKUP($G356,难度数据!$P:$AI,IF($F356=1,3+VLOOKUP($E356,难度数据!$A$24:$B$27,2,FALSE),13+VLOOKUP($E356,难度数据!$A$28:$B$31,2,FALSE)),FALSE)</f>
        <v>0</v>
      </c>
      <c r="J356" s="28">
        <f>VLOOKUP($G356,难度数据!$P:$AI,IF($F356=1,4+VLOOKUP($E356,难度数据!$A$24:$B$27,2,FALSE),14+VLOOKUP($E356,难度数据!$A$28:$B$31,2,FALSE)),FALSE)</f>
        <v>1450</v>
      </c>
      <c r="K356" s="28">
        <v>0</v>
      </c>
      <c r="L356" s="28">
        <v>1.5</v>
      </c>
      <c r="M356" s="28">
        <v>0</v>
      </c>
      <c r="N356" s="28">
        <v>0</v>
      </c>
      <c r="O356" s="28">
        <f ca="1">LOOKUP($G356*4,难度数据!$I$3:$I$23,IF($F356=1,INDIRECT("难度数据"&amp;"!$J$3:$J$23"),INDIRECT("难度数据"&amp;"!$K$3:$K$23")))</f>
        <v>8200</v>
      </c>
      <c r="P356" s="28">
        <v>0</v>
      </c>
      <c r="Q356" s="28">
        <v>0</v>
      </c>
      <c r="R356" s="28">
        <v>1303018</v>
      </c>
      <c r="S356" s="28">
        <v>1</v>
      </c>
      <c r="T356" s="28">
        <v>1304029</v>
      </c>
      <c r="U356" s="28">
        <v>5</v>
      </c>
      <c r="V356" s="28">
        <v>1304032</v>
      </c>
      <c r="W356" s="28">
        <v>5</v>
      </c>
      <c r="X356" s="28"/>
      <c r="Y356" s="28"/>
      <c r="Z356" s="28"/>
      <c r="AA356" s="28" t="str">
        <f t="shared" si="16"/>
        <v/>
      </c>
      <c r="AB356" s="28">
        <v>0</v>
      </c>
      <c r="AC356" s="28">
        <f t="shared" si="15"/>
        <v>5</v>
      </c>
      <c r="AD356" s="29" t="str">
        <f>VLOOKUP(AG356,[2]战场角色!$A:$V,22,0)</f>
        <v>head_sr_1102018</v>
      </c>
      <c r="AE356" s="29">
        <f>VLOOKUP(AG356,检索目录!A:F,6,0)</f>
        <v>2</v>
      </c>
      <c r="AF356" s="28">
        <f>VLOOKUP(AG356,检索目录!A:F,3,0)</f>
        <v>2</v>
      </c>
      <c r="AG356" s="28">
        <v>1102018</v>
      </c>
      <c r="AH356" s="28"/>
    </row>
    <row r="357" s="29" customFormat="1" ht="16.5" spans="1:34">
      <c r="A357" s="35">
        <f>CONCATENATE(9,VLOOKUP(LEFT($D357,3),{"czg",1;"tfq",2;"zyd",3;"jzq",4;"gcz",5;"pcc",6},2,FALSE))*100000+VALUE(MID($D357,5,LEN($D357)-LEN(RIGHT($D357,11))-5+1))*1000+LEFT(RIGHT($D357,10),1)*100+IF(LEFT(RIGHT($D357,8),3)="jlr",1,2)*10+RIGHT($D357,1)</f>
        <v>9107112</v>
      </c>
      <c r="B357" s="28" t="s">
        <v>98</v>
      </c>
      <c r="C357" s="28" t="s">
        <v>104</v>
      </c>
      <c r="D357" s="28" t="s">
        <v>495</v>
      </c>
      <c r="E357" s="28">
        <v>4</v>
      </c>
      <c r="F357" s="28">
        <f t="shared" si="17"/>
        <v>1</v>
      </c>
      <c r="G357" s="28">
        <f>INDEX(难度数据!$A$1:$G$16,MATCH(VALUE(MID($D357,5,LEN($D357)-LEN(RIGHT($D357,11))-5+1)),难度数据!$A$1:$A$16,0),MATCH(LEFT($D357,3),难度数据!$A$1:$G$1,0))</f>
        <v>29</v>
      </c>
      <c r="H357" s="28">
        <f>VLOOKUP($G357,难度数据!$P:$AI,IF($F357=1,2+VLOOKUP($E357,难度数据!$A$24:$B$27,2,FALSE),12+VLOOKUP($E357,难度数据!$A$28:$B$31,2,FALSE)),FALSE)</f>
        <v>1.23061116404569</v>
      </c>
      <c r="I357" s="28">
        <f>VLOOKUP($G357,难度数据!$P:$AI,IF($F357=1,3+VLOOKUP($E357,难度数据!$A$24:$B$27,2,FALSE),13+VLOOKUP($E357,难度数据!$A$28:$B$31,2,FALSE)),FALSE)</f>
        <v>0</v>
      </c>
      <c r="J357" s="28">
        <f>VLOOKUP($G357,难度数据!$P:$AI,IF($F357=1,4+VLOOKUP($E357,难度数据!$A$24:$B$27,2,FALSE),14+VLOOKUP($E357,难度数据!$A$28:$B$31,2,FALSE)),FALSE)</f>
        <v>1450</v>
      </c>
      <c r="K357" s="28">
        <v>0</v>
      </c>
      <c r="L357" s="28">
        <v>1.5</v>
      </c>
      <c r="M357" s="28">
        <v>0</v>
      </c>
      <c r="N357" s="28">
        <v>0</v>
      </c>
      <c r="O357" s="28">
        <f ca="1">LOOKUP($G357*4,难度数据!$I$3:$I$23,IF($F357=1,INDIRECT("难度数据"&amp;"!$J$3:$J$23"),INDIRECT("难度数据"&amp;"!$K$3:$K$23")))</f>
        <v>120</v>
      </c>
      <c r="P357" s="28">
        <v>0</v>
      </c>
      <c r="Q357" s="28">
        <v>0</v>
      </c>
      <c r="R357" s="28">
        <v>1301008</v>
      </c>
      <c r="S357" s="28">
        <v>1</v>
      </c>
      <c r="T357" s="28">
        <v>1302008</v>
      </c>
      <c r="U357" s="28">
        <v>5</v>
      </c>
      <c r="V357" s="28"/>
      <c r="W357" s="28"/>
      <c r="X357" s="28"/>
      <c r="Y357" s="28"/>
      <c r="Z357" s="28"/>
      <c r="AA357" s="28" t="str">
        <f t="shared" si="16"/>
        <v>czg-7-1-shl-loc2</v>
      </c>
      <c r="AB357" s="28">
        <v>4</v>
      </c>
      <c r="AC357" s="28">
        <f t="shared" si="15"/>
        <v>5</v>
      </c>
      <c r="AD357" s="29" t="str">
        <f>VLOOKUP(AG357,[2]战场角色!$A:$V,22,0)</f>
        <v>head_hekp_1101008</v>
      </c>
      <c r="AE357" s="29">
        <f>VLOOKUP(AG357,检索目录!A:F,6,0)</f>
        <v>2</v>
      </c>
      <c r="AF357" s="28">
        <f>VLOOKUP(AG357,检索目录!A:F,3,0)</f>
        <v>3</v>
      </c>
      <c r="AG357" s="28">
        <v>1101008</v>
      </c>
      <c r="AH357" s="28"/>
    </row>
    <row r="358" s="29" customFormat="1" ht="16.5" spans="1:34">
      <c r="A358" s="35">
        <f>CONCATENATE(9,VLOOKUP(LEFT($D358,3),{"czg",1;"tfq",2;"zyd",3;"jzq",4;"gcz",5;"pcc",6},2,FALSE))*100000+VALUE(MID($D358,5,LEN($D358)-LEN(RIGHT($D358,11))-5+1))*1000+LEFT(RIGHT($D358,10),1)*100+IF(LEFT(RIGHT($D358,8),3)="jlr",1,2)*10+RIGHT($D358,1)</f>
        <v>9107122</v>
      </c>
      <c r="B358" s="28" t="s">
        <v>101</v>
      </c>
      <c r="C358" s="28" t="s">
        <v>496</v>
      </c>
      <c r="D358" s="28" t="s">
        <v>497</v>
      </c>
      <c r="E358" s="28">
        <v>4</v>
      </c>
      <c r="F358" s="28">
        <f t="shared" si="17"/>
        <v>2</v>
      </c>
      <c r="G358" s="28">
        <f>INDEX(难度数据!$A$1:$G$16,MATCH(VALUE(MID($D358,5,LEN($D358)-LEN(RIGHT($D358,11))-5+1)),难度数据!$A$1:$A$16,0),MATCH(LEFT($D358,3),难度数据!$A$1:$G$1,0))</f>
        <v>29</v>
      </c>
      <c r="H358" s="28">
        <f>VLOOKUP($G358,难度数据!$P:$AI,IF($F358=1,2+VLOOKUP($E358,难度数据!$A$24:$B$27,2,FALSE),12+VLOOKUP($E358,难度数据!$A$28:$B$31,2,FALSE)),FALSE)</f>
        <v>1.24321435080256</v>
      </c>
      <c r="I358" s="28">
        <f>VLOOKUP($G358,难度数据!$P:$AI,IF($F358=1,3+VLOOKUP($E358,难度数据!$A$24:$B$27,2,FALSE),13+VLOOKUP($E358,难度数据!$A$28:$B$31,2,FALSE)),FALSE)</f>
        <v>0</v>
      </c>
      <c r="J358" s="28">
        <f>VLOOKUP($G358,难度数据!$P:$AI,IF($F358=1,4+VLOOKUP($E358,难度数据!$A$24:$B$27,2,FALSE),14+VLOOKUP($E358,难度数据!$A$28:$B$31,2,FALSE)),FALSE)</f>
        <v>1450</v>
      </c>
      <c r="K358" s="28">
        <v>0</v>
      </c>
      <c r="L358" s="28">
        <v>1.5</v>
      </c>
      <c r="M358" s="28">
        <v>0</v>
      </c>
      <c r="N358" s="28">
        <v>0</v>
      </c>
      <c r="O358" s="28">
        <f ca="1">LOOKUP($G358*4,难度数据!$I$3:$I$23,IF($F358=1,INDIRECT("难度数据"&amp;"!$J$3:$J$23"),INDIRECT("难度数据"&amp;"!$K$3:$K$23")))</f>
        <v>8200</v>
      </c>
      <c r="P358" s="28">
        <v>0</v>
      </c>
      <c r="Q358" s="28">
        <v>0</v>
      </c>
      <c r="R358" s="28">
        <v>1303013</v>
      </c>
      <c r="S358" s="28">
        <v>1</v>
      </c>
      <c r="T358" s="28">
        <v>1304030</v>
      </c>
      <c r="U358" s="28">
        <v>5</v>
      </c>
      <c r="V358" s="28">
        <v>1304031</v>
      </c>
      <c r="W358" s="28">
        <v>5</v>
      </c>
      <c r="X358" s="28"/>
      <c r="Y358" s="28"/>
      <c r="Z358" s="28"/>
      <c r="AA358" s="28" t="str">
        <f t="shared" si="16"/>
        <v/>
      </c>
      <c r="AB358" s="28">
        <v>0</v>
      </c>
      <c r="AC358" s="28">
        <f t="shared" si="15"/>
        <v>5</v>
      </c>
      <c r="AD358" s="29" t="str">
        <f>VLOOKUP(AG358,[2]战场角色!$A:$V,22,0)</f>
        <v>head_sbls_1102013</v>
      </c>
      <c r="AE358" s="29">
        <f>VLOOKUP(AG358,检索目录!A:F,6,0)</f>
        <v>2</v>
      </c>
      <c r="AF358" s="28">
        <f>VLOOKUP(AG358,检索目录!A:F,3,0)</f>
        <v>3</v>
      </c>
      <c r="AG358" s="28">
        <v>1102013</v>
      </c>
      <c r="AH358" s="28"/>
    </row>
    <row r="359" s="29" customFormat="1" ht="16.5" spans="1:34">
      <c r="A359" s="35">
        <f>CONCATENATE(9,VLOOKUP(LEFT($D359,3),{"czg",1;"tfq",2;"zyd",3;"jzq",4;"gcz",5;"pcc",6},2,FALSE))*100000+VALUE(MID($D359,5,LEN($D359)-LEN(RIGHT($D359,11))-5+1))*1000+LEFT(RIGHT($D359,10),1)*100+IF(LEFT(RIGHT($D359,8),3)="jlr",1,2)*10+RIGHT($D359,1)</f>
        <v>9107113</v>
      </c>
      <c r="B359" s="28" t="s">
        <v>98</v>
      </c>
      <c r="C359" s="28" t="s">
        <v>108</v>
      </c>
      <c r="D359" s="28" t="s">
        <v>498</v>
      </c>
      <c r="E359" s="28">
        <v>3</v>
      </c>
      <c r="F359" s="28">
        <f t="shared" si="17"/>
        <v>1</v>
      </c>
      <c r="G359" s="28">
        <f>INDEX(难度数据!$A$1:$G$16,MATCH(VALUE(MID($D359,5,LEN($D359)-LEN(RIGHT($D359,11))-5+1)),难度数据!$A$1:$A$16,0),MATCH(LEFT($D359,3),难度数据!$A$1:$G$1,0))</f>
        <v>29</v>
      </c>
      <c r="H359" s="28">
        <f>VLOOKUP($G359,难度数据!$P:$AI,IF($F359=1,2+VLOOKUP($E359,难度数据!$A$24:$B$27,2,FALSE),12+VLOOKUP($E359,难度数据!$A$28:$B$31,2,FALSE)),FALSE)</f>
        <v>1.0667697362064</v>
      </c>
      <c r="I359" s="28">
        <f>VLOOKUP($G359,难度数据!$P:$AI,IF($F359=1,3+VLOOKUP($E359,难度数据!$A$24:$B$27,2,FALSE),13+VLOOKUP($E359,难度数据!$A$28:$B$31,2,FALSE)),FALSE)</f>
        <v>0</v>
      </c>
      <c r="J359" s="28">
        <f>VLOOKUP($G359,难度数据!$P:$AI,IF($F359=1,4+VLOOKUP($E359,难度数据!$A$24:$B$27,2,FALSE),14+VLOOKUP($E359,难度数据!$A$28:$B$31,2,FALSE)),FALSE)</f>
        <v>1450</v>
      </c>
      <c r="K359" s="28">
        <v>0</v>
      </c>
      <c r="L359" s="28">
        <v>1.5</v>
      </c>
      <c r="M359" s="28">
        <v>0</v>
      </c>
      <c r="N359" s="28">
        <v>0</v>
      </c>
      <c r="O359" s="28">
        <f ca="1">LOOKUP($G359*4,难度数据!$I$3:$I$23,IF($F359=1,INDIRECT("难度数据"&amp;"!$J$3:$J$23"),INDIRECT("难度数据"&amp;"!$K$3:$K$23")))</f>
        <v>120</v>
      </c>
      <c r="P359" s="28">
        <v>0</v>
      </c>
      <c r="Q359" s="28">
        <v>0</v>
      </c>
      <c r="R359" s="28">
        <v>1301013</v>
      </c>
      <c r="S359" s="28">
        <v>1</v>
      </c>
      <c r="T359" s="28">
        <v>1302013</v>
      </c>
      <c r="U359" s="28">
        <v>5</v>
      </c>
      <c r="V359" s="28"/>
      <c r="W359" s="28"/>
      <c r="X359" s="28"/>
      <c r="Y359" s="28"/>
      <c r="Z359" s="28"/>
      <c r="AA359" s="28" t="str">
        <f t="shared" si="16"/>
        <v>czg-7-1-shl-loc3</v>
      </c>
      <c r="AB359" s="28">
        <v>4</v>
      </c>
      <c r="AC359" s="28">
        <f t="shared" si="15"/>
        <v>5</v>
      </c>
      <c r="AD359" s="29" t="str">
        <f>VLOOKUP(AG359,[2]战场角色!$A:$V,22,0)</f>
        <v>head_jl_1101013</v>
      </c>
      <c r="AE359" s="29">
        <f>VLOOKUP(AG359,检索目录!A:F,6,0)</f>
        <v>2</v>
      </c>
      <c r="AF359" s="28">
        <f>VLOOKUP(AG359,检索目录!A:F,3,0)</f>
        <v>1</v>
      </c>
      <c r="AG359" s="28">
        <v>1101013</v>
      </c>
      <c r="AH359" s="28"/>
    </row>
    <row r="360" s="29" customFormat="1" ht="16.5" spans="1:34">
      <c r="A360" s="35">
        <f>CONCATENATE(9,VLOOKUP(LEFT($D360,3),{"czg",1;"tfq",2;"zyd",3;"jzq",4;"gcz",5;"pcc",6},2,FALSE))*100000+VALUE(MID($D360,5,LEN($D360)-LEN(RIGHT($D360,11))-5+1))*1000+LEFT(RIGHT($D360,10),1)*100+IF(LEFT(RIGHT($D360,8),3)="jlr",1,2)*10+RIGHT($D360,1)</f>
        <v>9107123</v>
      </c>
      <c r="B360" s="28" t="s">
        <v>101</v>
      </c>
      <c r="C360" s="28" t="s">
        <v>499</v>
      </c>
      <c r="D360" s="28" t="s">
        <v>500</v>
      </c>
      <c r="E360" s="28">
        <v>3</v>
      </c>
      <c r="F360" s="28">
        <f t="shared" si="17"/>
        <v>2</v>
      </c>
      <c r="G360" s="28">
        <f>INDEX(难度数据!$A$1:$G$16,MATCH(VALUE(MID($D360,5,LEN($D360)-LEN(RIGHT($D360,11))-5+1)),难度数据!$A$1:$A$16,0),MATCH(LEFT($D360,3),难度数据!$A$1:$G$1,0))</f>
        <v>29</v>
      </c>
      <c r="H360" s="28">
        <f>VLOOKUP($G360,难度数据!$P:$AI,IF($F360=1,2+VLOOKUP($E360,难度数据!$A$24:$B$27,2,FALSE),12+VLOOKUP($E360,难度数据!$A$28:$B$31,2,FALSE)),FALSE)</f>
        <v>1.08064016646684</v>
      </c>
      <c r="I360" s="28">
        <f>VLOOKUP($G360,难度数据!$P:$AI,IF($F360=1,3+VLOOKUP($E360,难度数据!$A$24:$B$27,2,FALSE),13+VLOOKUP($E360,难度数据!$A$28:$B$31,2,FALSE)),FALSE)</f>
        <v>0</v>
      </c>
      <c r="J360" s="28">
        <f>VLOOKUP($G360,难度数据!$P:$AI,IF($F360=1,4+VLOOKUP($E360,难度数据!$A$24:$B$27,2,FALSE),14+VLOOKUP($E360,难度数据!$A$28:$B$31,2,FALSE)),FALSE)</f>
        <v>1450</v>
      </c>
      <c r="K360" s="28">
        <v>0</v>
      </c>
      <c r="L360" s="28">
        <v>1.5</v>
      </c>
      <c r="M360" s="28">
        <v>0</v>
      </c>
      <c r="N360" s="28">
        <v>0</v>
      </c>
      <c r="O360" s="28">
        <f ca="1">LOOKUP($G360*4,难度数据!$I$3:$I$23,IF($F360=1,INDIRECT("难度数据"&amp;"!$J$3:$J$23"),INDIRECT("难度数据"&amp;"!$K$3:$K$23")))</f>
        <v>8200</v>
      </c>
      <c r="P360" s="28">
        <v>0</v>
      </c>
      <c r="Q360" s="28">
        <v>0</v>
      </c>
      <c r="R360" s="28">
        <v>1303019</v>
      </c>
      <c r="S360" s="28">
        <v>1</v>
      </c>
      <c r="T360" s="28">
        <v>1304030</v>
      </c>
      <c r="U360" s="28">
        <v>5</v>
      </c>
      <c r="V360" s="28">
        <v>1304036</v>
      </c>
      <c r="W360" s="28">
        <v>5</v>
      </c>
      <c r="X360" s="28"/>
      <c r="Y360" s="28"/>
      <c r="Z360" s="28"/>
      <c r="AA360" s="28" t="str">
        <f t="shared" si="16"/>
        <v/>
      </c>
      <c r="AB360" s="28">
        <v>0</v>
      </c>
      <c r="AC360" s="28">
        <f t="shared" si="15"/>
        <v>5</v>
      </c>
      <c r="AD360" s="29" t="str">
        <f>VLOOKUP(AG360,[2]战场角色!$A:$V,22,0)</f>
        <v>head_shx_1102019</v>
      </c>
      <c r="AE360" s="29">
        <f>VLOOKUP(AG360,检索目录!A:F,6,0)</f>
        <v>2</v>
      </c>
      <c r="AF360" s="28">
        <f>VLOOKUP(AG360,检索目录!A:F,3,0)</f>
        <v>1</v>
      </c>
      <c r="AG360" s="28">
        <v>1102019</v>
      </c>
      <c r="AH360" s="28"/>
    </row>
    <row r="361" s="29" customFormat="1" ht="16.5" spans="1:34">
      <c r="A361" s="35">
        <f>CONCATENATE(9,VLOOKUP(LEFT($D361,3),{"czg",1;"tfq",2;"zyd",3;"jzq",4;"gcz",5;"pcc",6},2,FALSE))*100000+VALUE(MID($D361,5,LEN($D361)-LEN(RIGHT($D361,11))-5+1))*1000+LEFT(RIGHT($D361,10),1)*100+IF(LEFT(RIGHT($D361,8),3)="jlr",1,2)*10+RIGHT($D361,1)</f>
        <v>9107211</v>
      </c>
      <c r="B361" s="28" t="s">
        <v>98</v>
      </c>
      <c r="C361" s="28" t="s">
        <v>209</v>
      </c>
      <c r="D361" s="28" t="s">
        <v>501</v>
      </c>
      <c r="E361" s="28">
        <v>3</v>
      </c>
      <c r="F361" s="28">
        <f t="shared" si="17"/>
        <v>1</v>
      </c>
      <c r="G361" s="28">
        <f>INDEX(难度数据!$A$1:$G$16,MATCH(VALUE(MID($D361,5,LEN($D361)-LEN(RIGHT($D361,11))-5+1)),难度数据!$A$1:$A$16,0),MATCH(LEFT($D361,3),难度数据!$A$1:$G$1,0))</f>
        <v>29</v>
      </c>
      <c r="H361" s="28">
        <f>VLOOKUP($G361,难度数据!$P:$AI,IF($F361=1,2+VLOOKUP($E361,难度数据!$A$24:$B$27,2,FALSE),12+VLOOKUP($E361,难度数据!$A$28:$B$31,2,FALSE)),FALSE)</f>
        <v>1.0667697362064</v>
      </c>
      <c r="I361" s="28">
        <f>VLOOKUP($G361,难度数据!$P:$AI,IF($F361=1,3+VLOOKUP($E361,难度数据!$A$24:$B$27,2,FALSE),13+VLOOKUP($E361,难度数据!$A$28:$B$31,2,FALSE)),FALSE)</f>
        <v>0</v>
      </c>
      <c r="J361" s="28">
        <f>VLOOKUP($G361,难度数据!$P:$AI,IF($F361=1,4+VLOOKUP($E361,难度数据!$A$24:$B$27,2,FALSE),14+VLOOKUP($E361,难度数据!$A$28:$B$31,2,FALSE)),FALSE)</f>
        <v>1450</v>
      </c>
      <c r="K361" s="28">
        <v>0</v>
      </c>
      <c r="L361" s="28">
        <v>1.5</v>
      </c>
      <c r="M361" s="28">
        <v>0</v>
      </c>
      <c r="N361" s="28">
        <v>0</v>
      </c>
      <c r="O361" s="28">
        <f ca="1">LOOKUP($G361*4,难度数据!$I$3:$I$23,IF($F361=1,INDIRECT("难度数据"&amp;"!$J$3:$J$23"),INDIRECT("难度数据"&amp;"!$K$3:$K$23")))</f>
        <v>120</v>
      </c>
      <c r="P361" s="28">
        <v>0</v>
      </c>
      <c r="Q361" s="28">
        <v>0</v>
      </c>
      <c r="R361" s="28">
        <v>1301001</v>
      </c>
      <c r="S361" s="28">
        <v>1</v>
      </c>
      <c r="T361" s="28">
        <v>1302001</v>
      </c>
      <c r="U361" s="28">
        <v>5</v>
      </c>
      <c r="V361" s="28"/>
      <c r="W361" s="28"/>
      <c r="X361" s="28"/>
      <c r="Y361" s="28"/>
      <c r="Z361" s="28"/>
      <c r="AA361" s="28" t="str">
        <f t="shared" si="16"/>
        <v>czg-7-2-shl-loc1</v>
      </c>
      <c r="AB361" s="28">
        <v>4</v>
      </c>
      <c r="AC361" s="28">
        <f t="shared" si="15"/>
        <v>5</v>
      </c>
      <c r="AD361" s="29" t="str">
        <f>VLOOKUP(AG361,[2]战场角色!$A:$V,22,0)</f>
        <v>head_cfcyb_1101001</v>
      </c>
      <c r="AE361" s="29">
        <f>VLOOKUP(AG361,检索目录!A:F,6,0)</f>
        <v>3</v>
      </c>
      <c r="AF361" s="28">
        <f>VLOOKUP(AG361,检索目录!A:F,3,0)</f>
        <v>1</v>
      </c>
      <c r="AG361" s="28">
        <v>1101001</v>
      </c>
      <c r="AH361" s="28"/>
    </row>
    <row r="362" s="29" customFormat="1" ht="16.5" spans="1:34">
      <c r="A362" s="35">
        <f>CONCATENATE(9,VLOOKUP(LEFT($D362,3),{"czg",1;"tfq",2;"zyd",3;"jzq",4;"gcz",5;"pcc",6},2,FALSE))*100000+VALUE(MID($D362,5,LEN($D362)-LEN(RIGHT($D362,11))-5+1))*1000+LEFT(RIGHT($D362,10),1)*100+IF(LEFT(RIGHT($D362,8),3)="jlr",1,2)*10+RIGHT($D362,1)</f>
        <v>9107221</v>
      </c>
      <c r="B362" s="28" t="s">
        <v>101</v>
      </c>
      <c r="C362" s="28" t="s">
        <v>502</v>
      </c>
      <c r="D362" s="28" t="s">
        <v>503</v>
      </c>
      <c r="E362" s="28">
        <v>3</v>
      </c>
      <c r="F362" s="28">
        <f t="shared" si="17"/>
        <v>2</v>
      </c>
      <c r="G362" s="28">
        <f>INDEX(难度数据!$A$1:$G$16,MATCH(VALUE(MID($D362,5,LEN($D362)-LEN(RIGHT($D362,11))-5+1)),难度数据!$A$1:$A$16,0),MATCH(LEFT($D362,3),难度数据!$A$1:$G$1,0))</f>
        <v>29</v>
      </c>
      <c r="H362" s="28">
        <f>VLOOKUP($G362,难度数据!$P:$AI,IF($F362=1,2+VLOOKUP($E362,难度数据!$A$24:$B$27,2,FALSE),12+VLOOKUP($E362,难度数据!$A$28:$B$31,2,FALSE)),FALSE)</f>
        <v>1.08064016646684</v>
      </c>
      <c r="I362" s="28">
        <f>VLOOKUP($G362,难度数据!$P:$AI,IF($F362=1,3+VLOOKUP($E362,难度数据!$A$24:$B$27,2,FALSE),13+VLOOKUP($E362,难度数据!$A$28:$B$31,2,FALSE)),FALSE)</f>
        <v>0</v>
      </c>
      <c r="J362" s="28">
        <f>VLOOKUP($G362,难度数据!$P:$AI,IF($F362=1,4+VLOOKUP($E362,难度数据!$A$24:$B$27,2,FALSE),14+VLOOKUP($E362,难度数据!$A$28:$B$31,2,FALSE)),FALSE)</f>
        <v>1450</v>
      </c>
      <c r="K362" s="28">
        <v>0</v>
      </c>
      <c r="L362" s="28">
        <v>1.5</v>
      </c>
      <c r="M362" s="28">
        <v>0</v>
      </c>
      <c r="N362" s="28">
        <v>0</v>
      </c>
      <c r="O362" s="28">
        <f ca="1">LOOKUP($G362*4,难度数据!$I$3:$I$23,IF($F362=1,INDIRECT("难度数据"&amp;"!$J$3:$J$23"),INDIRECT("难度数据"&amp;"!$K$3:$K$23")))</f>
        <v>8200</v>
      </c>
      <c r="P362" s="28">
        <v>0</v>
      </c>
      <c r="Q362" s="28">
        <v>0</v>
      </c>
      <c r="R362" s="28">
        <v>1303002</v>
      </c>
      <c r="S362" s="28">
        <v>1</v>
      </c>
      <c r="T362" s="28">
        <v>1304017</v>
      </c>
      <c r="U362" s="28">
        <v>5</v>
      </c>
      <c r="V362" s="28">
        <v>1304019</v>
      </c>
      <c r="W362" s="28">
        <v>5</v>
      </c>
      <c r="X362" s="28"/>
      <c r="Y362" s="28"/>
      <c r="Z362" s="28"/>
      <c r="AA362" s="28" t="str">
        <f t="shared" si="16"/>
        <v/>
      </c>
      <c r="AB362" s="28">
        <v>0</v>
      </c>
      <c r="AC362" s="28">
        <f t="shared" si="15"/>
        <v>5</v>
      </c>
      <c r="AD362" s="29" t="str">
        <f>VLOOKUP(AG362,[2]战场角色!$A:$V,22,0)</f>
        <v>head_xc_1102002</v>
      </c>
      <c r="AE362" s="29">
        <f>VLOOKUP(AG362,检索目录!A:F,6,0)</f>
        <v>3</v>
      </c>
      <c r="AF362" s="28">
        <f>VLOOKUP(AG362,检索目录!A:F,3,0)</f>
        <v>1</v>
      </c>
      <c r="AG362" s="28">
        <v>1102002</v>
      </c>
      <c r="AH362" s="28"/>
    </row>
    <row r="363" s="29" customFormat="1" ht="16.5" spans="1:34">
      <c r="A363" s="35">
        <f>CONCATENATE(9,VLOOKUP(LEFT($D363,3),{"czg",1;"tfq",2;"zyd",3;"jzq",4;"gcz",5;"pcc",6},2,FALSE))*100000+VALUE(MID($D363,5,LEN($D363)-LEN(RIGHT($D363,11))-5+1))*1000+LEFT(RIGHT($D363,10),1)*100+IF(LEFT(RIGHT($D363,8),3)="jlr",1,2)*10+RIGHT($D363,1)</f>
        <v>9107212</v>
      </c>
      <c r="B363" s="28" t="s">
        <v>98</v>
      </c>
      <c r="C363" s="28" t="s">
        <v>231</v>
      </c>
      <c r="D363" s="28" t="s">
        <v>504</v>
      </c>
      <c r="E363" s="28">
        <v>4</v>
      </c>
      <c r="F363" s="28">
        <f t="shared" si="17"/>
        <v>1</v>
      </c>
      <c r="G363" s="28">
        <f>INDEX(难度数据!$A$1:$G$16,MATCH(VALUE(MID($D363,5,LEN($D363)-LEN(RIGHT($D363,11))-5+1)),难度数据!$A$1:$A$16,0),MATCH(LEFT($D363,3),难度数据!$A$1:$G$1,0))</f>
        <v>29</v>
      </c>
      <c r="H363" s="28">
        <f>VLOOKUP($G363,难度数据!$P:$AI,IF($F363=1,2+VLOOKUP($E363,难度数据!$A$24:$B$27,2,FALSE),12+VLOOKUP($E363,难度数据!$A$28:$B$31,2,FALSE)),FALSE)</f>
        <v>1.23061116404569</v>
      </c>
      <c r="I363" s="28">
        <f>VLOOKUP($G363,难度数据!$P:$AI,IF($F363=1,3+VLOOKUP($E363,难度数据!$A$24:$B$27,2,FALSE),13+VLOOKUP($E363,难度数据!$A$28:$B$31,2,FALSE)),FALSE)</f>
        <v>0</v>
      </c>
      <c r="J363" s="28">
        <f>VLOOKUP($G363,难度数据!$P:$AI,IF($F363=1,4+VLOOKUP($E363,难度数据!$A$24:$B$27,2,FALSE),14+VLOOKUP($E363,难度数据!$A$28:$B$31,2,FALSE)),FALSE)</f>
        <v>1450</v>
      </c>
      <c r="K363" s="28">
        <v>0</v>
      </c>
      <c r="L363" s="28">
        <v>1.5</v>
      </c>
      <c r="M363" s="28">
        <v>0</v>
      </c>
      <c r="N363" s="28">
        <v>0</v>
      </c>
      <c r="O363" s="28">
        <f ca="1">LOOKUP($G363*4,难度数据!$I$3:$I$23,IF($F363=1,INDIRECT("难度数据"&amp;"!$J$3:$J$23"),INDIRECT("难度数据"&amp;"!$K$3:$K$23")))</f>
        <v>120</v>
      </c>
      <c r="P363" s="28">
        <v>0</v>
      </c>
      <c r="Q363" s="28">
        <v>0</v>
      </c>
      <c r="R363" s="28">
        <v>1301003</v>
      </c>
      <c r="S363" s="28">
        <v>1</v>
      </c>
      <c r="T363" s="28">
        <v>1302003</v>
      </c>
      <c r="U363" s="28">
        <v>5</v>
      </c>
      <c r="V363" s="28"/>
      <c r="W363" s="28"/>
      <c r="X363" s="28"/>
      <c r="Y363" s="28"/>
      <c r="Z363" s="28"/>
      <c r="AA363" s="28" t="str">
        <f t="shared" si="16"/>
        <v>czg-7-2-shl-loc2</v>
      </c>
      <c r="AB363" s="28">
        <v>4</v>
      </c>
      <c r="AC363" s="28">
        <f t="shared" si="15"/>
        <v>5</v>
      </c>
      <c r="AD363" s="29" t="str">
        <f>VLOOKUP(AG363,[2]战场角色!$A:$V,22,0)</f>
        <v>head_zdxl_1101003</v>
      </c>
      <c r="AE363" s="29">
        <f>VLOOKUP(AG363,检索目录!A:F,6,0)</f>
        <v>3</v>
      </c>
      <c r="AF363" s="28">
        <f>VLOOKUP(AG363,检索目录!A:F,3,0)</f>
        <v>3</v>
      </c>
      <c r="AG363" s="28">
        <v>1101003</v>
      </c>
      <c r="AH363" s="28"/>
    </row>
    <row r="364" s="29" customFormat="1" ht="16.5" spans="1:34">
      <c r="A364" s="35">
        <f>CONCATENATE(9,VLOOKUP(LEFT($D364,3),{"czg",1;"tfq",2;"zyd",3;"jzq",4;"gcz",5;"pcc",6},2,FALSE))*100000+VALUE(MID($D364,5,LEN($D364)-LEN(RIGHT($D364,11))-5+1))*1000+LEFT(RIGHT($D364,10),1)*100+IF(LEFT(RIGHT($D364,8),3)="jlr",1,2)*10+RIGHT($D364,1)</f>
        <v>9107222</v>
      </c>
      <c r="B364" s="28" t="s">
        <v>101</v>
      </c>
      <c r="C364" s="28" t="s">
        <v>505</v>
      </c>
      <c r="D364" s="28" t="s">
        <v>506</v>
      </c>
      <c r="E364" s="28">
        <v>4</v>
      </c>
      <c r="F364" s="28">
        <f t="shared" si="17"/>
        <v>2</v>
      </c>
      <c r="G364" s="28">
        <f>INDEX(难度数据!$A$1:$G$16,MATCH(VALUE(MID($D364,5,LEN($D364)-LEN(RIGHT($D364,11))-5+1)),难度数据!$A$1:$A$16,0),MATCH(LEFT($D364,3),难度数据!$A$1:$G$1,0))</f>
        <v>29</v>
      </c>
      <c r="H364" s="28">
        <f>VLOOKUP($G364,难度数据!$P:$AI,IF($F364=1,2+VLOOKUP($E364,难度数据!$A$24:$B$27,2,FALSE),12+VLOOKUP($E364,难度数据!$A$28:$B$31,2,FALSE)),FALSE)</f>
        <v>1.24321435080256</v>
      </c>
      <c r="I364" s="28">
        <f>VLOOKUP($G364,难度数据!$P:$AI,IF($F364=1,3+VLOOKUP($E364,难度数据!$A$24:$B$27,2,FALSE),13+VLOOKUP($E364,难度数据!$A$28:$B$31,2,FALSE)),FALSE)</f>
        <v>0</v>
      </c>
      <c r="J364" s="28">
        <f>VLOOKUP($G364,难度数据!$P:$AI,IF($F364=1,4+VLOOKUP($E364,难度数据!$A$24:$B$27,2,FALSE),14+VLOOKUP($E364,难度数据!$A$28:$B$31,2,FALSE)),FALSE)</f>
        <v>1450</v>
      </c>
      <c r="K364" s="28">
        <v>0</v>
      </c>
      <c r="L364" s="28">
        <v>1.5</v>
      </c>
      <c r="M364" s="28">
        <v>0</v>
      </c>
      <c r="N364" s="28">
        <v>0</v>
      </c>
      <c r="O364" s="28">
        <f ca="1">LOOKUP($G364*4,难度数据!$I$3:$I$23,IF($F364=1,INDIRECT("难度数据"&amp;"!$J$3:$J$23"),INDIRECT("难度数据"&amp;"!$K$3:$K$23")))</f>
        <v>8200</v>
      </c>
      <c r="P364" s="28">
        <v>0</v>
      </c>
      <c r="Q364" s="28">
        <v>0</v>
      </c>
      <c r="R364" s="28">
        <v>1303005</v>
      </c>
      <c r="S364" s="28">
        <v>1</v>
      </c>
      <c r="T364" s="28">
        <v>1304030</v>
      </c>
      <c r="U364" s="28">
        <v>5</v>
      </c>
      <c r="V364" s="28">
        <v>1304036</v>
      </c>
      <c r="W364" s="28">
        <v>5</v>
      </c>
      <c r="X364" s="28"/>
      <c r="Y364" s="28"/>
      <c r="Z364" s="28"/>
      <c r="AA364" s="28" t="str">
        <f t="shared" si="16"/>
        <v/>
      </c>
      <c r="AB364" s="28">
        <v>0</v>
      </c>
      <c r="AC364" s="28">
        <f t="shared" si="15"/>
        <v>5</v>
      </c>
      <c r="AD364" s="29" t="str">
        <f>VLOOKUP(AG364,[2]战场角色!$A:$V,22,0)</f>
        <v>head_lxy_1102005</v>
      </c>
      <c r="AE364" s="29">
        <f>VLOOKUP(AG364,检索目录!A:F,6,0)</f>
        <v>3</v>
      </c>
      <c r="AF364" s="28">
        <f>VLOOKUP(AG364,检索目录!A:F,3,0)</f>
        <v>3</v>
      </c>
      <c r="AG364" s="28">
        <v>1102005</v>
      </c>
      <c r="AH364" s="28"/>
    </row>
    <row r="365" s="29" customFormat="1" ht="16.5" spans="1:34">
      <c r="A365" s="35">
        <f>CONCATENATE(9,VLOOKUP(LEFT($D365,3),{"czg",1;"tfq",2;"zyd",3;"jzq",4;"gcz",5;"pcc",6},2,FALSE))*100000+VALUE(MID($D365,5,LEN($D365)-LEN(RIGHT($D365,11))-5+1))*1000+LEFT(RIGHT($D365,10),1)*100+IF(LEFT(RIGHT($D365,8),3)="jlr",1,2)*10+RIGHT($D365,1)</f>
        <v>9107213</v>
      </c>
      <c r="B365" s="28" t="s">
        <v>98</v>
      </c>
      <c r="C365" s="28" t="s">
        <v>215</v>
      </c>
      <c r="D365" s="28" t="s">
        <v>507</v>
      </c>
      <c r="E365" s="28">
        <v>3</v>
      </c>
      <c r="F365" s="28">
        <f t="shared" si="17"/>
        <v>1</v>
      </c>
      <c r="G365" s="28">
        <f>INDEX(难度数据!$A$1:$G$16,MATCH(VALUE(MID($D365,5,LEN($D365)-LEN(RIGHT($D365,11))-5+1)),难度数据!$A$1:$A$16,0),MATCH(LEFT($D365,3),难度数据!$A$1:$G$1,0))</f>
        <v>29</v>
      </c>
      <c r="H365" s="28">
        <f>VLOOKUP($G365,难度数据!$P:$AI,IF($F365=1,2+VLOOKUP($E365,难度数据!$A$24:$B$27,2,FALSE),12+VLOOKUP($E365,难度数据!$A$28:$B$31,2,FALSE)),FALSE)</f>
        <v>1.0667697362064</v>
      </c>
      <c r="I365" s="28">
        <f>VLOOKUP($G365,难度数据!$P:$AI,IF($F365=1,3+VLOOKUP($E365,难度数据!$A$24:$B$27,2,FALSE),13+VLOOKUP($E365,难度数据!$A$28:$B$31,2,FALSE)),FALSE)</f>
        <v>0</v>
      </c>
      <c r="J365" s="28">
        <f>VLOOKUP($G365,难度数据!$P:$AI,IF($F365=1,4+VLOOKUP($E365,难度数据!$A$24:$B$27,2,FALSE),14+VLOOKUP($E365,难度数据!$A$28:$B$31,2,FALSE)),FALSE)</f>
        <v>1450</v>
      </c>
      <c r="K365" s="28">
        <v>0</v>
      </c>
      <c r="L365" s="28">
        <v>1.5</v>
      </c>
      <c r="M365" s="28">
        <v>0</v>
      </c>
      <c r="N365" s="28">
        <v>0</v>
      </c>
      <c r="O365" s="28">
        <f ca="1">LOOKUP($G365*4,难度数据!$I$3:$I$23,IF($F365=1,INDIRECT("难度数据"&amp;"!$J$3:$J$23"),INDIRECT("难度数据"&amp;"!$K$3:$K$23")))</f>
        <v>120</v>
      </c>
      <c r="P365" s="28">
        <v>0</v>
      </c>
      <c r="Q365" s="28">
        <v>0</v>
      </c>
      <c r="R365" s="28">
        <v>1301014</v>
      </c>
      <c r="S365" s="28">
        <v>1</v>
      </c>
      <c r="T365" s="28">
        <v>1302014</v>
      </c>
      <c r="U365" s="28">
        <v>5</v>
      </c>
      <c r="V365" s="28"/>
      <c r="W365" s="28"/>
      <c r="X365" s="28"/>
      <c r="Y365" s="28"/>
      <c r="Z365" s="28"/>
      <c r="AA365" s="28" t="str">
        <f t="shared" si="16"/>
        <v>czg-7-2-shl-loc3</v>
      </c>
      <c r="AB365" s="28">
        <v>4</v>
      </c>
      <c r="AC365" s="28">
        <f t="shared" si="15"/>
        <v>5</v>
      </c>
      <c r="AD365" s="29" t="str">
        <f>VLOOKUP(AG365,[2]战场角色!$A:$V,22,0)</f>
        <v>head_lxg_1101014</v>
      </c>
      <c r="AE365" s="29">
        <f>VLOOKUP(AG365,检索目录!A:F,6,0)</f>
        <v>3</v>
      </c>
      <c r="AF365" s="28">
        <f>VLOOKUP(AG365,检索目录!A:F,3,0)</f>
        <v>2</v>
      </c>
      <c r="AG365" s="28">
        <v>1101014</v>
      </c>
      <c r="AH365" s="28"/>
    </row>
    <row r="366" s="29" customFormat="1" ht="16.5" spans="1:34">
      <c r="A366" s="35">
        <f>CONCATENATE(9,VLOOKUP(LEFT($D366,3),{"czg",1;"tfq",2;"zyd",3;"jzq",4;"gcz",5;"pcc",6},2,FALSE))*100000+VALUE(MID($D366,5,LEN($D366)-LEN(RIGHT($D366,11))-5+1))*1000+LEFT(RIGHT($D366,10),1)*100+IF(LEFT(RIGHT($D366,8),3)="jlr",1,2)*10+RIGHT($D366,1)</f>
        <v>9107223</v>
      </c>
      <c r="B366" s="28" t="s">
        <v>101</v>
      </c>
      <c r="C366" s="28" t="s">
        <v>508</v>
      </c>
      <c r="D366" s="28" t="s">
        <v>509</v>
      </c>
      <c r="E366" s="28">
        <v>3</v>
      </c>
      <c r="F366" s="28">
        <f t="shared" si="17"/>
        <v>2</v>
      </c>
      <c r="G366" s="28">
        <f>INDEX(难度数据!$A$1:$G$16,MATCH(VALUE(MID($D366,5,LEN($D366)-LEN(RIGHT($D366,11))-5+1)),难度数据!$A$1:$A$16,0),MATCH(LEFT($D366,3),难度数据!$A$1:$G$1,0))</f>
        <v>29</v>
      </c>
      <c r="H366" s="28">
        <f>VLOOKUP($G366,难度数据!$P:$AI,IF($F366=1,2+VLOOKUP($E366,难度数据!$A$24:$B$27,2,FALSE),12+VLOOKUP($E366,难度数据!$A$28:$B$31,2,FALSE)),FALSE)</f>
        <v>1.08064016646684</v>
      </c>
      <c r="I366" s="28">
        <f>VLOOKUP($G366,难度数据!$P:$AI,IF($F366=1,3+VLOOKUP($E366,难度数据!$A$24:$B$27,2,FALSE),13+VLOOKUP($E366,难度数据!$A$28:$B$31,2,FALSE)),FALSE)</f>
        <v>0</v>
      </c>
      <c r="J366" s="28">
        <f>VLOOKUP($G366,难度数据!$P:$AI,IF($F366=1,4+VLOOKUP($E366,难度数据!$A$24:$B$27,2,FALSE),14+VLOOKUP($E366,难度数据!$A$28:$B$31,2,FALSE)),FALSE)</f>
        <v>1450</v>
      </c>
      <c r="K366" s="28">
        <v>0</v>
      </c>
      <c r="L366" s="28">
        <v>1.5</v>
      </c>
      <c r="M366" s="28">
        <v>0</v>
      </c>
      <c r="N366" s="28">
        <v>0</v>
      </c>
      <c r="O366" s="28">
        <f ca="1">LOOKUP($G366*4,难度数据!$I$3:$I$23,IF($F366=1,INDIRECT("难度数据"&amp;"!$J$3:$J$23"),INDIRECT("难度数据"&amp;"!$K$3:$K$23")))</f>
        <v>8200</v>
      </c>
      <c r="P366" s="28">
        <v>0</v>
      </c>
      <c r="Q366" s="28">
        <v>0</v>
      </c>
      <c r="R366" s="28">
        <v>1303020</v>
      </c>
      <c r="S366" s="28">
        <v>1</v>
      </c>
      <c r="T366" s="28">
        <v>1304029</v>
      </c>
      <c r="U366" s="28">
        <v>5</v>
      </c>
      <c r="V366" s="28">
        <v>1304032</v>
      </c>
      <c r="W366" s="28">
        <v>5</v>
      </c>
      <c r="X366" s="28"/>
      <c r="Y366" s="28"/>
      <c r="Z366" s="28"/>
      <c r="AA366" s="28" t="str">
        <f t="shared" si="16"/>
        <v/>
      </c>
      <c r="AB366" s="28">
        <v>0</v>
      </c>
      <c r="AC366" s="28">
        <f t="shared" si="15"/>
        <v>5</v>
      </c>
      <c r="AD366" s="29" t="str">
        <f>VLOOKUP(AG366,[2]战场角色!$A:$V,22,0)</f>
        <v>head_gs_1102020</v>
      </c>
      <c r="AE366" s="29">
        <f>VLOOKUP(AG366,检索目录!A:F,6,0)</f>
        <v>3</v>
      </c>
      <c r="AF366" s="28">
        <f>VLOOKUP(AG366,检索目录!A:F,3,0)</f>
        <v>2</v>
      </c>
      <c r="AG366" s="28">
        <v>1102020</v>
      </c>
      <c r="AH366" s="28"/>
    </row>
    <row r="367" s="29" customFormat="1" ht="16.5" spans="1:34">
      <c r="A367" s="35">
        <f>CONCATENATE(9,VLOOKUP(LEFT($D367,3),{"czg",1;"tfq",2;"zyd",3;"jzq",4;"gcz",5;"pcc",6},2,FALSE))*100000+VALUE(MID($D367,5,LEN($D367)-LEN(RIGHT($D367,11))-5+1))*1000+LEFT(RIGHT($D367,10),1)*100+IF(LEFT(RIGHT($D367,8),3)="jlr",1,2)*10+RIGHT($D367,1)</f>
        <v>9107311</v>
      </c>
      <c r="B367" s="28" t="s">
        <v>98</v>
      </c>
      <c r="C367" s="28" t="s">
        <v>99</v>
      </c>
      <c r="D367" s="28" t="s">
        <v>510</v>
      </c>
      <c r="E367" s="28">
        <v>3</v>
      </c>
      <c r="F367" s="28">
        <f t="shared" si="17"/>
        <v>1</v>
      </c>
      <c r="G367" s="28">
        <f>INDEX(难度数据!$A$1:$G$16,MATCH(VALUE(MID($D367,5,LEN($D367)-LEN(RIGHT($D367,11))-5+1)),难度数据!$A$1:$A$16,0),MATCH(LEFT($D367,3),难度数据!$A$1:$G$1,0))</f>
        <v>29</v>
      </c>
      <c r="H367" s="28">
        <f>VLOOKUP($G367,难度数据!$P:$AI,IF($F367=1,2+VLOOKUP($E367,难度数据!$A$24:$B$27,2,FALSE),12+VLOOKUP($E367,难度数据!$A$28:$B$31,2,FALSE)),FALSE)</f>
        <v>1.0667697362064</v>
      </c>
      <c r="I367" s="28">
        <f>VLOOKUP($G367,难度数据!$P:$AI,IF($F367=1,3+VLOOKUP($E367,难度数据!$A$24:$B$27,2,FALSE),13+VLOOKUP($E367,难度数据!$A$28:$B$31,2,FALSE)),FALSE)</f>
        <v>0</v>
      </c>
      <c r="J367" s="28">
        <f>VLOOKUP($G367,难度数据!$P:$AI,IF($F367=1,4+VLOOKUP($E367,难度数据!$A$24:$B$27,2,FALSE),14+VLOOKUP($E367,难度数据!$A$28:$B$31,2,FALSE)),FALSE)</f>
        <v>1450</v>
      </c>
      <c r="K367" s="28">
        <v>0</v>
      </c>
      <c r="L367" s="28">
        <v>1.5</v>
      </c>
      <c r="M367" s="28">
        <v>0</v>
      </c>
      <c r="N367" s="28">
        <v>0</v>
      </c>
      <c r="O367" s="28">
        <f ca="1">LOOKUP($G367*4,难度数据!$I$3:$I$23,IF($F367=1,INDIRECT("难度数据"&amp;"!$J$3:$J$23"),INDIRECT("难度数据"&amp;"!$K$3:$K$23")))</f>
        <v>120</v>
      </c>
      <c r="P367" s="28">
        <v>0</v>
      </c>
      <c r="Q367" s="28">
        <v>0</v>
      </c>
      <c r="R367" s="28">
        <v>1301012</v>
      </c>
      <c r="S367" s="28">
        <v>1</v>
      </c>
      <c r="T367" s="28">
        <v>1302012</v>
      </c>
      <c r="U367" s="28">
        <v>5</v>
      </c>
      <c r="V367" s="28"/>
      <c r="W367" s="28"/>
      <c r="X367" s="28"/>
      <c r="Y367" s="28"/>
      <c r="Z367" s="28"/>
      <c r="AA367" s="28" t="str">
        <f t="shared" si="16"/>
        <v>czg-7-3-shl-loc1</v>
      </c>
      <c r="AB367" s="28">
        <v>4</v>
      </c>
      <c r="AC367" s="28">
        <f t="shared" si="15"/>
        <v>5</v>
      </c>
      <c r="AD367" s="29" t="str">
        <f>VLOOKUP(AG367,[2]战场角色!$A:$V,22,0)</f>
        <v>head_nyf_1101012</v>
      </c>
      <c r="AE367" s="29">
        <f>VLOOKUP(AG367,检索目录!A:F,6,0)</f>
        <v>2</v>
      </c>
      <c r="AF367" s="28">
        <f>VLOOKUP(AG367,检索目录!A:F,3,0)</f>
        <v>2</v>
      </c>
      <c r="AG367" s="28">
        <v>1101012</v>
      </c>
      <c r="AH367" s="28"/>
    </row>
    <row r="368" s="29" customFormat="1" ht="16.5" spans="1:34">
      <c r="A368" s="35">
        <f>CONCATENATE(9,VLOOKUP(LEFT($D368,3),{"czg",1;"tfq",2;"zyd",3;"jzq",4;"gcz",5;"pcc",6},2,FALSE))*100000+VALUE(MID($D368,5,LEN($D368)-LEN(RIGHT($D368,11))-5+1))*1000+LEFT(RIGHT($D368,10),1)*100+IF(LEFT(RIGHT($D368,8),3)="jlr",1,2)*10+RIGHT($D368,1)</f>
        <v>9107321</v>
      </c>
      <c r="B368" s="28" t="s">
        <v>101</v>
      </c>
      <c r="C368" s="28" t="s">
        <v>493</v>
      </c>
      <c r="D368" s="28" t="s">
        <v>511</v>
      </c>
      <c r="E368" s="28">
        <v>3</v>
      </c>
      <c r="F368" s="28">
        <f t="shared" si="17"/>
        <v>2</v>
      </c>
      <c r="G368" s="28">
        <f>INDEX(难度数据!$A$1:$G$16,MATCH(VALUE(MID($D368,5,LEN($D368)-LEN(RIGHT($D368,11))-5+1)),难度数据!$A$1:$A$16,0),MATCH(LEFT($D368,3),难度数据!$A$1:$G$1,0))</f>
        <v>29</v>
      </c>
      <c r="H368" s="28">
        <f>VLOOKUP($G368,难度数据!$P:$AI,IF($F368=1,2+VLOOKUP($E368,难度数据!$A$24:$B$27,2,FALSE),12+VLOOKUP($E368,难度数据!$A$28:$B$31,2,FALSE)),FALSE)</f>
        <v>1.08064016646684</v>
      </c>
      <c r="I368" s="28">
        <f>VLOOKUP($G368,难度数据!$P:$AI,IF($F368=1,3+VLOOKUP($E368,难度数据!$A$24:$B$27,2,FALSE),13+VLOOKUP($E368,难度数据!$A$28:$B$31,2,FALSE)),FALSE)</f>
        <v>0</v>
      </c>
      <c r="J368" s="28">
        <f>VLOOKUP($G368,难度数据!$P:$AI,IF($F368=1,4+VLOOKUP($E368,难度数据!$A$24:$B$27,2,FALSE),14+VLOOKUP($E368,难度数据!$A$28:$B$31,2,FALSE)),FALSE)</f>
        <v>1450</v>
      </c>
      <c r="K368" s="28">
        <v>0</v>
      </c>
      <c r="L368" s="28">
        <v>1.5</v>
      </c>
      <c r="M368" s="28">
        <v>0</v>
      </c>
      <c r="N368" s="28">
        <v>0</v>
      </c>
      <c r="O368" s="28">
        <f ca="1">LOOKUP($G368*4,难度数据!$I$3:$I$23,IF($F368=1,INDIRECT("难度数据"&amp;"!$J$3:$J$23"),INDIRECT("难度数据"&amp;"!$K$3:$K$23")))</f>
        <v>8200</v>
      </c>
      <c r="P368" s="28">
        <v>0</v>
      </c>
      <c r="Q368" s="28">
        <v>0</v>
      </c>
      <c r="R368" s="28">
        <v>1303018</v>
      </c>
      <c r="S368" s="28">
        <v>1</v>
      </c>
      <c r="T368" s="28">
        <v>1304029</v>
      </c>
      <c r="U368" s="28">
        <v>5</v>
      </c>
      <c r="V368" s="28">
        <v>1304032</v>
      </c>
      <c r="W368" s="28">
        <v>5</v>
      </c>
      <c r="X368" s="28"/>
      <c r="Y368" s="28"/>
      <c r="Z368" s="28"/>
      <c r="AA368" s="28" t="str">
        <f t="shared" si="16"/>
        <v/>
      </c>
      <c r="AB368" s="28">
        <v>0</v>
      </c>
      <c r="AC368" s="28">
        <f t="shared" si="15"/>
        <v>5</v>
      </c>
      <c r="AD368" s="29" t="str">
        <f>VLOOKUP(AG368,[2]战场角色!$A:$V,22,0)</f>
        <v>head_sr_1102018</v>
      </c>
      <c r="AE368" s="29">
        <f>VLOOKUP(AG368,检索目录!A:F,6,0)</f>
        <v>2</v>
      </c>
      <c r="AF368" s="28">
        <f>VLOOKUP(AG368,检索目录!A:F,3,0)</f>
        <v>2</v>
      </c>
      <c r="AG368" s="28">
        <v>1102018</v>
      </c>
      <c r="AH368" s="28"/>
    </row>
    <row r="369" s="29" customFormat="1" ht="16.5" spans="1:34">
      <c r="A369" s="35">
        <f>CONCATENATE(9,VLOOKUP(LEFT($D369,3),{"czg",1;"tfq",2;"zyd",3;"jzq",4;"gcz",5;"pcc",6},2,FALSE))*100000+VALUE(MID($D369,5,LEN($D369)-LEN(RIGHT($D369,11))-5+1))*1000+LEFT(RIGHT($D369,10),1)*100+IF(LEFT(RIGHT($D369,8),3)="jlr",1,2)*10+RIGHT($D369,1)</f>
        <v>9107312</v>
      </c>
      <c r="B369" s="28" t="s">
        <v>98</v>
      </c>
      <c r="C369" s="28" t="s">
        <v>104</v>
      </c>
      <c r="D369" s="28" t="s">
        <v>512</v>
      </c>
      <c r="E369" s="28">
        <v>4</v>
      </c>
      <c r="F369" s="28">
        <f t="shared" si="17"/>
        <v>1</v>
      </c>
      <c r="G369" s="28">
        <f>INDEX(难度数据!$A$1:$G$16,MATCH(VALUE(MID($D369,5,LEN($D369)-LEN(RIGHT($D369,11))-5+1)),难度数据!$A$1:$A$16,0),MATCH(LEFT($D369,3),难度数据!$A$1:$G$1,0))</f>
        <v>29</v>
      </c>
      <c r="H369" s="28">
        <f>VLOOKUP($G369,难度数据!$P:$AI,IF($F369=1,2+VLOOKUP($E369,难度数据!$A$24:$B$27,2,FALSE),12+VLOOKUP($E369,难度数据!$A$28:$B$31,2,FALSE)),FALSE)</f>
        <v>1.23061116404569</v>
      </c>
      <c r="I369" s="28">
        <f>VLOOKUP($G369,难度数据!$P:$AI,IF($F369=1,3+VLOOKUP($E369,难度数据!$A$24:$B$27,2,FALSE),13+VLOOKUP($E369,难度数据!$A$28:$B$31,2,FALSE)),FALSE)</f>
        <v>0</v>
      </c>
      <c r="J369" s="28">
        <f>VLOOKUP($G369,难度数据!$P:$AI,IF($F369=1,4+VLOOKUP($E369,难度数据!$A$24:$B$27,2,FALSE),14+VLOOKUP($E369,难度数据!$A$28:$B$31,2,FALSE)),FALSE)</f>
        <v>1450</v>
      </c>
      <c r="K369" s="28">
        <v>0</v>
      </c>
      <c r="L369" s="28">
        <v>1.5</v>
      </c>
      <c r="M369" s="28">
        <v>0</v>
      </c>
      <c r="N369" s="28">
        <v>0</v>
      </c>
      <c r="O369" s="28">
        <f ca="1">LOOKUP($G369*4,难度数据!$I$3:$I$23,IF($F369=1,INDIRECT("难度数据"&amp;"!$J$3:$J$23"),INDIRECT("难度数据"&amp;"!$K$3:$K$23")))</f>
        <v>120</v>
      </c>
      <c r="P369" s="28">
        <v>0</v>
      </c>
      <c r="Q369" s="28">
        <v>0</v>
      </c>
      <c r="R369" s="28">
        <v>1301008</v>
      </c>
      <c r="S369" s="28">
        <v>1</v>
      </c>
      <c r="T369" s="28">
        <v>1302008</v>
      </c>
      <c r="U369" s="28">
        <v>5</v>
      </c>
      <c r="V369" s="28"/>
      <c r="W369" s="28"/>
      <c r="X369" s="28"/>
      <c r="Y369" s="28"/>
      <c r="Z369" s="28"/>
      <c r="AA369" s="28" t="str">
        <f t="shared" si="16"/>
        <v>czg-7-3-shl-loc2</v>
      </c>
      <c r="AB369" s="28">
        <v>4</v>
      </c>
      <c r="AC369" s="28">
        <f t="shared" si="15"/>
        <v>5</v>
      </c>
      <c r="AD369" s="29" t="str">
        <f>VLOOKUP(AG369,[2]战场角色!$A:$V,22,0)</f>
        <v>head_hekp_1101008</v>
      </c>
      <c r="AE369" s="29">
        <f>VLOOKUP(AG369,检索目录!A:F,6,0)</f>
        <v>2</v>
      </c>
      <c r="AF369" s="28">
        <f>VLOOKUP(AG369,检索目录!A:F,3,0)</f>
        <v>3</v>
      </c>
      <c r="AG369" s="28">
        <v>1101008</v>
      </c>
      <c r="AH369" s="28"/>
    </row>
    <row r="370" s="29" customFormat="1" ht="16.5" spans="1:34">
      <c r="A370" s="35">
        <f>CONCATENATE(9,VLOOKUP(LEFT($D370,3),{"czg",1;"tfq",2;"zyd",3;"jzq",4;"gcz",5;"pcc",6},2,FALSE))*100000+VALUE(MID($D370,5,LEN($D370)-LEN(RIGHT($D370,11))-5+1))*1000+LEFT(RIGHT($D370,10),1)*100+IF(LEFT(RIGHT($D370,8),3)="jlr",1,2)*10+RIGHT($D370,1)</f>
        <v>9107322</v>
      </c>
      <c r="B370" s="28" t="s">
        <v>101</v>
      </c>
      <c r="C370" s="28" t="s">
        <v>496</v>
      </c>
      <c r="D370" s="28" t="s">
        <v>513</v>
      </c>
      <c r="E370" s="28">
        <v>4</v>
      </c>
      <c r="F370" s="28">
        <f t="shared" si="17"/>
        <v>2</v>
      </c>
      <c r="G370" s="28">
        <f>INDEX(难度数据!$A$1:$G$16,MATCH(VALUE(MID($D370,5,LEN($D370)-LEN(RIGHT($D370,11))-5+1)),难度数据!$A$1:$A$16,0),MATCH(LEFT($D370,3),难度数据!$A$1:$G$1,0))</f>
        <v>29</v>
      </c>
      <c r="H370" s="28">
        <f>VLOOKUP($G370,难度数据!$P:$AI,IF($F370=1,2+VLOOKUP($E370,难度数据!$A$24:$B$27,2,FALSE),12+VLOOKUP($E370,难度数据!$A$28:$B$31,2,FALSE)),FALSE)</f>
        <v>1.24321435080256</v>
      </c>
      <c r="I370" s="28">
        <f>VLOOKUP($G370,难度数据!$P:$AI,IF($F370=1,3+VLOOKUP($E370,难度数据!$A$24:$B$27,2,FALSE),13+VLOOKUP($E370,难度数据!$A$28:$B$31,2,FALSE)),FALSE)</f>
        <v>0</v>
      </c>
      <c r="J370" s="28">
        <f>VLOOKUP($G370,难度数据!$P:$AI,IF($F370=1,4+VLOOKUP($E370,难度数据!$A$24:$B$27,2,FALSE),14+VLOOKUP($E370,难度数据!$A$28:$B$31,2,FALSE)),FALSE)</f>
        <v>1450</v>
      </c>
      <c r="K370" s="28">
        <v>0</v>
      </c>
      <c r="L370" s="28">
        <v>1.5</v>
      </c>
      <c r="M370" s="28">
        <v>0</v>
      </c>
      <c r="N370" s="28">
        <v>0</v>
      </c>
      <c r="O370" s="28">
        <f ca="1">LOOKUP($G370*4,难度数据!$I$3:$I$23,IF($F370=1,INDIRECT("难度数据"&amp;"!$J$3:$J$23"),INDIRECT("难度数据"&amp;"!$K$3:$K$23")))</f>
        <v>8200</v>
      </c>
      <c r="P370" s="28">
        <v>0</v>
      </c>
      <c r="Q370" s="28">
        <v>0</v>
      </c>
      <c r="R370" s="28">
        <v>1303013</v>
      </c>
      <c r="S370" s="28">
        <v>1</v>
      </c>
      <c r="T370" s="28">
        <v>1304030</v>
      </c>
      <c r="U370" s="28">
        <v>5</v>
      </c>
      <c r="V370" s="28">
        <v>1304031</v>
      </c>
      <c r="W370" s="28">
        <v>5</v>
      </c>
      <c r="X370" s="28"/>
      <c r="Y370" s="28"/>
      <c r="Z370" s="28"/>
      <c r="AA370" s="28" t="str">
        <f t="shared" si="16"/>
        <v/>
      </c>
      <c r="AB370" s="28">
        <v>0</v>
      </c>
      <c r="AC370" s="28">
        <f t="shared" si="15"/>
        <v>5</v>
      </c>
      <c r="AD370" s="29" t="str">
        <f>VLOOKUP(AG370,[2]战场角色!$A:$V,22,0)</f>
        <v>head_sbls_1102013</v>
      </c>
      <c r="AE370" s="29">
        <f>VLOOKUP(AG370,检索目录!A:F,6,0)</f>
        <v>2</v>
      </c>
      <c r="AF370" s="28">
        <f>VLOOKUP(AG370,检索目录!A:F,3,0)</f>
        <v>3</v>
      </c>
      <c r="AG370" s="28">
        <v>1102013</v>
      </c>
      <c r="AH370" s="28"/>
    </row>
    <row r="371" s="29" customFormat="1" ht="16.5" spans="1:34">
      <c r="A371" s="35">
        <f>CONCATENATE(9,VLOOKUP(LEFT($D371,3),{"czg",1;"tfq",2;"zyd",3;"jzq",4;"gcz",5;"pcc",6},2,FALSE))*100000+VALUE(MID($D371,5,LEN($D371)-LEN(RIGHT($D371,11))-5+1))*1000+LEFT(RIGHT($D371,10),1)*100+IF(LEFT(RIGHT($D371,8),3)="jlr",1,2)*10+RIGHT($D371,1)</f>
        <v>9107313</v>
      </c>
      <c r="B371" s="28" t="s">
        <v>98</v>
      </c>
      <c r="C371" s="28" t="s">
        <v>207</v>
      </c>
      <c r="D371" s="28" t="s">
        <v>514</v>
      </c>
      <c r="E371" s="28">
        <v>3</v>
      </c>
      <c r="F371" s="28">
        <f t="shared" si="17"/>
        <v>1</v>
      </c>
      <c r="G371" s="28">
        <f>INDEX(难度数据!$A$1:$G$16,MATCH(VALUE(MID($D371,5,LEN($D371)-LEN(RIGHT($D371,11))-5+1)),难度数据!$A$1:$A$16,0),MATCH(LEFT($D371,3),难度数据!$A$1:$G$1,0))</f>
        <v>29</v>
      </c>
      <c r="H371" s="28">
        <f>VLOOKUP($G371,难度数据!$P:$AI,IF($F371=1,2+VLOOKUP($E371,难度数据!$A$24:$B$27,2,FALSE),12+VLOOKUP($E371,难度数据!$A$28:$B$31,2,FALSE)),FALSE)</f>
        <v>1.0667697362064</v>
      </c>
      <c r="I371" s="28">
        <f>VLOOKUP($G371,难度数据!$P:$AI,IF($F371=1,3+VLOOKUP($E371,难度数据!$A$24:$B$27,2,FALSE),13+VLOOKUP($E371,难度数据!$A$28:$B$31,2,FALSE)),FALSE)</f>
        <v>0</v>
      </c>
      <c r="J371" s="28">
        <f>VLOOKUP($G371,难度数据!$P:$AI,IF($F371=1,4+VLOOKUP($E371,难度数据!$A$24:$B$27,2,FALSE),14+VLOOKUP($E371,难度数据!$A$28:$B$31,2,FALSE)),FALSE)</f>
        <v>1450</v>
      </c>
      <c r="K371" s="28">
        <v>0</v>
      </c>
      <c r="L371" s="28">
        <v>1.5</v>
      </c>
      <c r="M371" s="28">
        <v>0</v>
      </c>
      <c r="N371" s="28">
        <v>0</v>
      </c>
      <c r="O371" s="28">
        <f ca="1">LOOKUP($G371*4,难度数据!$I$3:$I$23,IF($F371=1,INDIRECT("难度数据"&amp;"!$J$3:$J$23"),INDIRECT("难度数据"&amp;"!$K$3:$K$23")))</f>
        <v>120</v>
      </c>
      <c r="P371" s="28">
        <v>0</v>
      </c>
      <c r="Q371" s="28">
        <v>0</v>
      </c>
      <c r="R371" s="28">
        <v>1301009</v>
      </c>
      <c r="S371" s="28">
        <v>1</v>
      </c>
      <c r="T371" s="28">
        <v>1302009</v>
      </c>
      <c r="U371" s="28">
        <v>5</v>
      </c>
      <c r="V371" s="28"/>
      <c r="W371" s="28"/>
      <c r="X371" s="28"/>
      <c r="Y371" s="28"/>
      <c r="Z371" s="28"/>
      <c r="AA371" s="28" t="str">
        <f t="shared" si="16"/>
        <v>czg-7-3-shl-loc3</v>
      </c>
      <c r="AB371" s="28">
        <v>4</v>
      </c>
      <c r="AC371" s="28">
        <f t="shared" si="15"/>
        <v>5</v>
      </c>
      <c r="AD371" s="29" t="str">
        <f>VLOOKUP(AG371,[2]战场角色!$A:$V,22,0)</f>
        <v>head_blsm_1101009</v>
      </c>
      <c r="AE371" s="29">
        <f>VLOOKUP(AG371,检索目录!A:F,6,0)</f>
        <v>3</v>
      </c>
      <c r="AF371" s="28">
        <f>VLOOKUP(AG371,检索目录!A:F,3,0)</f>
        <v>3</v>
      </c>
      <c r="AG371" s="28">
        <v>1101009</v>
      </c>
      <c r="AH371" s="28"/>
    </row>
    <row r="372" s="29" customFormat="1" ht="16.5" spans="1:34">
      <c r="A372" s="35">
        <f>CONCATENATE(9,VLOOKUP(LEFT($D372,3),{"czg",1;"tfq",2;"zyd",3;"jzq",4;"gcz",5;"pcc",6},2,FALSE))*100000+VALUE(MID($D372,5,LEN($D372)-LEN(RIGHT($D372,11))-5+1))*1000+LEFT(RIGHT($D372,10),1)*100+IF(LEFT(RIGHT($D372,8),3)="jlr",1,2)*10+RIGHT($D372,1)</f>
        <v>9107323</v>
      </c>
      <c r="B372" s="28" t="s">
        <v>101</v>
      </c>
      <c r="C372" s="28" t="s">
        <v>515</v>
      </c>
      <c r="D372" s="28" t="s">
        <v>516</v>
      </c>
      <c r="E372" s="28">
        <v>3</v>
      </c>
      <c r="F372" s="28">
        <f t="shared" si="17"/>
        <v>2</v>
      </c>
      <c r="G372" s="28">
        <f>INDEX(难度数据!$A$1:$G$16,MATCH(VALUE(MID($D372,5,LEN($D372)-LEN(RIGHT($D372,11))-5+1)),难度数据!$A$1:$A$16,0),MATCH(LEFT($D372,3),难度数据!$A$1:$G$1,0))</f>
        <v>29</v>
      </c>
      <c r="H372" s="28">
        <f>VLOOKUP($G372,难度数据!$P:$AI,IF($F372=1,2+VLOOKUP($E372,难度数据!$A$24:$B$27,2,FALSE),12+VLOOKUP($E372,难度数据!$A$28:$B$31,2,FALSE)),FALSE)</f>
        <v>1.08064016646684</v>
      </c>
      <c r="I372" s="28">
        <f>VLOOKUP($G372,难度数据!$P:$AI,IF($F372=1,3+VLOOKUP($E372,难度数据!$A$24:$B$27,2,FALSE),13+VLOOKUP($E372,难度数据!$A$28:$B$31,2,FALSE)),FALSE)</f>
        <v>0</v>
      </c>
      <c r="J372" s="28">
        <f>VLOOKUP($G372,难度数据!$P:$AI,IF($F372=1,4+VLOOKUP($E372,难度数据!$A$24:$B$27,2,FALSE),14+VLOOKUP($E372,难度数据!$A$28:$B$31,2,FALSE)),FALSE)</f>
        <v>1450</v>
      </c>
      <c r="K372" s="28">
        <v>0</v>
      </c>
      <c r="L372" s="28">
        <v>1.5</v>
      </c>
      <c r="M372" s="28">
        <v>0</v>
      </c>
      <c r="N372" s="28">
        <v>0</v>
      </c>
      <c r="O372" s="28">
        <f ca="1">LOOKUP($G372*4,难度数据!$I$3:$I$23,IF($F372=1,INDIRECT("难度数据"&amp;"!$J$3:$J$23"),INDIRECT("难度数据"&amp;"!$K$3:$K$23")))</f>
        <v>8200</v>
      </c>
      <c r="P372" s="28">
        <v>0</v>
      </c>
      <c r="Q372" s="28">
        <v>0</v>
      </c>
      <c r="R372" s="28">
        <v>1303014</v>
      </c>
      <c r="S372" s="28">
        <v>1</v>
      </c>
      <c r="T372" s="28">
        <v>1304017</v>
      </c>
      <c r="U372" s="28">
        <v>5</v>
      </c>
      <c r="V372" s="28">
        <v>1304019</v>
      </c>
      <c r="W372" s="28">
        <v>5</v>
      </c>
      <c r="X372" s="28"/>
      <c r="Y372" s="28"/>
      <c r="Z372" s="28"/>
      <c r="AA372" s="28" t="str">
        <f t="shared" si="16"/>
        <v/>
      </c>
      <c r="AB372" s="28">
        <v>0</v>
      </c>
      <c r="AC372" s="28">
        <f t="shared" si="15"/>
        <v>5</v>
      </c>
      <c r="AD372" s="29" t="str">
        <f>VLOOKUP(AG372,[2]战场角色!$A:$V,22,0)</f>
        <v>head_slm_1102014</v>
      </c>
      <c r="AE372" s="29">
        <f>VLOOKUP(AG372,检索目录!A:F,6,0)</f>
        <v>3</v>
      </c>
      <c r="AF372" s="28">
        <f>VLOOKUP(AG372,检索目录!A:F,3,0)</f>
        <v>3</v>
      </c>
      <c r="AG372" s="28">
        <v>1102014</v>
      </c>
      <c r="AH372" s="28"/>
    </row>
    <row r="373" s="29" customFormat="1" ht="16.5" spans="1:34">
      <c r="A373" s="35">
        <f>CONCATENATE(9,VLOOKUP(LEFT($D373,3),{"czg",1;"tfq",2;"zyd",3;"jzq",4;"gcz",5;"pcc",6},2,FALSE))*100000+VALUE(MID($D373,5,LEN($D373)-LEN(RIGHT($D373,11))-5+1))*1000+LEFT(RIGHT($D373,10),1)*100+IF(LEFT(RIGHT($D373,8),3)="jlr",1,2)*10+RIGHT($D373,1)</f>
        <v>9207111</v>
      </c>
      <c r="B373" s="28" t="s">
        <v>98</v>
      </c>
      <c r="C373" s="28" t="s">
        <v>211</v>
      </c>
      <c r="D373" s="28" t="s">
        <v>517</v>
      </c>
      <c r="E373" s="28">
        <v>3</v>
      </c>
      <c r="F373" s="28">
        <f t="shared" si="17"/>
        <v>1</v>
      </c>
      <c r="G373" s="28">
        <f>INDEX(难度数据!$A$1:$G$16,MATCH(VALUE(MID($D373,5,LEN($D373)-LEN(RIGHT($D373,11))-5+1)),难度数据!$A$1:$A$16,0),MATCH(LEFT($D373,3),难度数据!$A$1:$G$1,0))</f>
        <v>31</v>
      </c>
      <c r="H373" s="28">
        <f>VLOOKUP($G373,难度数据!$P:$AI,IF($F373=1,2+VLOOKUP($E373,难度数据!$A$24:$B$27,2,FALSE),12+VLOOKUP($E373,难度数据!$A$28:$B$31,2,FALSE)),FALSE)</f>
        <v>1.07419913245156</v>
      </c>
      <c r="I373" s="28">
        <f>VLOOKUP($G373,难度数据!$P:$AI,IF($F373=1,3+VLOOKUP($E373,难度数据!$A$24:$B$27,2,FALSE),13+VLOOKUP($E373,难度数据!$A$28:$B$31,2,FALSE)),FALSE)</f>
        <v>0</v>
      </c>
      <c r="J373" s="28">
        <f>VLOOKUP($G373,难度数据!$P:$AI,IF($F373=1,4+VLOOKUP($E373,难度数据!$A$24:$B$27,2,FALSE),14+VLOOKUP($E373,难度数据!$A$28:$B$31,2,FALSE)),FALSE)</f>
        <v>1550</v>
      </c>
      <c r="K373" s="28">
        <v>0</v>
      </c>
      <c r="L373" s="28">
        <v>1.5</v>
      </c>
      <c r="M373" s="28">
        <v>0</v>
      </c>
      <c r="N373" s="28">
        <v>0</v>
      </c>
      <c r="O373" s="28">
        <f ca="1">LOOKUP($G373*4,难度数据!$I$3:$I$23,IF($F373=1,INDIRECT("难度数据"&amp;"!$J$3:$J$23"),INDIRECT("难度数据"&amp;"!$K$3:$K$23")))</f>
        <v>130</v>
      </c>
      <c r="P373" s="28">
        <v>0</v>
      </c>
      <c r="Q373" s="28">
        <v>0</v>
      </c>
      <c r="R373" s="28">
        <v>1301015</v>
      </c>
      <c r="S373" s="28">
        <v>1</v>
      </c>
      <c r="T373" s="28">
        <v>1302015</v>
      </c>
      <c r="U373" s="28">
        <v>5</v>
      </c>
      <c r="V373" s="28"/>
      <c r="W373" s="28"/>
      <c r="X373" s="28"/>
      <c r="Y373" s="28"/>
      <c r="Z373" s="28"/>
      <c r="AA373" s="28" t="str">
        <f t="shared" si="16"/>
        <v>tfq-7-1-shl-loc1</v>
      </c>
      <c r="AB373" s="28">
        <v>4</v>
      </c>
      <c r="AC373" s="28">
        <f t="shared" si="15"/>
        <v>5</v>
      </c>
      <c r="AD373" s="29" t="str">
        <f>VLOOKUP(AG373,[2]战场角色!$A:$V,22,0)</f>
        <v>head_yqq_1101015</v>
      </c>
      <c r="AE373" s="29">
        <f>VLOOKUP(AG373,检索目录!A:F,6,0)</f>
        <v>2</v>
      </c>
      <c r="AF373" s="28">
        <f>VLOOKUP(AG373,检索目录!A:F,3,0)</f>
        <v>1</v>
      </c>
      <c r="AG373" s="28">
        <v>1101015</v>
      </c>
      <c r="AH373" s="28"/>
    </row>
    <row r="374" s="29" customFormat="1" ht="16.5" spans="1:34">
      <c r="A374" s="35">
        <f>CONCATENATE(9,VLOOKUP(LEFT($D374,3),{"czg",1;"tfq",2;"zyd",3;"jzq",4;"gcz",5;"pcc",6},2,FALSE))*100000+VALUE(MID($D374,5,LEN($D374)-LEN(RIGHT($D374,11))-5+1))*1000+LEFT(RIGHT($D374,10),1)*100+IF(LEFT(RIGHT($D374,8),3)="jlr",1,2)*10+RIGHT($D374,1)</f>
        <v>9207121</v>
      </c>
      <c r="B374" s="28" t="s">
        <v>101</v>
      </c>
      <c r="C374" s="28" t="s">
        <v>518</v>
      </c>
      <c r="D374" s="28" t="s">
        <v>519</v>
      </c>
      <c r="E374" s="28">
        <v>3</v>
      </c>
      <c r="F374" s="28">
        <f t="shared" si="17"/>
        <v>2</v>
      </c>
      <c r="G374" s="28">
        <f>INDEX(难度数据!$A$1:$G$16,MATCH(VALUE(MID($D374,5,LEN($D374)-LEN(RIGHT($D374,11))-5+1)),难度数据!$A$1:$A$16,0),MATCH(LEFT($D374,3),难度数据!$A$1:$G$1,0))</f>
        <v>31</v>
      </c>
      <c r="H374" s="28">
        <f>VLOOKUP($G374,难度数据!$P:$AI,IF($F374=1,2+VLOOKUP($E374,难度数据!$A$24:$B$27,2,FALSE),12+VLOOKUP($E374,难度数据!$A$28:$B$31,2,FALSE)),FALSE)</f>
        <v>1.08678597102794</v>
      </c>
      <c r="I374" s="28">
        <f>VLOOKUP($G374,难度数据!$P:$AI,IF($F374=1,3+VLOOKUP($E374,难度数据!$A$24:$B$27,2,FALSE),13+VLOOKUP($E374,难度数据!$A$28:$B$31,2,FALSE)),FALSE)</f>
        <v>0</v>
      </c>
      <c r="J374" s="28">
        <f>VLOOKUP($G374,难度数据!$P:$AI,IF($F374=1,4+VLOOKUP($E374,难度数据!$A$24:$B$27,2,FALSE),14+VLOOKUP($E374,难度数据!$A$28:$B$31,2,FALSE)),FALSE)</f>
        <v>1550</v>
      </c>
      <c r="K374" s="28">
        <v>0</v>
      </c>
      <c r="L374" s="28">
        <v>1.5</v>
      </c>
      <c r="M374" s="28">
        <v>0</v>
      </c>
      <c r="N374" s="28">
        <v>0</v>
      </c>
      <c r="O374" s="28">
        <f ca="1">LOOKUP($G374*4,难度数据!$I$3:$I$23,IF($F374=1,INDIRECT("难度数据"&amp;"!$J$3:$J$23"),INDIRECT("难度数据"&amp;"!$K$3:$K$23")))</f>
        <v>10750</v>
      </c>
      <c r="P374" s="28">
        <v>0</v>
      </c>
      <c r="Q374" s="28">
        <v>0</v>
      </c>
      <c r="R374" s="28">
        <v>1303021</v>
      </c>
      <c r="S374" s="28">
        <v>1</v>
      </c>
      <c r="T374" s="28">
        <v>1304028</v>
      </c>
      <c r="U374" s="28">
        <v>5</v>
      </c>
      <c r="V374" s="28">
        <v>1304032</v>
      </c>
      <c r="W374" s="28">
        <v>5</v>
      </c>
      <c r="X374" s="28"/>
      <c r="Y374" s="28"/>
      <c r="Z374" s="28"/>
      <c r="AA374" s="28" t="str">
        <f t="shared" si="16"/>
        <v/>
      </c>
      <c r="AB374" s="28">
        <v>0</v>
      </c>
      <c r="AC374" s="28">
        <f t="shared" si="15"/>
        <v>5</v>
      </c>
      <c r="AD374" s="29" t="str">
        <f>VLOOKUP(AG374,[2]战场角色!$A:$V,22,0)</f>
        <v>head_lftl_1102021</v>
      </c>
      <c r="AE374" s="29">
        <f>VLOOKUP(AG374,检索目录!A:F,6,0)</f>
        <v>3</v>
      </c>
      <c r="AF374" s="28">
        <f>VLOOKUP(AG374,检索目录!A:F,3,0)</f>
        <v>2</v>
      </c>
      <c r="AG374" s="28">
        <v>1102021</v>
      </c>
      <c r="AH374" s="28"/>
    </row>
    <row r="375" s="29" customFormat="1" ht="16.5" spans="1:34">
      <c r="A375" s="35">
        <f>CONCATENATE(9,VLOOKUP(LEFT($D375,3),{"czg",1;"tfq",2;"zyd",3;"jzq",4;"gcz",5;"pcc",6},2,FALSE))*100000+VALUE(MID($D375,5,LEN($D375)-LEN(RIGHT($D375,11))-5+1))*1000+LEFT(RIGHT($D375,10),1)*100+IF(LEFT(RIGHT($D375,8),3)="jlr",1,2)*10+RIGHT($D375,1)</f>
        <v>9207112</v>
      </c>
      <c r="B375" s="28" t="s">
        <v>98</v>
      </c>
      <c r="C375" s="28" t="s">
        <v>209</v>
      </c>
      <c r="D375" s="28" t="s">
        <v>520</v>
      </c>
      <c r="E375" s="28">
        <v>4</v>
      </c>
      <c r="F375" s="28">
        <f t="shared" si="17"/>
        <v>1</v>
      </c>
      <c r="G375" s="28">
        <f>INDEX(难度数据!$A$1:$G$16,MATCH(VALUE(MID($D375,5,LEN($D375)-LEN(RIGHT($D375,11))-5+1)),难度数据!$A$1:$A$16,0),MATCH(LEFT($D375,3),难度数据!$A$1:$G$1,0))</f>
        <v>31</v>
      </c>
      <c r="H375" s="28">
        <f>VLOOKUP($G375,难度数据!$P:$AI,IF($F375=1,2+VLOOKUP($E375,难度数据!$A$24:$B$27,2,FALSE),12+VLOOKUP($E375,难度数据!$A$28:$B$31,2,FALSE)),FALSE)</f>
        <v>1.23951968612163</v>
      </c>
      <c r="I375" s="28">
        <f>VLOOKUP($G375,难度数据!$P:$AI,IF($F375=1,3+VLOOKUP($E375,难度数据!$A$24:$B$27,2,FALSE),13+VLOOKUP($E375,难度数据!$A$28:$B$31,2,FALSE)),FALSE)</f>
        <v>0</v>
      </c>
      <c r="J375" s="28">
        <f>VLOOKUP($G375,难度数据!$P:$AI,IF($F375=1,4+VLOOKUP($E375,难度数据!$A$24:$B$27,2,FALSE),14+VLOOKUP($E375,难度数据!$A$28:$B$31,2,FALSE)),FALSE)</f>
        <v>1550</v>
      </c>
      <c r="K375" s="28">
        <v>0</v>
      </c>
      <c r="L375" s="28">
        <v>1.5</v>
      </c>
      <c r="M375" s="28">
        <v>0</v>
      </c>
      <c r="N375" s="28">
        <v>0</v>
      </c>
      <c r="O375" s="28">
        <f ca="1">LOOKUP($G375*4,难度数据!$I$3:$I$23,IF($F375=1,INDIRECT("难度数据"&amp;"!$J$3:$J$23"),INDIRECT("难度数据"&amp;"!$K$3:$K$23")))</f>
        <v>130</v>
      </c>
      <c r="P375" s="28">
        <v>0</v>
      </c>
      <c r="Q375" s="28">
        <v>0</v>
      </c>
      <c r="R375" s="28">
        <v>1301001</v>
      </c>
      <c r="S375" s="28">
        <v>1</v>
      </c>
      <c r="T375" s="28">
        <v>1302001</v>
      </c>
      <c r="U375" s="28">
        <v>5</v>
      </c>
      <c r="V375" s="28"/>
      <c r="W375" s="28"/>
      <c r="X375" s="28"/>
      <c r="Y375" s="28"/>
      <c r="Z375" s="28"/>
      <c r="AA375" s="28" t="str">
        <f t="shared" si="16"/>
        <v>tfq-7-1-shl-loc2</v>
      </c>
      <c r="AB375" s="28">
        <v>4</v>
      </c>
      <c r="AC375" s="28">
        <f t="shared" si="15"/>
        <v>5</v>
      </c>
      <c r="AD375" s="29" t="str">
        <f>VLOOKUP(AG375,[2]战场角色!$A:$V,22,0)</f>
        <v>head_cfcyb_1101001</v>
      </c>
      <c r="AE375" s="29">
        <f>VLOOKUP(AG375,检索目录!A:F,6,0)</f>
        <v>3</v>
      </c>
      <c r="AF375" s="28">
        <f>VLOOKUP(AG375,检索目录!A:F,3,0)</f>
        <v>1</v>
      </c>
      <c r="AG375" s="28">
        <v>1101001</v>
      </c>
      <c r="AH375" s="28"/>
    </row>
    <row r="376" s="29" customFormat="1" ht="16.5" spans="1:34">
      <c r="A376" s="35">
        <f>CONCATENATE(9,VLOOKUP(LEFT($D376,3),{"czg",1;"tfq",2;"zyd",3;"jzq",4;"gcz",5;"pcc",6},2,FALSE))*100000+VALUE(MID($D376,5,LEN($D376)-LEN(RIGHT($D376,11))-5+1))*1000+LEFT(RIGHT($D376,10),1)*100+IF(LEFT(RIGHT($D376,8),3)="jlr",1,2)*10+RIGHT($D376,1)</f>
        <v>9207122</v>
      </c>
      <c r="B376" s="28" t="s">
        <v>101</v>
      </c>
      <c r="C376" s="28" t="s">
        <v>521</v>
      </c>
      <c r="D376" s="28" t="s">
        <v>522</v>
      </c>
      <c r="E376" s="28">
        <v>4</v>
      </c>
      <c r="F376" s="28">
        <f t="shared" si="17"/>
        <v>2</v>
      </c>
      <c r="G376" s="28">
        <f>INDEX(难度数据!$A$1:$G$16,MATCH(VALUE(MID($D376,5,LEN($D376)-LEN(RIGHT($D376,11))-5+1)),难度数据!$A$1:$A$16,0),MATCH(LEFT($D376,3),难度数据!$A$1:$G$1,0))</f>
        <v>31</v>
      </c>
      <c r="H376" s="28">
        <f>VLOOKUP($G376,难度数据!$P:$AI,IF($F376=1,2+VLOOKUP($E376,难度数据!$A$24:$B$27,2,FALSE),12+VLOOKUP($E376,难度数据!$A$28:$B$31,2,FALSE)),FALSE)</f>
        <v>1.25028474543038</v>
      </c>
      <c r="I376" s="28">
        <f>VLOOKUP($G376,难度数据!$P:$AI,IF($F376=1,3+VLOOKUP($E376,难度数据!$A$24:$B$27,2,FALSE),13+VLOOKUP($E376,难度数据!$A$28:$B$31,2,FALSE)),FALSE)</f>
        <v>0</v>
      </c>
      <c r="J376" s="28">
        <f>VLOOKUP($G376,难度数据!$P:$AI,IF($F376=1,4+VLOOKUP($E376,难度数据!$A$24:$B$27,2,FALSE),14+VLOOKUP($E376,难度数据!$A$28:$B$31,2,FALSE)),FALSE)</f>
        <v>1550</v>
      </c>
      <c r="K376" s="28">
        <v>0</v>
      </c>
      <c r="L376" s="28">
        <v>1.5</v>
      </c>
      <c r="M376" s="28">
        <v>0</v>
      </c>
      <c r="N376" s="28">
        <v>0</v>
      </c>
      <c r="O376" s="28">
        <f ca="1">LOOKUP($G376*4,难度数据!$I$3:$I$23,IF($F376=1,INDIRECT("难度数据"&amp;"!$J$3:$J$23"),INDIRECT("难度数据"&amp;"!$K$3:$K$23")))</f>
        <v>10750</v>
      </c>
      <c r="P376" s="28">
        <v>0</v>
      </c>
      <c r="Q376" s="28">
        <v>0</v>
      </c>
      <c r="R376" s="28">
        <v>1303009</v>
      </c>
      <c r="S376" s="28">
        <v>1</v>
      </c>
      <c r="T376" s="28">
        <v>1304029</v>
      </c>
      <c r="U376" s="28">
        <v>5</v>
      </c>
      <c r="V376" s="28">
        <v>1304032</v>
      </c>
      <c r="W376" s="28">
        <v>5</v>
      </c>
      <c r="X376" s="28"/>
      <c r="Y376" s="28"/>
      <c r="Z376" s="28"/>
      <c r="AA376" s="28" t="str">
        <f t="shared" si="16"/>
        <v/>
      </c>
      <c r="AB376" s="28">
        <v>0</v>
      </c>
      <c r="AC376" s="28">
        <f t="shared" si="15"/>
        <v>5</v>
      </c>
      <c r="AD376" s="29" t="str">
        <f>VLOOKUP(AG376,[2]战场角色!$A:$V,22,0)</f>
        <v>head_xh_1102009</v>
      </c>
      <c r="AE376" s="29">
        <f>VLOOKUP(AG376,检索目录!A:F,6,0)</f>
        <v>3</v>
      </c>
      <c r="AF376" s="28">
        <f>VLOOKUP(AG376,检索目录!A:F,3,0)</f>
        <v>1</v>
      </c>
      <c r="AG376" s="28">
        <v>1102009</v>
      </c>
      <c r="AH376" s="28"/>
    </row>
    <row r="377" s="29" customFormat="1" ht="16.5" spans="1:34">
      <c r="A377" s="35">
        <f>CONCATENATE(9,VLOOKUP(LEFT($D377,3),{"czg",1;"tfq",2;"zyd",3;"jzq",4;"gcz",5;"pcc",6},2,FALSE))*100000+VALUE(MID($D377,5,LEN($D377)-LEN(RIGHT($D377,11))-5+1))*1000+LEFT(RIGHT($D377,10),1)*100+IF(LEFT(RIGHT($D377,8),3)="jlr",1,2)*10+RIGHT($D377,1)</f>
        <v>9207113</v>
      </c>
      <c r="B377" s="28" t="s">
        <v>98</v>
      </c>
      <c r="C377" s="28" t="s">
        <v>183</v>
      </c>
      <c r="D377" s="28" t="s">
        <v>523</v>
      </c>
      <c r="E377" s="28">
        <v>3</v>
      </c>
      <c r="F377" s="28">
        <f t="shared" si="17"/>
        <v>1</v>
      </c>
      <c r="G377" s="28">
        <f>INDEX(难度数据!$A$1:$G$16,MATCH(VALUE(MID($D377,5,LEN($D377)-LEN(RIGHT($D377,11))-5+1)),难度数据!$A$1:$A$16,0),MATCH(LEFT($D377,3),难度数据!$A$1:$G$1,0))</f>
        <v>31</v>
      </c>
      <c r="H377" s="28">
        <f>VLOOKUP($G377,难度数据!$P:$AI,IF($F377=1,2+VLOOKUP($E377,难度数据!$A$24:$B$27,2,FALSE),12+VLOOKUP($E377,难度数据!$A$28:$B$31,2,FALSE)),FALSE)</f>
        <v>1.07419913245156</v>
      </c>
      <c r="I377" s="28">
        <f>VLOOKUP($G377,难度数据!$P:$AI,IF($F377=1,3+VLOOKUP($E377,难度数据!$A$24:$B$27,2,FALSE),13+VLOOKUP($E377,难度数据!$A$28:$B$31,2,FALSE)),FALSE)</f>
        <v>0</v>
      </c>
      <c r="J377" s="28">
        <f>VLOOKUP($G377,难度数据!$P:$AI,IF($F377=1,4+VLOOKUP($E377,难度数据!$A$24:$B$27,2,FALSE),14+VLOOKUP($E377,难度数据!$A$28:$B$31,2,FALSE)),FALSE)</f>
        <v>1550</v>
      </c>
      <c r="K377" s="28">
        <v>0</v>
      </c>
      <c r="L377" s="28">
        <v>1.5</v>
      </c>
      <c r="M377" s="28">
        <v>0</v>
      </c>
      <c r="N377" s="28">
        <v>0</v>
      </c>
      <c r="O377" s="28">
        <f ca="1">LOOKUP($G377*4,难度数据!$I$3:$I$23,IF($F377=1,INDIRECT("难度数据"&amp;"!$J$3:$J$23"),INDIRECT("难度数据"&amp;"!$K$3:$K$23")))</f>
        <v>130</v>
      </c>
      <c r="P377" s="28">
        <v>0</v>
      </c>
      <c r="Q377" s="28">
        <v>0</v>
      </c>
      <c r="R377" s="28">
        <v>1301011</v>
      </c>
      <c r="S377" s="28">
        <v>1</v>
      </c>
      <c r="T377" s="28">
        <v>1302011</v>
      </c>
      <c r="U377" s="28">
        <v>5</v>
      </c>
      <c r="V377" s="28"/>
      <c r="W377" s="28"/>
      <c r="X377" s="28"/>
      <c r="Y377" s="28"/>
      <c r="Z377" s="28"/>
      <c r="AA377" s="28" t="str">
        <f t="shared" si="16"/>
        <v>tfq-7-1-shl-loc3</v>
      </c>
      <c r="AB377" s="28">
        <v>4</v>
      </c>
      <c r="AC377" s="28">
        <f t="shared" si="15"/>
        <v>5</v>
      </c>
      <c r="AD377" s="29" t="str">
        <f>VLOOKUP(AG377,[2]战场角色!$A:$V,22,0)</f>
        <v>head_yfz_1101011</v>
      </c>
      <c r="AE377" s="29">
        <f>VLOOKUP(AG377,检索目录!A:F,6,0)</f>
        <v>3</v>
      </c>
      <c r="AF377" s="28">
        <f>VLOOKUP(AG377,检索目录!A:F,3,0)</f>
        <v>2</v>
      </c>
      <c r="AG377" s="28">
        <v>1101011</v>
      </c>
      <c r="AH377" s="28"/>
    </row>
    <row r="378" s="29" customFormat="1" ht="16.5" spans="1:34">
      <c r="A378" s="35">
        <f>CONCATENATE(9,VLOOKUP(LEFT($D378,3),{"czg",1;"tfq",2;"zyd",3;"jzq",4;"gcz",5;"pcc",6},2,FALSE))*100000+VALUE(MID($D378,5,LEN($D378)-LEN(RIGHT($D378,11))-5+1))*1000+LEFT(RIGHT($D378,10),1)*100+IF(LEFT(RIGHT($D378,8),3)="jlr",1,2)*10+RIGHT($D378,1)</f>
        <v>9207123</v>
      </c>
      <c r="B378" s="28" t="s">
        <v>101</v>
      </c>
      <c r="C378" s="28" t="s">
        <v>524</v>
      </c>
      <c r="D378" s="28" t="s">
        <v>525</v>
      </c>
      <c r="E378" s="28">
        <v>3</v>
      </c>
      <c r="F378" s="28">
        <f t="shared" si="17"/>
        <v>2</v>
      </c>
      <c r="G378" s="28">
        <f>INDEX(难度数据!$A$1:$G$16,MATCH(VALUE(MID($D378,5,LEN($D378)-LEN(RIGHT($D378,11))-5+1)),难度数据!$A$1:$A$16,0),MATCH(LEFT($D378,3),难度数据!$A$1:$G$1,0))</f>
        <v>31</v>
      </c>
      <c r="H378" s="28">
        <f>VLOOKUP($G378,难度数据!$P:$AI,IF($F378=1,2+VLOOKUP($E378,难度数据!$A$24:$B$27,2,FALSE),12+VLOOKUP($E378,难度数据!$A$28:$B$31,2,FALSE)),FALSE)</f>
        <v>1.08678597102794</v>
      </c>
      <c r="I378" s="28">
        <f>VLOOKUP($G378,难度数据!$P:$AI,IF($F378=1,3+VLOOKUP($E378,难度数据!$A$24:$B$27,2,FALSE),13+VLOOKUP($E378,难度数据!$A$28:$B$31,2,FALSE)),FALSE)</f>
        <v>0</v>
      </c>
      <c r="J378" s="28">
        <f>VLOOKUP($G378,难度数据!$P:$AI,IF($F378=1,4+VLOOKUP($E378,难度数据!$A$24:$B$27,2,FALSE),14+VLOOKUP($E378,难度数据!$A$28:$B$31,2,FALSE)),FALSE)</f>
        <v>1550</v>
      </c>
      <c r="K378" s="28">
        <v>0</v>
      </c>
      <c r="L378" s="28">
        <v>1.5</v>
      </c>
      <c r="M378" s="28">
        <v>0</v>
      </c>
      <c r="N378" s="28">
        <v>0</v>
      </c>
      <c r="O378" s="28">
        <f ca="1">LOOKUP($G378*4,难度数据!$I$3:$I$23,IF($F378=1,INDIRECT("难度数据"&amp;"!$J$3:$J$23"),INDIRECT("难度数据"&amp;"!$K$3:$K$23")))</f>
        <v>10750</v>
      </c>
      <c r="P378" s="28">
        <v>0</v>
      </c>
      <c r="Q378" s="28">
        <v>0</v>
      </c>
      <c r="R378" s="28">
        <v>1303017</v>
      </c>
      <c r="S378" s="28">
        <v>1</v>
      </c>
      <c r="T378" s="28">
        <v>1304030</v>
      </c>
      <c r="U378" s="28">
        <v>5</v>
      </c>
      <c r="V378" s="28">
        <v>1304031</v>
      </c>
      <c r="W378" s="28">
        <v>5</v>
      </c>
      <c r="X378" s="28"/>
      <c r="Y378" s="28"/>
      <c r="Z378" s="28"/>
      <c r="AA378" s="28" t="str">
        <f t="shared" si="16"/>
        <v/>
      </c>
      <c r="AB378" s="28">
        <v>0</v>
      </c>
      <c r="AC378" s="28">
        <f t="shared" si="15"/>
        <v>5</v>
      </c>
      <c r="AD378" s="29" t="str">
        <f>VLOOKUP(AG378,[2]战场角色!$A:$V,22,0)</f>
        <v>head_fl_1102017</v>
      </c>
      <c r="AE378" s="29">
        <f>VLOOKUP(AG378,检索目录!A:F,6,0)</f>
        <v>3</v>
      </c>
      <c r="AF378" s="28">
        <f>VLOOKUP(AG378,检索目录!A:F,3,0)</f>
        <v>2</v>
      </c>
      <c r="AG378" s="28">
        <v>1102017</v>
      </c>
      <c r="AH378" s="28"/>
    </row>
    <row r="379" s="29" customFormat="1" ht="16.5" spans="1:34">
      <c r="A379" s="35">
        <f>CONCATENATE(9,VLOOKUP(LEFT($D379,3),{"czg",1;"tfq",2;"zyd",3;"jzq",4;"gcz",5;"pcc",6},2,FALSE))*100000+VALUE(MID($D379,5,LEN($D379)-LEN(RIGHT($D379,11))-5+1))*1000+LEFT(RIGHT($D379,10),1)*100+IF(LEFT(RIGHT($D379,8),3)="jlr",1,2)*10+RIGHT($D379,1)</f>
        <v>9207211</v>
      </c>
      <c r="B379" s="28" t="s">
        <v>98</v>
      </c>
      <c r="C379" s="28" t="s">
        <v>226</v>
      </c>
      <c r="D379" s="28" t="s">
        <v>526</v>
      </c>
      <c r="E379" s="28">
        <v>3</v>
      </c>
      <c r="F379" s="28">
        <f t="shared" si="17"/>
        <v>1</v>
      </c>
      <c r="G379" s="28">
        <f>INDEX(难度数据!$A$1:$G$16,MATCH(VALUE(MID($D379,5,LEN($D379)-LEN(RIGHT($D379,11))-5+1)),难度数据!$A$1:$A$16,0),MATCH(LEFT($D379,3),难度数据!$A$1:$G$1,0))</f>
        <v>31</v>
      </c>
      <c r="H379" s="28">
        <f>VLOOKUP($G379,难度数据!$P:$AI,IF($F379=1,2+VLOOKUP($E379,难度数据!$A$24:$B$27,2,FALSE),12+VLOOKUP($E379,难度数据!$A$28:$B$31,2,FALSE)),FALSE)</f>
        <v>1.07419913245156</v>
      </c>
      <c r="I379" s="28">
        <f>VLOOKUP($G379,难度数据!$P:$AI,IF($F379=1,3+VLOOKUP($E379,难度数据!$A$24:$B$27,2,FALSE),13+VLOOKUP($E379,难度数据!$A$28:$B$31,2,FALSE)),FALSE)</f>
        <v>0</v>
      </c>
      <c r="J379" s="28">
        <f>VLOOKUP($G379,难度数据!$P:$AI,IF($F379=1,4+VLOOKUP($E379,难度数据!$A$24:$B$27,2,FALSE),14+VLOOKUP($E379,难度数据!$A$28:$B$31,2,FALSE)),FALSE)</f>
        <v>1550</v>
      </c>
      <c r="K379" s="28">
        <v>0</v>
      </c>
      <c r="L379" s="28">
        <v>1.5</v>
      </c>
      <c r="M379" s="28">
        <v>0</v>
      </c>
      <c r="N379" s="28">
        <v>0</v>
      </c>
      <c r="O379" s="28">
        <f ca="1">LOOKUP($G379*4,难度数据!$I$3:$I$23,IF($F379=1,INDIRECT("难度数据"&amp;"!$J$3:$J$23"),INDIRECT("难度数据"&amp;"!$K$3:$K$23")))</f>
        <v>130</v>
      </c>
      <c r="P379" s="28">
        <v>0</v>
      </c>
      <c r="Q379" s="28">
        <v>0</v>
      </c>
      <c r="R379" s="28">
        <v>1301006</v>
      </c>
      <c r="S379" s="28">
        <v>1</v>
      </c>
      <c r="T379" s="28">
        <v>1302006</v>
      </c>
      <c r="U379" s="28">
        <v>5</v>
      </c>
      <c r="V379" s="28"/>
      <c r="W379" s="28"/>
      <c r="X379" s="28"/>
      <c r="Y379" s="28"/>
      <c r="Z379" s="28"/>
      <c r="AA379" s="28" t="str">
        <f t="shared" si="16"/>
        <v>tfq-7-2-shl-loc1</v>
      </c>
      <c r="AB379" s="28">
        <v>4</v>
      </c>
      <c r="AC379" s="28">
        <f t="shared" si="15"/>
        <v>5</v>
      </c>
      <c r="AD379" s="29" t="str">
        <f>VLOOKUP(AG379,[2]战场角色!$A:$V,22,0)</f>
        <v>head_hltn_1101006</v>
      </c>
      <c r="AE379" s="29">
        <f>VLOOKUP(AG379,检索目录!A:F,6,0)</f>
        <v>4</v>
      </c>
      <c r="AF379" s="28">
        <f>VLOOKUP(AG379,检索目录!A:F,3,0)</f>
        <v>3</v>
      </c>
      <c r="AG379" s="28">
        <v>1101006</v>
      </c>
      <c r="AH379" s="28"/>
    </row>
    <row r="380" s="29" customFormat="1" ht="16.5" spans="1:34">
      <c r="A380" s="35">
        <f>CONCATENATE(9,VLOOKUP(LEFT($D380,3),{"czg",1;"tfq",2;"zyd",3;"jzq",4;"gcz",5;"pcc",6},2,FALSE))*100000+VALUE(MID($D380,5,LEN($D380)-LEN(RIGHT($D380,11))-5+1))*1000+LEFT(RIGHT($D380,10),1)*100+IF(LEFT(RIGHT($D380,8),3)="jlr",1,2)*10+RIGHT($D380,1)</f>
        <v>9207221</v>
      </c>
      <c r="B380" s="28" t="s">
        <v>101</v>
      </c>
      <c r="C380" s="28" t="s">
        <v>527</v>
      </c>
      <c r="D380" s="28" t="s">
        <v>528</v>
      </c>
      <c r="E380" s="28">
        <v>3</v>
      </c>
      <c r="F380" s="28">
        <f t="shared" si="17"/>
        <v>2</v>
      </c>
      <c r="G380" s="28">
        <f>INDEX(难度数据!$A$1:$G$16,MATCH(VALUE(MID($D380,5,LEN($D380)-LEN(RIGHT($D380,11))-5+1)),难度数据!$A$1:$A$16,0),MATCH(LEFT($D380,3),难度数据!$A$1:$G$1,0))</f>
        <v>31</v>
      </c>
      <c r="H380" s="28">
        <f>VLOOKUP($G380,难度数据!$P:$AI,IF($F380=1,2+VLOOKUP($E380,难度数据!$A$24:$B$27,2,FALSE),12+VLOOKUP($E380,难度数据!$A$28:$B$31,2,FALSE)),FALSE)</f>
        <v>1.08678597102794</v>
      </c>
      <c r="I380" s="28">
        <f>VLOOKUP($G380,难度数据!$P:$AI,IF($F380=1,3+VLOOKUP($E380,难度数据!$A$24:$B$27,2,FALSE),13+VLOOKUP($E380,难度数据!$A$28:$B$31,2,FALSE)),FALSE)</f>
        <v>0</v>
      </c>
      <c r="J380" s="28">
        <f>VLOOKUP($G380,难度数据!$P:$AI,IF($F380=1,4+VLOOKUP($E380,难度数据!$A$24:$B$27,2,FALSE),14+VLOOKUP($E380,难度数据!$A$28:$B$31,2,FALSE)),FALSE)</f>
        <v>1550</v>
      </c>
      <c r="K380" s="28">
        <v>0</v>
      </c>
      <c r="L380" s="28">
        <v>1.5</v>
      </c>
      <c r="M380" s="28">
        <v>0</v>
      </c>
      <c r="N380" s="28">
        <v>0</v>
      </c>
      <c r="O380" s="28">
        <f ca="1">LOOKUP($G380*4,难度数据!$I$3:$I$23,IF($F380=1,INDIRECT("难度数据"&amp;"!$J$3:$J$23"),INDIRECT("难度数据"&amp;"!$K$3:$K$23")))</f>
        <v>10750</v>
      </c>
      <c r="P380" s="28">
        <v>0</v>
      </c>
      <c r="Q380" s="28">
        <v>0</v>
      </c>
      <c r="R380" s="28">
        <v>1303007</v>
      </c>
      <c r="S380" s="28">
        <v>1</v>
      </c>
      <c r="T380" s="28">
        <v>1304017</v>
      </c>
      <c r="U380" s="28">
        <v>5</v>
      </c>
      <c r="V380" s="28">
        <v>1304019</v>
      </c>
      <c r="W380" s="28">
        <v>5</v>
      </c>
      <c r="X380" s="28"/>
      <c r="Y380" s="28"/>
      <c r="Z380" s="28"/>
      <c r="AA380" s="28" t="str">
        <f t="shared" si="16"/>
        <v/>
      </c>
      <c r="AB380" s="28">
        <v>0</v>
      </c>
      <c r="AC380" s="28">
        <f t="shared" si="15"/>
        <v>5</v>
      </c>
      <c r="AD380" s="29" t="str">
        <f>VLOOKUP(AG380,[2]战场角色!$A:$V,22,0)</f>
        <v>head_tstn_1102007</v>
      </c>
      <c r="AE380" s="29">
        <f>VLOOKUP(AG380,检索目录!A:F,6,0)</f>
        <v>4</v>
      </c>
      <c r="AF380" s="28">
        <f>VLOOKUP(AG380,检索目录!A:F,3,0)</f>
        <v>3</v>
      </c>
      <c r="AG380" s="28">
        <v>1102007</v>
      </c>
      <c r="AH380" s="28"/>
    </row>
    <row r="381" s="29" customFormat="1" ht="16.5" spans="1:34">
      <c r="A381" s="35">
        <f>CONCATENATE(9,VLOOKUP(LEFT($D381,3),{"czg",1;"tfq",2;"zyd",3;"jzq",4;"gcz",5;"pcc",6},2,FALSE))*100000+VALUE(MID($D381,5,LEN($D381)-LEN(RIGHT($D381,11))-5+1))*1000+LEFT(RIGHT($D381,10),1)*100+IF(LEFT(RIGHT($D381,8),3)="jlr",1,2)*10+RIGHT($D381,1)</f>
        <v>9207212</v>
      </c>
      <c r="B381" s="28" t="s">
        <v>98</v>
      </c>
      <c r="C381" s="28" t="s">
        <v>231</v>
      </c>
      <c r="D381" s="28" t="s">
        <v>529</v>
      </c>
      <c r="E381" s="28">
        <v>4</v>
      </c>
      <c r="F381" s="28">
        <f t="shared" si="17"/>
        <v>1</v>
      </c>
      <c r="G381" s="28">
        <f>INDEX(难度数据!$A$1:$G$16,MATCH(VALUE(MID($D381,5,LEN($D381)-LEN(RIGHT($D381,11))-5+1)),难度数据!$A$1:$A$16,0),MATCH(LEFT($D381,3),难度数据!$A$1:$G$1,0))</f>
        <v>31</v>
      </c>
      <c r="H381" s="28">
        <f>VLOOKUP($G381,难度数据!$P:$AI,IF($F381=1,2+VLOOKUP($E381,难度数据!$A$24:$B$27,2,FALSE),12+VLOOKUP($E381,难度数据!$A$28:$B$31,2,FALSE)),FALSE)</f>
        <v>1.23951968612163</v>
      </c>
      <c r="I381" s="28">
        <f>VLOOKUP($G381,难度数据!$P:$AI,IF($F381=1,3+VLOOKUP($E381,难度数据!$A$24:$B$27,2,FALSE),13+VLOOKUP($E381,难度数据!$A$28:$B$31,2,FALSE)),FALSE)</f>
        <v>0</v>
      </c>
      <c r="J381" s="28">
        <f>VLOOKUP($G381,难度数据!$P:$AI,IF($F381=1,4+VLOOKUP($E381,难度数据!$A$24:$B$27,2,FALSE),14+VLOOKUP($E381,难度数据!$A$28:$B$31,2,FALSE)),FALSE)</f>
        <v>1550</v>
      </c>
      <c r="K381" s="28">
        <v>0</v>
      </c>
      <c r="L381" s="28">
        <v>1.5</v>
      </c>
      <c r="M381" s="28">
        <v>0</v>
      </c>
      <c r="N381" s="28">
        <v>0</v>
      </c>
      <c r="O381" s="28">
        <f ca="1">LOOKUP($G381*4,难度数据!$I$3:$I$23,IF($F381=1,INDIRECT("难度数据"&amp;"!$J$3:$J$23"),INDIRECT("难度数据"&amp;"!$K$3:$K$23")))</f>
        <v>130</v>
      </c>
      <c r="P381" s="28">
        <v>0</v>
      </c>
      <c r="Q381" s="28">
        <v>0</v>
      </c>
      <c r="R381" s="28">
        <v>1301003</v>
      </c>
      <c r="S381" s="28">
        <v>1</v>
      </c>
      <c r="T381" s="28">
        <v>1302003</v>
      </c>
      <c r="U381" s="28">
        <v>5</v>
      </c>
      <c r="V381" s="28"/>
      <c r="W381" s="28"/>
      <c r="X381" s="28"/>
      <c r="Y381" s="28"/>
      <c r="Z381" s="28"/>
      <c r="AA381" s="28" t="str">
        <f t="shared" si="16"/>
        <v>tfq-7-2-shl-loc2</v>
      </c>
      <c r="AB381" s="28">
        <v>4</v>
      </c>
      <c r="AC381" s="28">
        <f t="shared" si="15"/>
        <v>5</v>
      </c>
      <c r="AD381" s="29" t="str">
        <f>VLOOKUP(AG381,[2]战场角色!$A:$V,22,0)</f>
        <v>head_zdxl_1101003</v>
      </c>
      <c r="AE381" s="29">
        <f>VLOOKUP(AG381,检索目录!A:F,6,0)</f>
        <v>3</v>
      </c>
      <c r="AF381" s="28">
        <f>VLOOKUP(AG381,检索目录!A:F,3,0)</f>
        <v>3</v>
      </c>
      <c r="AG381" s="28">
        <v>1101003</v>
      </c>
      <c r="AH381" s="28"/>
    </row>
    <row r="382" s="29" customFormat="1" ht="16.5" spans="1:34">
      <c r="A382" s="35">
        <f>CONCATENATE(9,VLOOKUP(LEFT($D382,3),{"czg",1;"tfq",2;"zyd",3;"jzq",4;"gcz",5;"pcc",6},2,FALSE))*100000+VALUE(MID($D382,5,LEN($D382)-LEN(RIGHT($D382,11))-5+1))*1000+LEFT(RIGHT($D382,10),1)*100+IF(LEFT(RIGHT($D382,8),3)="jlr",1,2)*10+RIGHT($D382,1)</f>
        <v>9207222</v>
      </c>
      <c r="B382" s="28" t="s">
        <v>101</v>
      </c>
      <c r="C382" s="28" t="s">
        <v>505</v>
      </c>
      <c r="D382" s="28" t="s">
        <v>530</v>
      </c>
      <c r="E382" s="28">
        <v>4</v>
      </c>
      <c r="F382" s="28">
        <f t="shared" si="17"/>
        <v>2</v>
      </c>
      <c r="G382" s="28">
        <f>INDEX(难度数据!$A$1:$G$16,MATCH(VALUE(MID($D382,5,LEN($D382)-LEN(RIGHT($D382,11))-5+1)),难度数据!$A$1:$A$16,0),MATCH(LEFT($D382,3),难度数据!$A$1:$G$1,0))</f>
        <v>31</v>
      </c>
      <c r="H382" s="28">
        <f>VLOOKUP($G382,难度数据!$P:$AI,IF($F382=1,2+VLOOKUP($E382,难度数据!$A$24:$B$27,2,FALSE),12+VLOOKUP($E382,难度数据!$A$28:$B$31,2,FALSE)),FALSE)</f>
        <v>1.25028474543038</v>
      </c>
      <c r="I382" s="28">
        <f>VLOOKUP($G382,难度数据!$P:$AI,IF($F382=1,3+VLOOKUP($E382,难度数据!$A$24:$B$27,2,FALSE),13+VLOOKUP($E382,难度数据!$A$28:$B$31,2,FALSE)),FALSE)</f>
        <v>0</v>
      </c>
      <c r="J382" s="28">
        <f>VLOOKUP($G382,难度数据!$P:$AI,IF($F382=1,4+VLOOKUP($E382,难度数据!$A$24:$B$27,2,FALSE),14+VLOOKUP($E382,难度数据!$A$28:$B$31,2,FALSE)),FALSE)</f>
        <v>1550</v>
      </c>
      <c r="K382" s="28">
        <v>0</v>
      </c>
      <c r="L382" s="28">
        <v>1.5</v>
      </c>
      <c r="M382" s="28">
        <v>0</v>
      </c>
      <c r="N382" s="28">
        <v>0</v>
      </c>
      <c r="O382" s="28">
        <f ca="1">LOOKUP($G382*4,难度数据!$I$3:$I$23,IF($F382=1,INDIRECT("难度数据"&amp;"!$J$3:$J$23"),INDIRECT("难度数据"&amp;"!$K$3:$K$23")))</f>
        <v>10750</v>
      </c>
      <c r="P382" s="28">
        <v>0</v>
      </c>
      <c r="Q382" s="28">
        <v>0</v>
      </c>
      <c r="R382" s="28">
        <v>1303005</v>
      </c>
      <c r="S382" s="28">
        <v>1</v>
      </c>
      <c r="T382" s="28">
        <v>1304030</v>
      </c>
      <c r="U382" s="28">
        <v>5</v>
      </c>
      <c r="V382" s="28">
        <v>1304036</v>
      </c>
      <c r="W382" s="28">
        <v>5</v>
      </c>
      <c r="X382" s="28"/>
      <c r="Y382" s="28"/>
      <c r="Z382" s="28"/>
      <c r="AA382" s="28" t="str">
        <f t="shared" si="16"/>
        <v/>
      </c>
      <c r="AB382" s="28">
        <v>0</v>
      </c>
      <c r="AC382" s="28">
        <f t="shared" si="15"/>
        <v>5</v>
      </c>
      <c r="AD382" s="29" t="str">
        <f>VLOOKUP(AG382,[2]战场角色!$A:$V,22,0)</f>
        <v>head_lxy_1102005</v>
      </c>
      <c r="AE382" s="29">
        <f>VLOOKUP(AG382,检索目录!A:F,6,0)</f>
        <v>3</v>
      </c>
      <c r="AF382" s="28">
        <f>VLOOKUP(AG382,检索目录!A:F,3,0)</f>
        <v>3</v>
      </c>
      <c r="AG382" s="28">
        <v>1102005</v>
      </c>
      <c r="AH382" s="28"/>
    </row>
    <row r="383" s="29" customFormat="1" ht="16.5" spans="1:34">
      <c r="A383" s="35">
        <f>CONCATENATE(9,VLOOKUP(LEFT($D383,3),{"czg",1;"tfq",2;"zyd",3;"jzq",4;"gcz",5;"pcc",6},2,FALSE))*100000+VALUE(MID($D383,5,LEN($D383)-LEN(RIGHT($D383,11))-5+1))*1000+LEFT(RIGHT($D383,10),1)*100+IF(LEFT(RIGHT($D383,8),3)="jlr",1,2)*10+RIGHT($D383,1)</f>
        <v>9207213</v>
      </c>
      <c r="B383" s="28" t="s">
        <v>98</v>
      </c>
      <c r="C383" s="28" t="s">
        <v>99</v>
      </c>
      <c r="D383" s="28" t="s">
        <v>531</v>
      </c>
      <c r="E383" s="28">
        <v>3</v>
      </c>
      <c r="F383" s="28">
        <f t="shared" si="17"/>
        <v>1</v>
      </c>
      <c r="G383" s="28">
        <f>INDEX(难度数据!$A$1:$G$16,MATCH(VALUE(MID($D383,5,LEN($D383)-LEN(RIGHT($D383,11))-5+1)),难度数据!$A$1:$A$16,0),MATCH(LEFT($D383,3),难度数据!$A$1:$G$1,0))</f>
        <v>31</v>
      </c>
      <c r="H383" s="28">
        <f>VLOOKUP($G383,难度数据!$P:$AI,IF($F383=1,2+VLOOKUP($E383,难度数据!$A$24:$B$27,2,FALSE),12+VLOOKUP($E383,难度数据!$A$28:$B$31,2,FALSE)),FALSE)</f>
        <v>1.07419913245156</v>
      </c>
      <c r="I383" s="28">
        <f>VLOOKUP($G383,难度数据!$P:$AI,IF($F383=1,3+VLOOKUP($E383,难度数据!$A$24:$B$27,2,FALSE),13+VLOOKUP($E383,难度数据!$A$28:$B$31,2,FALSE)),FALSE)</f>
        <v>0</v>
      </c>
      <c r="J383" s="28">
        <f>VLOOKUP($G383,难度数据!$P:$AI,IF($F383=1,4+VLOOKUP($E383,难度数据!$A$24:$B$27,2,FALSE),14+VLOOKUP($E383,难度数据!$A$28:$B$31,2,FALSE)),FALSE)</f>
        <v>1550</v>
      </c>
      <c r="K383" s="28">
        <v>0</v>
      </c>
      <c r="L383" s="28">
        <v>1.5</v>
      </c>
      <c r="M383" s="28">
        <v>0</v>
      </c>
      <c r="N383" s="28">
        <v>0</v>
      </c>
      <c r="O383" s="28">
        <f ca="1">LOOKUP($G383*4,难度数据!$I$3:$I$23,IF($F383=1,INDIRECT("难度数据"&amp;"!$J$3:$J$23"),INDIRECT("难度数据"&amp;"!$K$3:$K$23")))</f>
        <v>130</v>
      </c>
      <c r="P383" s="28">
        <v>0</v>
      </c>
      <c r="Q383" s="28">
        <v>0</v>
      </c>
      <c r="R383" s="28">
        <v>1301012</v>
      </c>
      <c r="S383" s="28">
        <v>1</v>
      </c>
      <c r="T383" s="28">
        <v>1302012</v>
      </c>
      <c r="U383" s="28">
        <v>5</v>
      </c>
      <c r="V383" s="28"/>
      <c r="W383" s="28"/>
      <c r="X383" s="28"/>
      <c r="Y383" s="28"/>
      <c r="Z383" s="28"/>
      <c r="AA383" s="28" t="str">
        <f t="shared" si="16"/>
        <v>tfq-7-2-shl-loc3</v>
      </c>
      <c r="AB383" s="28">
        <v>4</v>
      </c>
      <c r="AC383" s="28">
        <f t="shared" si="15"/>
        <v>5</v>
      </c>
      <c r="AD383" s="29" t="str">
        <f>VLOOKUP(AG383,[2]战场角色!$A:$V,22,0)</f>
        <v>head_nyf_1101012</v>
      </c>
      <c r="AE383" s="29">
        <f>VLOOKUP(AG383,检索目录!A:F,6,0)</f>
        <v>2</v>
      </c>
      <c r="AF383" s="28">
        <f>VLOOKUP(AG383,检索目录!A:F,3,0)</f>
        <v>2</v>
      </c>
      <c r="AG383" s="28">
        <v>1101012</v>
      </c>
      <c r="AH383" s="28"/>
    </row>
    <row r="384" s="29" customFormat="1" ht="16.5" spans="1:34">
      <c r="A384" s="35">
        <f>CONCATENATE(9,VLOOKUP(LEFT($D384,3),{"czg",1;"tfq",2;"zyd",3;"jzq",4;"gcz",5;"pcc",6},2,FALSE))*100000+VALUE(MID($D384,5,LEN($D384)-LEN(RIGHT($D384,11))-5+1))*1000+LEFT(RIGHT($D384,10),1)*100+IF(LEFT(RIGHT($D384,8),3)="jlr",1,2)*10+RIGHT($D384,1)</f>
        <v>9207223</v>
      </c>
      <c r="B384" s="28" t="s">
        <v>101</v>
      </c>
      <c r="C384" s="28" t="s">
        <v>493</v>
      </c>
      <c r="D384" s="28" t="s">
        <v>532</v>
      </c>
      <c r="E384" s="28">
        <v>3</v>
      </c>
      <c r="F384" s="28">
        <f t="shared" si="17"/>
        <v>2</v>
      </c>
      <c r="G384" s="28">
        <f>INDEX(难度数据!$A$1:$G$16,MATCH(VALUE(MID($D384,5,LEN($D384)-LEN(RIGHT($D384,11))-5+1)),难度数据!$A$1:$A$16,0),MATCH(LEFT($D384,3),难度数据!$A$1:$G$1,0))</f>
        <v>31</v>
      </c>
      <c r="H384" s="28">
        <f>VLOOKUP($G384,难度数据!$P:$AI,IF($F384=1,2+VLOOKUP($E384,难度数据!$A$24:$B$27,2,FALSE),12+VLOOKUP($E384,难度数据!$A$28:$B$31,2,FALSE)),FALSE)</f>
        <v>1.08678597102794</v>
      </c>
      <c r="I384" s="28">
        <f>VLOOKUP($G384,难度数据!$P:$AI,IF($F384=1,3+VLOOKUP($E384,难度数据!$A$24:$B$27,2,FALSE),13+VLOOKUP($E384,难度数据!$A$28:$B$31,2,FALSE)),FALSE)</f>
        <v>0</v>
      </c>
      <c r="J384" s="28">
        <f>VLOOKUP($G384,难度数据!$P:$AI,IF($F384=1,4+VLOOKUP($E384,难度数据!$A$24:$B$27,2,FALSE),14+VLOOKUP($E384,难度数据!$A$28:$B$31,2,FALSE)),FALSE)</f>
        <v>1550</v>
      </c>
      <c r="K384" s="28">
        <v>0</v>
      </c>
      <c r="L384" s="28">
        <v>1.5</v>
      </c>
      <c r="M384" s="28">
        <v>0</v>
      </c>
      <c r="N384" s="28">
        <v>0</v>
      </c>
      <c r="O384" s="28">
        <f ca="1">LOOKUP($G384*4,难度数据!$I$3:$I$23,IF($F384=1,INDIRECT("难度数据"&amp;"!$J$3:$J$23"),INDIRECT("难度数据"&amp;"!$K$3:$K$23")))</f>
        <v>10750</v>
      </c>
      <c r="P384" s="28">
        <v>0</v>
      </c>
      <c r="Q384" s="28">
        <v>0</v>
      </c>
      <c r="R384" s="28">
        <v>1303018</v>
      </c>
      <c r="S384" s="28">
        <v>1</v>
      </c>
      <c r="T384" s="28">
        <v>1304029</v>
      </c>
      <c r="U384" s="28">
        <v>5</v>
      </c>
      <c r="V384" s="28">
        <v>1304032</v>
      </c>
      <c r="W384" s="28">
        <v>5</v>
      </c>
      <c r="X384" s="28"/>
      <c r="Y384" s="28"/>
      <c r="Z384" s="28"/>
      <c r="AA384" s="28" t="str">
        <f t="shared" si="16"/>
        <v/>
      </c>
      <c r="AB384" s="28">
        <v>0</v>
      </c>
      <c r="AC384" s="28">
        <f t="shared" si="15"/>
        <v>5</v>
      </c>
      <c r="AD384" s="29" t="str">
        <f>VLOOKUP(AG384,[2]战场角色!$A:$V,22,0)</f>
        <v>head_sr_1102018</v>
      </c>
      <c r="AE384" s="29">
        <f>VLOOKUP(AG384,检索目录!A:F,6,0)</f>
        <v>2</v>
      </c>
      <c r="AF384" s="28">
        <f>VLOOKUP(AG384,检索目录!A:F,3,0)</f>
        <v>2</v>
      </c>
      <c r="AG384" s="28">
        <v>1102018</v>
      </c>
      <c r="AH384" s="28"/>
    </row>
    <row r="385" s="29" customFormat="1" ht="16.5" spans="1:34">
      <c r="A385" s="35">
        <f>CONCATENATE(9,VLOOKUP(LEFT($D385,3),{"czg",1;"tfq",2;"zyd",3;"jzq",4;"gcz",5;"pcc",6},2,FALSE))*100000+VALUE(MID($D385,5,LEN($D385)-LEN(RIGHT($D385,11))-5+1))*1000+LEFT(RIGHT($D385,10),1)*100+IF(LEFT(RIGHT($D385,8),3)="jlr",1,2)*10+RIGHT($D385,1)</f>
        <v>9207311</v>
      </c>
      <c r="B385" s="28" t="s">
        <v>98</v>
      </c>
      <c r="C385" s="28" t="s">
        <v>207</v>
      </c>
      <c r="D385" s="28" t="s">
        <v>533</v>
      </c>
      <c r="E385" s="28">
        <v>3</v>
      </c>
      <c r="F385" s="28">
        <f t="shared" si="17"/>
        <v>1</v>
      </c>
      <c r="G385" s="28">
        <f>INDEX(难度数据!$A$1:$G$16,MATCH(VALUE(MID($D385,5,LEN($D385)-LEN(RIGHT($D385,11))-5+1)),难度数据!$A$1:$A$16,0),MATCH(LEFT($D385,3),难度数据!$A$1:$G$1,0))</f>
        <v>31</v>
      </c>
      <c r="H385" s="28">
        <f>VLOOKUP($G385,难度数据!$P:$AI,IF($F385=1,2+VLOOKUP($E385,难度数据!$A$24:$B$27,2,FALSE),12+VLOOKUP($E385,难度数据!$A$28:$B$31,2,FALSE)),FALSE)</f>
        <v>1.07419913245156</v>
      </c>
      <c r="I385" s="28">
        <f>VLOOKUP($G385,难度数据!$P:$AI,IF($F385=1,3+VLOOKUP($E385,难度数据!$A$24:$B$27,2,FALSE),13+VLOOKUP($E385,难度数据!$A$28:$B$31,2,FALSE)),FALSE)</f>
        <v>0</v>
      </c>
      <c r="J385" s="28">
        <f>VLOOKUP($G385,难度数据!$P:$AI,IF($F385=1,4+VLOOKUP($E385,难度数据!$A$24:$B$27,2,FALSE),14+VLOOKUP($E385,难度数据!$A$28:$B$31,2,FALSE)),FALSE)</f>
        <v>1550</v>
      </c>
      <c r="K385" s="28">
        <v>0</v>
      </c>
      <c r="L385" s="28">
        <v>1.5</v>
      </c>
      <c r="M385" s="28">
        <v>0</v>
      </c>
      <c r="N385" s="28">
        <v>0</v>
      </c>
      <c r="O385" s="28">
        <f ca="1">LOOKUP($G385*4,难度数据!$I$3:$I$23,IF($F385=1,INDIRECT("难度数据"&amp;"!$J$3:$J$23"),INDIRECT("难度数据"&amp;"!$K$3:$K$23")))</f>
        <v>130</v>
      </c>
      <c r="P385" s="28">
        <v>0</v>
      </c>
      <c r="Q385" s="28">
        <v>0</v>
      </c>
      <c r="R385" s="28">
        <v>1301009</v>
      </c>
      <c r="S385" s="28">
        <v>1</v>
      </c>
      <c r="T385" s="28">
        <v>1302009</v>
      </c>
      <c r="U385" s="28">
        <v>5</v>
      </c>
      <c r="V385" s="28"/>
      <c r="W385" s="28"/>
      <c r="X385" s="28"/>
      <c r="Y385" s="28"/>
      <c r="Z385" s="28"/>
      <c r="AA385" s="28" t="str">
        <f t="shared" si="16"/>
        <v>tfq-7-3-shl-loc1</v>
      </c>
      <c r="AB385" s="28">
        <v>4</v>
      </c>
      <c r="AC385" s="28">
        <f t="shared" si="15"/>
        <v>5</v>
      </c>
      <c r="AD385" s="29" t="str">
        <f>VLOOKUP(AG385,[2]战场角色!$A:$V,22,0)</f>
        <v>head_blsm_1101009</v>
      </c>
      <c r="AE385" s="29">
        <f>VLOOKUP(AG385,检索目录!A:F,6,0)</f>
        <v>3</v>
      </c>
      <c r="AF385" s="28">
        <f>VLOOKUP(AG385,检索目录!A:F,3,0)</f>
        <v>3</v>
      </c>
      <c r="AG385" s="28">
        <v>1101009</v>
      </c>
      <c r="AH385" s="28"/>
    </row>
    <row r="386" s="29" customFormat="1" ht="16.5" spans="1:34">
      <c r="A386" s="35">
        <f>CONCATENATE(9,VLOOKUP(LEFT($D386,3),{"czg",1;"tfq",2;"zyd",3;"jzq",4;"gcz",5;"pcc",6},2,FALSE))*100000+VALUE(MID($D386,5,LEN($D386)-LEN(RIGHT($D386,11))-5+1))*1000+LEFT(RIGHT($D386,10),1)*100+IF(LEFT(RIGHT($D386,8),3)="jlr",1,2)*10+RIGHT($D386,1)</f>
        <v>9207321</v>
      </c>
      <c r="B386" s="28" t="s">
        <v>101</v>
      </c>
      <c r="C386" s="28" t="s">
        <v>515</v>
      </c>
      <c r="D386" s="28" t="s">
        <v>534</v>
      </c>
      <c r="E386" s="28">
        <v>3</v>
      </c>
      <c r="F386" s="28">
        <f t="shared" si="17"/>
        <v>2</v>
      </c>
      <c r="G386" s="28">
        <f>INDEX(难度数据!$A$1:$G$16,MATCH(VALUE(MID($D386,5,LEN($D386)-LEN(RIGHT($D386,11))-5+1)),难度数据!$A$1:$A$16,0),MATCH(LEFT($D386,3),难度数据!$A$1:$G$1,0))</f>
        <v>31</v>
      </c>
      <c r="H386" s="28">
        <f>VLOOKUP($G386,难度数据!$P:$AI,IF($F386=1,2+VLOOKUP($E386,难度数据!$A$24:$B$27,2,FALSE),12+VLOOKUP($E386,难度数据!$A$28:$B$31,2,FALSE)),FALSE)</f>
        <v>1.08678597102794</v>
      </c>
      <c r="I386" s="28">
        <f>VLOOKUP($G386,难度数据!$P:$AI,IF($F386=1,3+VLOOKUP($E386,难度数据!$A$24:$B$27,2,FALSE),13+VLOOKUP($E386,难度数据!$A$28:$B$31,2,FALSE)),FALSE)</f>
        <v>0</v>
      </c>
      <c r="J386" s="28">
        <f>VLOOKUP($G386,难度数据!$P:$AI,IF($F386=1,4+VLOOKUP($E386,难度数据!$A$24:$B$27,2,FALSE),14+VLOOKUP($E386,难度数据!$A$28:$B$31,2,FALSE)),FALSE)</f>
        <v>1550</v>
      </c>
      <c r="K386" s="28">
        <v>0</v>
      </c>
      <c r="L386" s="28">
        <v>1.5</v>
      </c>
      <c r="M386" s="28">
        <v>0</v>
      </c>
      <c r="N386" s="28">
        <v>0</v>
      </c>
      <c r="O386" s="28">
        <f ca="1">LOOKUP($G386*4,难度数据!$I$3:$I$23,IF($F386=1,INDIRECT("难度数据"&amp;"!$J$3:$J$23"),INDIRECT("难度数据"&amp;"!$K$3:$K$23")))</f>
        <v>10750</v>
      </c>
      <c r="P386" s="28">
        <v>0</v>
      </c>
      <c r="Q386" s="28">
        <v>0</v>
      </c>
      <c r="R386" s="28">
        <v>1303014</v>
      </c>
      <c r="S386" s="28">
        <v>1</v>
      </c>
      <c r="T386" s="28">
        <v>1304017</v>
      </c>
      <c r="U386" s="28">
        <v>5</v>
      </c>
      <c r="V386" s="28">
        <v>1304019</v>
      </c>
      <c r="W386" s="28">
        <v>5</v>
      </c>
      <c r="X386" s="28"/>
      <c r="Y386" s="28"/>
      <c r="Z386" s="28"/>
      <c r="AA386" s="28" t="str">
        <f t="shared" si="16"/>
        <v/>
      </c>
      <c r="AB386" s="28">
        <v>0</v>
      </c>
      <c r="AC386" s="28">
        <f t="shared" si="15"/>
        <v>5</v>
      </c>
      <c r="AD386" s="29" t="str">
        <f>VLOOKUP(AG386,[2]战场角色!$A:$V,22,0)</f>
        <v>head_slm_1102014</v>
      </c>
      <c r="AE386" s="29">
        <f>VLOOKUP(AG386,检索目录!A:F,6,0)</f>
        <v>3</v>
      </c>
      <c r="AF386" s="28">
        <f>VLOOKUP(AG386,检索目录!A:F,3,0)</f>
        <v>3</v>
      </c>
      <c r="AG386" s="28">
        <v>1102014</v>
      </c>
      <c r="AH386" s="28"/>
    </row>
    <row r="387" s="29" customFormat="1" ht="16.5" spans="1:34">
      <c r="A387" s="35">
        <f>CONCATENATE(9,VLOOKUP(LEFT($D387,3),{"czg",1;"tfq",2;"zyd",3;"jzq",4;"gcz",5;"pcc",6},2,FALSE))*100000+VALUE(MID($D387,5,LEN($D387)-LEN(RIGHT($D387,11))-5+1))*1000+LEFT(RIGHT($D387,10),1)*100+IF(LEFT(RIGHT($D387,8),3)="jlr",1,2)*10+RIGHT($D387,1)</f>
        <v>9207312</v>
      </c>
      <c r="B387" s="28" t="s">
        <v>98</v>
      </c>
      <c r="C387" s="28" t="s">
        <v>104</v>
      </c>
      <c r="D387" s="28" t="s">
        <v>535</v>
      </c>
      <c r="E387" s="28">
        <v>4</v>
      </c>
      <c r="F387" s="28">
        <f t="shared" si="17"/>
        <v>1</v>
      </c>
      <c r="G387" s="28">
        <f>INDEX(难度数据!$A$1:$G$16,MATCH(VALUE(MID($D387,5,LEN($D387)-LEN(RIGHT($D387,11))-5+1)),难度数据!$A$1:$A$16,0),MATCH(LEFT($D387,3),难度数据!$A$1:$G$1,0))</f>
        <v>31</v>
      </c>
      <c r="H387" s="28">
        <f>VLOOKUP($G387,难度数据!$P:$AI,IF($F387=1,2+VLOOKUP($E387,难度数据!$A$24:$B$27,2,FALSE),12+VLOOKUP($E387,难度数据!$A$28:$B$31,2,FALSE)),FALSE)</f>
        <v>1.23951968612163</v>
      </c>
      <c r="I387" s="28">
        <f>VLOOKUP($G387,难度数据!$P:$AI,IF($F387=1,3+VLOOKUP($E387,难度数据!$A$24:$B$27,2,FALSE),13+VLOOKUP($E387,难度数据!$A$28:$B$31,2,FALSE)),FALSE)</f>
        <v>0</v>
      </c>
      <c r="J387" s="28">
        <f>VLOOKUP($G387,难度数据!$P:$AI,IF($F387=1,4+VLOOKUP($E387,难度数据!$A$24:$B$27,2,FALSE),14+VLOOKUP($E387,难度数据!$A$28:$B$31,2,FALSE)),FALSE)</f>
        <v>1550</v>
      </c>
      <c r="K387" s="28">
        <v>0</v>
      </c>
      <c r="L387" s="28">
        <v>1.5</v>
      </c>
      <c r="M387" s="28">
        <v>0</v>
      </c>
      <c r="N387" s="28">
        <v>0</v>
      </c>
      <c r="O387" s="28">
        <f ca="1">LOOKUP($G387*4,难度数据!$I$3:$I$23,IF($F387=1,INDIRECT("难度数据"&amp;"!$J$3:$J$23"),INDIRECT("难度数据"&amp;"!$K$3:$K$23")))</f>
        <v>130</v>
      </c>
      <c r="P387" s="28">
        <v>0</v>
      </c>
      <c r="Q387" s="28">
        <v>0</v>
      </c>
      <c r="R387" s="28">
        <v>1301008</v>
      </c>
      <c r="S387" s="28">
        <v>1</v>
      </c>
      <c r="T387" s="28">
        <v>1302008</v>
      </c>
      <c r="U387" s="28">
        <v>5</v>
      </c>
      <c r="V387" s="28"/>
      <c r="W387" s="28"/>
      <c r="X387" s="28"/>
      <c r="Y387" s="28"/>
      <c r="Z387" s="28"/>
      <c r="AA387" s="28" t="str">
        <f t="shared" si="16"/>
        <v>tfq-7-3-shl-loc2</v>
      </c>
      <c r="AB387" s="28">
        <v>4</v>
      </c>
      <c r="AC387" s="28">
        <f t="shared" si="15"/>
        <v>5</v>
      </c>
      <c r="AD387" s="29" t="str">
        <f>VLOOKUP(AG387,[2]战场角色!$A:$V,22,0)</f>
        <v>head_hekp_1101008</v>
      </c>
      <c r="AE387" s="29">
        <f>VLOOKUP(AG387,检索目录!A:F,6,0)</f>
        <v>2</v>
      </c>
      <c r="AF387" s="28">
        <f>VLOOKUP(AG387,检索目录!A:F,3,0)</f>
        <v>3</v>
      </c>
      <c r="AG387" s="28">
        <v>1101008</v>
      </c>
      <c r="AH387" s="28"/>
    </row>
    <row r="388" s="29" customFormat="1" ht="16.5" spans="1:34">
      <c r="A388" s="35">
        <f>CONCATENATE(9,VLOOKUP(LEFT($D388,3),{"czg",1;"tfq",2;"zyd",3;"jzq",4;"gcz",5;"pcc",6},2,FALSE))*100000+VALUE(MID($D388,5,LEN($D388)-LEN(RIGHT($D388,11))-5+1))*1000+LEFT(RIGHT($D388,10),1)*100+IF(LEFT(RIGHT($D388,8),3)="jlr",1,2)*10+RIGHT($D388,1)</f>
        <v>9207322</v>
      </c>
      <c r="B388" s="28" t="s">
        <v>101</v>
      </c>
      <c r="C388" s="28" t="s">
        <v>496</v>
      </c>
      <c r="D388" s="28" t="s">
        <v>536</v>
      </c>
      <c r="E388" s="28">
        <v>4</v>
      </c>
      <c r="F388" s="28">
        <f t="shared" si="17"/>
        <v>2</v>
      </c>
      <c r="G388" s="28">
        <f>INDEX(难度数据!$A$1:$G$16,MATCH(VALUE(MID($D388,5,LEN($D388)-LEN(RIGHT($D388,11))-5+1)),难度数据!$A$1:$A$16,0),MATCH(LEFT($D388,3),难度数据!$A$1:$G$1,0))</f>
        <v>31</v>
      </c>
      <c r="H388" s="28">
        <f>VLOOKUP($G388,难度数据!$P:$AI,IF($F388=1,2+VLOOKUP($E388,难度数据!$A$24:$B$27,2,FALSE),12+VLOOKUP($E388,难度数据!$A$28:$B$31,2,FALSE)),FALSE)</f>
        <v>1.25028474543038</v>
      </c>
      <c r="I388" s="28">
        <f>VLOOKUP($G388,难度数据!$P:$AI,IF($F388=1,3+VLOOKUP($E388,难度数据!$A$24:$B$27,2,FALSE),13+VLOOKUP($E388,难度数据!$A$28:$B$31,2,FALSE)),FALSE)</f>
        <v>0</v>
      </c>
      <c r="J388" s="28">
        <f>VLOOKUP($G388,难度数据!$P:$AI,IF($F388=1,4+VLOOKUP($E388,难度数据!$A$24:$B$27,2,FALSE),14+VLOOKUP($E388,难度数据!$A$28:$B$31,2,FALSE)),FALSE)</f>
        <v>1550</v>
      </c>
      <c r="K388" s="28">
        <v>0</v>
      </c>
      <c r="L388" s="28">
        <v>1.5</v>
      </c>
      <c r="M388" s="28">
        <v>0</v>
      </c>
      <c r="N388" s="28">
        <v>0</v>
      </c>
      <c r="O388" s="28">
        <f ca="1">LOOKUP($G388*4,难度数据!$I$3:$I$23,IF($F388=1,INDIRECT("难度数据"&amp;"!$J$3:$J$23"),INDIRECT("难度数据"&amp;"!$K$3:$K$23")))</f>
        <v>10750</v>
      </c>
      <c r="P388" s="28">
        <v>0</v>
      </c>
      <c r="Q388" s="28">
        <v>0</v>
      </c>
      <c r="R388" s="28">
        <v>1303013</v>
      </c>
      <c r="S388" s="28">
        <v>1</v>
      </c>
      <c r="T388" s="28">
        <v>1304030</v>
      </c>
      <c r="U388" s="28">
        <v>5</v>
      </c>
      <c r="V388" s="28">
        <v>1304031</v>
      </c>
      <c r="W388" s="28">
        <v>5</v>
      </c>
      <c r="X388" s="28"/>
      <c r="Y388" s="28"/>
      <c r="Z388" s="28"/>
      <c r="AA388" s="28" t="str">
        <f t="shared" si="16"/>
        <v/>
      </c>
      <c r="AB388" s="28">
        <v>0</v>
      </c>
      <c r="AC388" s="28">
        <f t="shared" ref="AC388:AC451" si="18">IF(INT(AG388/100000)=12,4,5)</f>
        <v>5</v>
      </c>
      <c r="AD388" s="29" t="str">
        <f>VLOOKUP(AG388,[2]战场角色!$A:$V,22,0)</f>
        <v>head_sbls_1102013</v>
      </c>
      <c r="AE388" s="29">
        <f>VLOOKUP(AG388,检索目录!A:F,6,0)</f>
        <v>2</v>
      </c>
      <c r="AF388" s="28">
        <f>VLOOKUP(AG388,检索目录!A:F,3,0)</f>
        <v>3</v>
      </c>
      <c r="AG388" s="28">
        <v>1102013</v>
      </c>
      <c r="AH388" s="28"/>
    </row>
    <row r="389" s="29" customFormat="1" ht="16.5" spans="1:34">
      <c r="A389" s="35">
        <f>CONCATENATE(9,VLOOKUP(LEFT($D389,3),{"czg",1;"tfq",2;"zyd",3;"jzq",4;"gcz",5;"pcc",6},2,FALSE))*100000+VALUE(MID($D389,5,LEN($D389)-LEN(RIGHT($D389,11))-5+1))*1000+LEFT(RIGHT($D389,10),1)*100+IF(LEFT(RIGHT($D389,8),3)="jlr",1,2)*10+RIGHT($D389,1)</f>
        <v>9207313</v>
      </c>
      <c r="B389" s="28" t="s">
        <v>98</v>
      </c>
      <c r="C389" s="28" t="s">
        <v>99</v>
      </c>
      <c r="D389" s="28" t="s">
        <v>537</v>
      </c>
      <c r="E389" s="28">
        <v>3</v>
      </c>
      <c r="F389" s="28">
        <f t="shared" si="17"/>
        <v>1</v>
      </c>
      <c r="G389" s="28">
        <f>INDEX(难度数据!$A$1:$G$16,MATCH(VALUE(MID($D389,5,LEN($D389)-LEN(RIGHT($D389,11))-5+1)),难度数据!$A$1:$A$16,0),MATCH(LEFT($D389,3),难度数据!$A$1:$G$1,0))</f>
        <v>31</v>
      </c>
      <c r="H389" s="28">
        <f>VLOOKUP($G389,难度数据!$P:$AI,IF($F389=1,2+VLOOKUP($E389,难度数据!$A$24:$B$27,2,FALSE),12+VLOOKUP($E389,难度数据!$A$28:$B$31,2,FALSE)),FALSE)</f>
        <v>1.07419913245156</v>
      </c>
      <c r="I389" s="28">
        <f>VLOOKUP($G389,难度数据!$P:$AI,IF($F389=1,3+VLOOKUP($E389,难度数据!$A$24:$B$27,2,FALSE),13+VLOOKUP($E389,难度数据!$A$28:$B$31,2,FALSE)),FALSE)</f>
        <v>0</v>
      </c>
      <c r="J389" s="28">
        <f>VLOOKUP($G389,难度数据!$P:$AI,IF($F389=1,4+VLOOKUP($E389,难度数据!$A$24:$B$27,2,FALSE),14+VLOOKUP($E389,难度数据!$A$28:$B$31,2,FALSE)),FALSE)</f>
        <v>1550</v>
      </c>
      <c r="K389" s="28">
        <v>0</v>
      </c>
      <c r="L389" s="28">
        <v>1.5</v>
      </c>
      <c r="M389" s="28">
        <v>0</v>
      </c>
      <c r="N389" s="28">
        <v>0</v>
      </c>
      <c r="O389" s="28">
        <f ca="1">LOOKUP($G389*4,难度数据!$I$3:$I$23,IF($F389=1,INDIRECT("难度数据"&amp;"!$J$3:$J$23"),INDIRECT("难度数据"&amp;"!$K$3:$K$23")))</f>
        <v>130</v>
      </c>
      <c r="P389" s="28">
        <v>0</v>
      </c>
      <c r="Q389" s="28">
        <v>0</v>
      </c>
      <c r="R389" s="28">
        <v>1301012</v>
      </c>
      <c r="S389" s="28">
        <v>1</v>
      </c>
      <c r="T389" s="28">
        <v>1302012</v>
      </c>
      <c r="U389" s="28">
        <v>5</v>
      </c>
      <c r="V389" s="28"/>
      <c r="W389" s="28"/>
      <c r="X389" s="28"/>
      <c r="Y389" s="28"/>
      <c r="Z389" s="28"/>
      <c r="AA389" s="28" t="str">
        <f t="shared" si="16"/>
        <v>tfq-7-3-shl-loc3</v>
      </c>
      <c r="AB389" s="28">
        <v>4</v>
      </c>
      <c r="AC389" s="28">
        <f t="shared" si="18"/>
        <v>5</v>
      </c>
      <c r="AD389" s="29" t="str">
        <f>VLOOKUP(AG389,[2]战场角色!$A:$V,22,0)</f>
        <v>head_nyf_1101012</v>
      </c>
      <c r="AE389" s="29">
        <f>VLOOKUP(AG389,检索目录!A:F,6,0)</f>
        <v>2</v>
      </c>
      <c r="AF389" s="28">
        <f>VLOOKUP(AG389,检索目录!A:F,3,0)</f>
        <v>2</v>
      </c>
      <c r="AG389" s="28">
        <v>1101012</v>
      </c>
      <c r="AH389" s="28"/>
    </row>
    <row r="390" s="29" customFormat="1" ht="16.5" spans="1:34">
      <c r="A390" s="35">
        <f>CONCATENATE(9,VLOOKUP(LEFT($D390,3),{"czg",1;"tfq",2;"zyd",3;"jzq",4;"gcz",5;"pcc",6},2,FALSE))*100000+VALUE(MID($D390,5,LEN($D390)-LEN(RIGHT($D390,11))-5+1))*1000+LEFT(RIGHT($D390,10),1)*100+IF(LEFT(RIGHT($D390,8),3)="jlr",1,2)*10+RIGHT($D390,1)</f>
        <v>9207323</v>
      </c>
      <c r="B390" s="28" t="s">
        <v>101</v>
      </c>
      <c r="C390" s="28" t="s">
        <v>493</v>
      </c>
      <c r="D390" s="28" t="s">
        <v>538</v>
      </c>
      <c r="E390" s="28">
        <v>3</v>
      </c>
      <c r="F390" s="28">
        <f t="shared" si="17"/>
        <v>2</v>
      </c>
      <c r="G390" s="28">
        <f>INDEX(难度数据!$A$1:$G$16,MATCH(VALUE(MID($D390,5,LEN($D390)-LEN(RIGHT($D390,11))-5+1)),难度数据!$A$1:$A$16,0),MATCH(LEFT($D390,3),难度数据!$A$1:$G$1,0))</f>
        <v>31</v>
      </c>
      <c r="H390" s="28">
        <f>VLOOKUP($G390,难度数据!$P:$AI,IF($F390=1,2+VLOOKUP($E390,难度数据!$A$24:$B$27,2,FALSE),12+VLOOKUP($E390,难度数据!$A$28:$B$31,2,FALSE)),FALSE)</f>
        <v>1.08678597102794</v>
      </c>
      <c r="I390" s="28">
        <f>VLOOKUP($G390,难度数据!$P:$AI,IF($F390=1,3+VLOOKUP($E390,难度数据!$A$24:$B$27,2,FALSE),13+VLOOKUP($E390,难度数据!$A$28:$B$31,2,FALSE)),FALSE)</f>
        <v>0</v>
      </c>
      <c r="J390" s="28">
        <f>VLOOKUP($G390,难度数据!$P:$AI,IF($F390=1,4+VLOOKUP($E390,难度数据!$A$24:$B$27,2,FALSE),14+VLOOKUP($E390,难度数据!$A$28:$B$31,2,FALSE)),FALSE)</f>
        <v>1550</v>
      </c>
      <c r="K390" s="28">
        <v>0</v>
      </c>
      <c r="L390" s="28">
        <v>1.5</v>
      </c>
      <c r="M390" s="28">
        <v>0</v>
      </c>
      <c r="N390" s="28">
        <v>0</v>
      </c>
      <c r="O390" s="28">
        <f ca="1">LOOKUP($G390*4,难度数据!$I$3:$I$23,IF($F390=1,INDIRECT("难度数据"&amp;"!$J$3:$J$23"),INDIRECT("难度数据"&amp;"!$K$3:$K$23")))</f>
        <v>10750</v>
      </c>
      <c r="P390" s="28">
        <v>0</v>
      </c>
      <c r="Q390" s="28">
        <v>0</v>
      </c>
      <c r="R390" s="28">
        <v>1303018</v>
      </c>
      <c r="S390" s="28">
        <v>1</v>
      </c>
      <c r="T390" s="28">
        <v>1304029</v>
      </c>
      <c r="U390" s="28">
        <v>5</v>
      </c>
      <c r="V390" s="28">
        <v>1304032</v>
      </c>
      <c r="W390" s="28">
        <v>5</v>
      </c>
      <c r="X390" s="28"/>
      <c r="Y390" s="28"/>
      <c r="Z390" s="28"/>
      <c r="AA390" s="28" t="str">
        <f t="shared" si="16"/>
        <v/>
      </c>
      <c r="AB390" s="28">
        <v>0</v>
      </c>
      <c r="AC390" s="28">
        <f t="shared" si="18"/>
        <v>5</v>
      </c>
      <c r="AD390" s="29" t="str">
        <f>VLOOKUP(AG390,[2]战场角色!$A:$V,22,0)</f>
        <v>head_sr_1102018</v>
      </c>
      <c r="AE390" s="29">
        <f>VLOOKUP(AG390,检索目录!A:F,6,0)</f>
        <v>2</v>
      </c>
      <c r="AF390" s="28">
        <f>VLOOKUP(AG390,检索目录!A:F,3,0)</f>
        <v>2</v>
      </c>
      <c r="AG390" s="28">
        <v>1102018</v>
      </c>
      <c r="AH390" s="28"/>
    </row>
    <row r="391" s="29" customFormat="1" ht="16.5" spans="1:34">
      <c r="A391" s="35">
        <f>CONCATENATE(9,VLOOKUP(LEFT($D391,3),{"czg",1;"tfq",2;"zyd",3;"jzq",4;"gcz",5;"pcc",6},2,FALSE))*100000+VALUE(MID($D391,5,LEN($D391)-LEN(RIGHT($D391,11))-5+1))*1000+LEFT(RIGHT($D391,10),1)*100+IF(LEFT(RIGHT($D391,8),3)="jlr",1,2)*10+RIGHT($D391,1)</f>
        <v>9307111</v>
      </c>
      <c r="B391" s="28" t="s">
        <v>98</v>
      </c>
      <c r="C391" s="28" t="s">
        <v>238</v>
      </c>
      <c r="D391" s="28" t="s">
        <v>539</v>
      </c>
      <c r="E391" s="28">
        <v>3</v>
      </c>
      <c r="F391" s="28">
        <f t="shared" si="17"/>
        <v>1</v>
      </c>
      <c r="G391" s="28">
        <f>INDEX(难度数据!$A$1:$G$16,MATCH(VALUE(MID($D391,5,LEN($D391)-LEN(RIGHT($D391,11))-5+1)),难度数据!$A$1:$A$16,0),MATCH(LEFT($D391,3),难度数据!$A$1:$G$1,0))</f>
        <v>34</v>
      </c>
      <c r="H391" s="28">
        <f>VLOOKUP($G391,难度数据!$P:$AI,IF($F391=1,2+VLOOKUP($E391,难度数据!$A$24:$B$27,2,FALSE),12+VLOOKUP($E391,难度数据!$A$28:$B$31,2,FALSE)),FALSE)</f>
        <v>1.09868091315726</v>
      </c>
      <c r="I391" s="28">
        <f>VLOOKUP($G391,难度数据!$P:$AI,IF($F391=1,3+VLOOKUP($E391,难度数据!$A$24:$B$27,2,FALSE),13+VLOOKUP($E391,难度数据!$A$28:$B$31,2,FALSE)),FALSE)</f>
        <v>0</v>
      </c>
      <c r="J391" s="28">
        <f>VLOOKUP($G391,难度数据!$P:$AI,IF($F391=1,4+VLOOKUP($E391,难度数据!$A$24:$B$27,2,FALSE),14+VLOOKUP($E391,难度数据!$A$28:$B$31,2,FALSE)),FALSE)</f>
        <v>1700</v>
      </c>
      <c r="K391" s="28">
        <v>0</v>
      </c>
      <c r="L391" s="28">
        <v>1.5</v>
      </c>
      <c r="M391" s="28">
        <v>0</v>
      </c>
      <c r="N391" s="28">
        <v>0</v>
      </c>
      <c r="O391" s="28">
        <f ca="1">LOOKUP($G391*4,难度数据!$I$3:$I$23,IF($F391=1,INDIRECT("难度数据"&amp;"!$J$3:$J$23"),INDIRECT("难度数据"&amp;"!$K$3:$K$23")))</f>
        <v>140</v>
      </c>
      <c r="P391" s="28">
        <v>0</v>
      </c>
      <c r="Q391" s="28">
        <v>0</v>
      </c>
      <c r="R391" s="28">
        <v>1301007</v>
      </c>
      <c r="S391" s="28">
        <v>1</v>
      </c>
      <c r="T391" s="28">
        <v>1302007</v>
      </c>
      <c r="U391" s="28">
        <v>5</v>
      </c>
      <c r="V391" s="28"/>
      <c r="W391" s="28"/>
      <c r="X391" s="28"/>
      <c r="Y391" s="28"/>
      <c r="Z391" s="28"/>
      <c r="AA391" s="28" t="str">
        <f t="shared" si="16"/>
        <v>zyd-7-1-shl-loc1</v>
      </c>
      <c r="AB391" s="28">
        <v>4</v>
      </c>
      <c r="AC391" s="28">
        <f t="shared" si="18"/>
        <v>5</v>
      </c>
      <c r="AD391" s="29" t="str">
        <f>VLOOKUP(AG391,[2]战场角色!$A:$V,22,0)</f>
        <v>head_zdcyb_1101007</v>
      </c>
      <c r="AE391" s="29">
        <f>VLOOKUP(AG391,检索目录!A:F,6,0)</f>
        <v>4</v>
      </c>
      <c r="AF391" s="28">
        <f>VLOOKUP(AG391,检索目录!A:F,3,0)</f>
        <v>1</v>
      </c>
      <c r="AG391" s="28">
        <v>1101007</v>
      </c>
      <c r="AH391" s="28"/>
    </row>
    <row r="392" s="29" customFormat="1" ht="16.5" spans="1:34">
      <c r="A392" s="35">
        <f>CONCATENATE(9,VLOOKUP(LEFT($D392,3),{"czg",1;"tfq",2;"zyd",3;"jzq",4;"gcz",5;"pcc",6},2,FALSE))*100000+VALUE(MID($D392,5,LEN($D392)-LEN(RIGHT($D392,11))-5+1))*1000+LEFT(RIGHT($D392,10),1)*100+IF(LEFT(RIGHT($D392,8),3)="jlr",1,2)*10+RIGHT($D392,1)</f>
        <v>9307121</v>
      </c>
      <c r="B392" s="28" t="s">
        <v>101</v>
      </c>
      <c r="C392" s="28" t="s">
        <v>521</v>
      </c>
      <c r="D392" s="28" t="s">
        <v>540</v>
      </c>
      <c r="E392" s="28">
        <v>3</v>
      </c>
      <c r="F392" s="28">
        <f t="shared" si="17"/>
        <v>2</v>
      </c>
      <c r="G392" s="28">
        <f>INDEX(难度数据!$A$1:$G$16,MATCH(VALUE(MID($D392,5,LEN($D392)-LEN(RIGHT($D392,11))-5+1)),难度数据!$A$1:$A$16,0),MATCH(LEFT($D392,3),难度数据!$A$1:$G$1,0))</f>
        <v>34</v>
      </c>
      <c r="H392" s="28">
        <f>VLOOKUP($G392,难度数据!$P:$AI,IF($F392=1,2+VLOOKUP($E392,难度数据!$A$24:$B$27,2,FALSE),12+VLOOKUP($E392,难度数据!$A$28:$B$31,2,FALSE)),FALSE)</f>
        <v>1.10819954537942</v>
      </c>
      <c r="I392" s="28">
        <f>VLOOKUP($G392,难度数据!$P:$AI,IF($F392=1,3+VLOOKUP($E392,难度数据!$A$24:$B$27,2,FALSE),13+VLOOKUP($E392,难度数据!$A$28:$B$31,2,FALSE)),FALSE)</f>
        <v>0</v>
      </c>
      <c r="J392" s="28">
        <f>VLOOKUP($G392,难度数据!$P:$AI,IF($F392=1,4+VLOOKUP($E392,难度数据!$A$24:$B$27,2,FALSE),14+VLOOKUP($E392,难度数据!$A$28:$B$31,2,FALSE)),FALSE)</f>
        <v>1700</v>
      </c>
      <c r="K392" s="28">
        <v>0</v>
      </c>
      <c r="L392" s="28">
        <v>1.5</v>
      </c>
      <c r="M392" s="28">
        <v>0</v>
      </c>
      <c r="N392" s="28">
        <v>0</v>
      </c>
      <c r="O392" s="28">
        <f ca="1">LOOKUP($G392*4,难度数据!$I$3:$I$23,IF($F392=1,INDIRECT("难度数据"&amp;"!$J$3:$J$23"),INDIRECT("难度数据"&amp;"!$K$3:$K$23")))</f>
        <v>14100</v>
      </c>
      <c r="P392" s="28">
        <v>0</v>
      </c>
      <c r="Q392" s="28">
        <v>0</v>
      </c>
      <c r="R392" s="28">
        <v>1303009</v>
      </c>
      <c r="S392" s="28">
        <v>1</v>
      </c>
      <c r="T392" s="28">
        <v>1304029</v>
      </c>
      <c r="U392" s="28">
        <v>5</v>
      </c>
      <c r="V392" s="28">
        <v>1304032</v>
      </c>
      <c r="W392" s="28">
        <v>5</v>
      </c>
      <c r="X392" s="28"/>
      <c r="Y392" s="28"/>
      <c r="Z392" s="28"/>
      <c r="AA392" s="28" t="str">
        <f t="shared" si="16"/>
        <v/>
      </c>
      <c r="AB392" s="28">
        <v>0</v>
      </c>
      <c r="AC392" s="28">
        <f t="shared" si="18"/>
        <v>5</v>
      </c>
      <c r="AD392" s="29" t="str">
        <f>VLOOKUP(AG392,[2]战场角色!$A:$V,22,0)</f>
        <v>head_xh_1102009</v>
      </c>
      <c r="AE392" s="29">
        <f>VLOOKUP(AG392,检索目录!A:F,6,0)</f>
        <v>3</v>
      </c>
      <c r="AF392" s="28">
        <f>VLOOKUP(AG392,检索目录!A:F,3,0)</f>
        <v>1</v>
      </c>
      <c r="AG392" s="28">
        <v>1102009</v>
      </c>
      <c r="AH392" s="28"/>
    </row>
    <row r="393" s="29" customFormat="1" ht="16.5" spans="1:34">
      <c r="A393" s="35">
        <f>CONCATENATE(9,VLOOKUP(LEFT($D393,3),{"czg",1;"tfq",2;"zyd",3;"jzq",4;"gcz",5;"pcc",6},2,FALSE))*100000+VALUE(MID($D393,5,LEN($D393)-LEN(RIGHT($D393,11))-5+1))*1000+LEFT(RIGHT($D393,10),1)*100+IF(LEFT(RIGHT($D393,8),3)="jlr",1,2)*10+RIGHT($D393,1)</f>
        <v>9307112</v>
      </c>
      <c r="B393" s="28" t="s">
        <v>98</v>
      </c>
      <c r="C393" s="28" t="s">
        <v>238</v>
      </c>
      <c r="D393" s="28" t="s">
        <v>541</v>
      </c>
      <c r="E393" s="28">
        <v>4</v>
      </c>
      <c r="F393" s="28">
        <f t="shared" si="17"/>
        <v>1</v>
      </c>
      <c r="G393" s="28">
        <f>INDEX(难度数据!$A$1:$G$16,MATCH(VALUE(MID($D393,5,LEN($D393)-LEN(RIGHT($D393,11))-5+1)),难度数据!$A$1:$A$16,0),MATCH(LEFT($D393,3),难度数据!$A$1:$G$1,0))</f>
        <v>34</v>
      </c>
      <c r="H393" s="28">
        <f>VLOOKUP($G393,难度数据!$P:$AI,IF($F393=1,2+VLOOKUP($E393,难度数据!$A$24:$B$27,2,FALSE),12+VLOOKUP($E393,难度数据!$A$28:$B$31,2,FALSE)),FALSE)</f>
        <v>1.26742030255001</v>
      </c>
      <c r="I393" s="28">
        <f>VLOOKUP($G393,难度数据!$P:$AI,IF($F393=1,3+VLOOKUP($E393,难度数据!$A$24:$B$27,2,FALSE),13+VLOOKUP($E393,难度数据!$A$28:$B$31,2,FALSE)),FALSE)</f>
        <v>0</v>
      </c>
      <c r="J393" s="28">
        <f>VLOOKUP($G393,难度数据!$P:$AI,IF($F393=1,4+VLOOKUP($E393,难度数据!$A$24:$B$27,2,FALSE),14+VLOOKUP($E393,难度数据!$A$28:$B$31,2,FALSE)),FALSE)</f>
        <v>1700</v>
      </c>
      <c r="K393" s="28">
        <v>0</v>
      </c>
      <c r="L393" s="28">
        <v>1.5</v>
      </c>
      <c r="M393" s="28">
        <v>0</v>
      </c>
      <c r="N393" s="28">
        <v>0</v>
      </c>
      <c r="O393" s="28">
        <f ca="1">LOOKUP($G393*4,难度数据!$I$3:$I$23,IF($F393=1,INDIRECT("难度数据"&amp;"!$J$3:$J$23"),INDIRECT("难度数据"&amp;"!$K$3:$K$23")))</f>
        <v>140</v>
      </c>
      <c r="P393" s="28">
        <v>0</v>
      </c>
      <c r="Q393" s="28">
        <v>0</v>
      </c>
      <c r="R393" s="28">
        <v>1301007</v>
      </c>
      <c r="S393" s="28">
        <v>1</v>
      </c>
      <c r="T393" s="28">
        <v>1302007</v>
      </c>
      <c r="U393" s="28">
        <v>5</v>
      </c>
      <c r="V393" s="28"/>
      <c r="W393" s="28"/>
      <c r="X393" s="28"/>
      <c r="Y393" s="28"/>
      <c r="Z393" s="28"/>
      <c r="AA393" s="28" t="str">
        <f t="shared" si="16"/>
        <v>zyd-7-1-shl-loc2</v>
      </c>
      <c r="AB393" s="28">
        <v>4</v>
      </c>
      <c r="AC393" s="28">
        <f t="shared" si="18"/>
        <v>5</v>
      </c>
      <c r="AD393" s="29" t="str">
        <f>VLOOKUP(AG393,[2]战场角色!$A:$V,22,0)</f>
        <v>head_zdcyb_1101007</v>
      </c>
      <c r="AE393" s="29">
        <f>VLOOKUP(AG393,检索目录!A:F,6,0)</f>
        <v>4</v>
      </c>
      <c r="AF393" s="28">
        <f>VLOOKUP(AG393,检索目录!A:F,3,0)</f>
        <v>1</v>
      </c>
      <c r="AG393" s="28">
        <v>1101007</v>
      </c>
      <c r="AH393" s="28"/>
    </row>
    <row r="394" s="29" customFormat="1" ht="16.5" spans="1:34">
      <c r="A394" s="35">
        <f>CONCATENATE(9,VLOOKUP(LEFT($D394,3),{"czg",1;"tfq",2;"zyd",3;"jzq",4;"gcz",5;"pcc",6},2,FALSE))*100000+VALUE(MID($D394,5,LEN($D394)-LEN(RIGHT($D394,11))-5+1))*1000+LEFT(RIGHT($D394,10),1)*100+IF(LEFT(RIGHT($D394,8),3)="jlr",1,2)*10+RIGHT($D394,1)</f>
        <v>9307122</v>
      </c>
      <c r="B394" s="28" t="s">
        <v>101</v>
      </c>
      <c r="C394" s="28" t="s">
        <v>542</v>
      </c>
      <c r="D394" s="28" t="s">
        <v>543</v>
      </c>
      <c r="E394" s="28">
        <v>4</v>
      </c>
      <c r="F394" s="28">
        <f t="shared" si="17"/>
        <v>2</v>
      </c>
      <c r="G394" s="28">
        <f>INDEX(难度数据!$A$1:$G$16,MATCH(VALUE(MID($D394,5,LEN($D394)-LEN(RIGHT($D394,11))-5+1)),难度数据!$A$1:$A$16,0),MATCH(LEFT($D394,3),难度数据!$A$1:$G$1,0))</f>
        <v>34</v>
      </c>
      <c r="H394" s="28">
        <f>VLOOKUP($G394,难度数据!$P:$AI,IF($F394=1,2+VLOOKUP($E394,难度数据!$A$24:$B$27,2,FALSE),12+VLOOKUP($E394,难度数据!$A$28:$B$31,2,FALSE)),FALSE)</f>
        <v>1.27491983096747</v>
      </c>
      <c r="I394" s="28">
        <f>VLOOKUP($G394,难度数据!$P:$AI,IF($F394=1,3+VLOOKUP($E394,难度数据!$A$24:$B$27,2,FALSE),13+VLOOKUP($E394,难度数据!$A$28:$B$31,2,FALSE)),FALSE)</f>
        <v>0</v>
      </c>
      <c r="J394" s="28">
        <f>VLOOKUP($G394,难度数据!$P:$AI,IF($F394=1,4+VLOOKUP($E394,难度数据!$A$24:$B$27,2,FALSE),14+VLOOKUP($E394,难度数据!$A$28:$B$31,2,FALSE)),FALSE)</f>
        <v>1700</v>
      </c>
      <c r="K394" s="28">
        <v>0</v>
      </c>
      <c r="L394" s="28">
        <v>1.5</v>
      </c>
      <c r="M394" s="28">
        <v>0</v>
      </c>
      <c r="N394" s="28">
        <v>0</v>
      </c>
      <c r="O394" s="28">
        <f ca="1">LOOKUP($G394*4,难度数据!$I$3:$I$23,IF($F394=1,INDIRECT("难度数据"&amp;"!$J$3:$J$23"),INDIRECT("难度数据"&amp;"!$K$3:$K$23")))</f>
        <v>14100</v>
      </c>
      <c r="P394" s="28">
        <v>0</v>
      </c>
      <c r="Q394" s="28">
        <v>0</v>
      </c>
      <c r="R394" s="28">
        <v>1303003</v>
      </c>
      <c r="S394" s="28">
        <v>1</v>
      </c>
      <c r="T394" s="28">
        <v>1304029</v>
      </c>
      <c r="U394" s="28">
        <v>5</v>
      </c>
      <c r="V394" s="28">
        <v>1304032</v>
      </c>
      <c r="W394" s="28">
        <v>5</v>
      </c>
      <c r="X394" s="28"/>
      <c r="Y394" s="28"/>
      <c r="Z394" s="28"/>
      <c r="AA394" s="28" t="str">
        <f t="shared" si="16"/>
        <v/>
      </c>
      <c r="AB394" s="28">
        <v>0</v>
      </c>
      <c r="AC394" s="28">
        <f t="shared" si="18"/>
        <v>5</v>
      </c>
      <c r="AD394" s="29" t="str">
        <f>VLOOKUP(AG394,[2]战场角色!$A:$V,22,0)</f>
        <v>head_dw_1102003</v>
      </c>
      <c r="AE394" s="29">
        <f>VLOOKUP(AG394,检索目录!A:F,6,0)</f>
        <v>4</v>
      </c>
      <c r="AF394" s="28">
        <f>VLOOKUP(AG394,检索目录!A:F,3,0)</f>
        <v>1</v>
      </c>
      <c r="AG394" s="28">
        <v>1102003</v>
      </c>
      <c r="AH394" s="28"/>
    </row>
    <row r="395" s="29" customFormat="1" ht="16.5" spans="1:34">
      <c r="A395" s="35">
        <f>CONCATENATE(9,VLOOKUP(LEFT($D395,3),{"czg",1;"tfq",2;"zyd",3;"jzq",4;"gcz",5;"pcc",6},2,FALSE))*100000+VALUE(MID($D395,5,LEN($D395)-LEN(RIGHT($D395,11))-5+1))*1000+LEFT(RIGHT($D395,10),1)*100+IF(LEFT(RIGHT($D395,8),3)="jlr",1,2)*10+RIGHT($D395,1)</f>
        <v>9307113</v>
      </c>
      <c r="B395" s="28" t="s">
        <v>98</v>
      </c>
      <c r="C395" s="28" t="s">
        <v>183</v>
      </c>
      <c r="D395" s="28" t="s">
        <v>544</v>
      </c>
      <c r="E395" s="28">
        <v>3</v>
      </c>
      <c r="F395" s="28">
        <f t="shared" si="17"/>
        <v>1</v>
      </c>
      <c r="G395" s="28">
        <f>INDEX(难度数据!$A$1:$G$16,MATCH(VALUE(MID($D395,5,LEN($D395)-LEN(RIGHT($D395,11))-5+1)),难度数据!$A$1:$A$16,0),MATCH(LEFT($D395,3),难度数据!$A$1:$G$1,0))</f>
        <v>34</v>
      </c>
      <c r="H395" s="28">
        <f>VLOOKUP($G395,难度数据!$P:$AI,IF($F395=1,2+VLOOKUP($E395,难度数据!$A$24:$B$27,2,FALSE),12+VLOOKUP($E395,难度数据!$A$28:$B$31,2,FALSE)),FALSE)</f>
        <v>1.09868091315726</v>
      </c>
      <c r="I395" s="28">
        <f>VLOOKUP($G395,难度数据!$P:$AI,IF($F395=1,3+VLOOKUP($E395,难度数据!$A$24:$B$27,2,FALSE),13+VLOOKUP($E395,难度数据!$A$28:$B$31,2,FALSE)),FALSE)</f>
        <v>0</v>
      </c>
      <c r="J395" s="28">
        <f>VLOOKUP($G395,难度数据!$P:$AI,IF($F395=1,4+VLOOKUP($E395,难度数据!$A$24:$B$27,2,FALSE),14+VLOOKUP($E395,难度数据!$A$28:$B$31,2,FALSE)),FALSE)</f>
        <v>1700</v>
      </c>
      <c r="K395" s="28">
        <v>0</v>
      </c>
      <c r="L395" s="28">
        <v>1.5</v>
      </c>
      <c r="M395" s="28">
        <v>0</v>
      </c>
      <c r="N395" s="28">
        <v>0</v>
      </c>
      <c r="O395" s="28">
        <f ca="1">LOOKUP($G395*4,难度数据!$I$3:$I$23,IF($F395=1,INDIRECT("难度数据"&amp;"!$J$3:$J$23"),INDIRECT("难度数据"&amp;"!$K$3:$K$23")))</f>
        <v>140</v>
      </c>
      <c r="P395" s="28">
        <v>0</v>
      </c>
      <c r="Q395" s="28">
        <v>0</v>
      </c>
      <c r="R395" s="28">
        <v>1301011</v>
      </c>
      <c r="S395" s="28">
        <v>1</v>
      </c>
      <c r="T395" s="28">
        <v>1302011</v>
      </c>
      <c r="U395" s="28">
        <v>5</v>
      </c>
      <c r="V395" s="28"/>
      <c r="W395" s="28"/>
      <c r="X395" s="28"/>
      <c r="Y395" s="28"/>
      <c r="Z395" s="28"/>
      <c r="AA395" s="28" t="str">
        <f t="shared" si="16"/>
        <v>zyd-7-1-shl-loc3</v>
      </c>
      <c r="AB395" s="28">
        <v>4</v>
      </c>
      <c r="AC395" s="28">
        <f t="shared" si="18"/>
        <v>5</v>
      </c>
      <c r="AD395" s="29" t="str">
        <f>VLOOKUP(AG395,[2]战场角色!$A:$V,22,0)</f>
        <v>head_yfz_1101011</v>
      </c>
      <c r="AE395" s="29">
        <f>VLOOKUP(AG395,检索目录!A:F,6,0)</f>
        <v>3</v>
      </c>
      <c r="AF395" s="28">
        <f>VLOOKUP(AG395,检索目录!A:F,3,0)</f>
        <v>2</v>
      </c>
      <c r="AG395" s="28">
        <v>1101011</v>
      </c>
      <c r="AH395" s="28"/>
    </row>
    <row r="396" s="29" customFormat="1" ht="16.5" spans="1:34">
      <c r="A396" s="35">
        <f>CONCATENATE(9,VLOOKUP(LEFT($D396,3),{"czg",1;"tfq",2;"zyd",3;"jzq",4;"gcz",5;"pcc",6},2,FALSE))*100000+VALUE(MID($D396,5,LEN($D396)-LEN(RIGHT($D396,11))-5+1))*1000+LEFT(RIGHT($D396,10),1)*100+IF(LEFT(RIGHT($D396,8),3)="jlr",1,2)*10+RIGHT($D396,1)</f>
        <v>9307123</v>
      </c>
      <c r="B396" s="28" t="s">
        <v>101</v>
      </c>
      <c r="C396" s="28" t="s">
        <v>524</v>
      </c>
      <c r="D396" s="28" t="s">
        <v>545</v>
      </c>
      <c r="E396" s="28">
        <v>3</v>
      </c>
      <c r="F396" s="28">
        <f t="shared" si="17"/>
        <v>2</v>
      </c>
      <c r="G396" s="28">
        <f>INDEX(难度数据!$A$1:$G$16,MATCH(VALUE(MID($D396,5,LEN($D396)-LEN(RIGHT($D396,11))-5+1)),难度数据!$A$1:$A$16,0),MATCH(LEFT($D396,3),难度数据!$A$1:$G$1,0))</f>
        <v>34</v>
      </c>
      <c r="H396" s="28">
        <f>VLOOKUP($G396,难度数据!$P:$AI,IF($F396=1,2+VLOOKUP($E396,难度数据!$A$24:$B$27,2,FALSE),12+VLOOKUP($E396,难度数据!$A$28:$B$31,2,FALSE)),FALSE)</f>
        <v>1.10819954537942</v>
      </c>
      <c r="I396" s="28">
        <f>VLOOKUP($G396,难度数据!$P:$AI,IF($F396=1,3+VLOOKUP($E396,难度数据!$A$24:$B$27,2,FALSE),13+VLOOKUP($E396,难度数据!$A$28:$B$31,2,FALSE)),FALSE)</f>
        <v>0</v>
      </c>
      <c r="J396" s="28">
        <f>VLOOKUP($G396,难度数据!$P:$AI,IF($F396=1,4+VLOOKUP($E396,难度数据!$A$24:$B$27,2,FALSE),14+VLOOKUP($E396,难度数据!$A$28:$B$31,2,FALSE)),FALSE)</f>
        <v>1700</v>
      </c>
      <c r="K396" s="28">
        <v>0</v>
      </c>
      <c r="L396" s="28">
        <v>1.5</v>
      </c>
      <c r="M396" s="28">
        <v>0</v>
      </c>
      <c r="N396" s="28">
        <v>0</v>
      </c>
      <c r="O396" s="28">
        <f ca="1">LOOKUP($G396*4,难度数据!$I$3:$I$23,IF($F396=1,INDIRECT("难度数据"&amp;"!$J$3:$J$23"),INDIRECT("难度数据"&amp;"!$K$3:$K$23")))</f>
        <v>14100</v>
      </c>
      <c r="P396" s="28">
        <v>0</v>
      </c>
      <c r="Q396" s="28">
        <v>0</v>
      </c>
      <c r="R396" s="28">
        <v>1303017</v>
      </c>
      <c r="S396" s="28">
        <v>1</v>
      </c>
      <c r="T396" s="28">
        <v>1304030</v>
      </c>
      <c r="U396" s="28">
        <v>5</v>
      </c>
      <c r="V396" s="28">
        <v>1304031</v>
      </c>
      <c r="W396" s="28">
        <v>5</v>
      </c>
      <c r="X396" s="28"/>
      <c r="Y396" s="28"/>
      <c r="Z396" s="28"/>
      <c r="AA396" s="28" t="str">
        <f t="shared" ref="AA396:AA459" si="19">IF(LEFT(RIGHT($D396,8),3)="jlr",$D397,"")</f>
        <v/>
      </c>
      <c r="AB396" s="28">
        <v>0</v>
      </c>
      <c r="AC396" s="28">
        <f t="shared" si="18"/>
        <v>5</v>
      </c>
      <c r="AD396" s="29" t="str">
        <f>VLOOKUP(AG396,[2]战场角色!$A:$V,22,0)</f>
        <v>head_fl_1102017</v>
      </c>
      <c r="AE396" s="29">
        <f>VLOOKUP(AG396,检索目录!A:F,6,0)</f>
        <v>3</v>
      </c>
      <c r="AF396" s="28">
        <f>VLOOKUP(AG396,检索目录!A:F,3,0)</f>
        <v>2</v>
      </c>
      <c r="AG396" s="28">
        <v>1102017</v>
      </c>
      <c r="AH396" s="28"/>
    </row>
    <row r="397" s="29" customFormat="1" ht="16.5" spans="1:34">
      <c r="A397" s="35">
        <f>CONCATENATE(9,VLOOKUP(LEFT($D397,3),{"czg",1;"tfq",2;"zyd",3;"jzq",4;"gcz",5;"pcc",6},2,FALSE))*100000+VALUE(MID($D397,5,LEN($D397)-LEN(RIGHT($D397,11))-5+1))*1000+LEFT(RIGHT($D397,10),1)*100+IF(LEFT(RIGHT($D397,8),3)="jlr",1,2)*10+RIGHT($D397,1)</f>
        <v>9307211</v>
      </c>
      <c r="B397" s="28" t="s">
        <v>98</v>
      </c>
      <c r="C397" s="28" t="s">
        <v>238</v>
      </c>
      <c r="D397" s="28" t="s">
        <v>546</v>
      </c>
      <c r="E397" s="28">
        <v>3</v>
      </c>
      <c r="F397" s="28">
        <f t="shared" si="17"/>
        <v>1</v>
      </c>
      <c r="G397" s="28">
        <f>INDEX(难度数据!$A$1:$G$16,MATCH(VALUE(MID($D397,5,LEN($D397)-LEN(RIGHT($D397,11))-5+1)),难度数据!$A$1:$A$16,0),MATCH(LEFT($D397,3),难度数据!$A$1:$G$1,0))</f>
        <v>34</v>
      </c>
      <c r="H397" s="28">
        <f>VLOOKUP($G397,难度数据!$P:$AI,IF($F397=1,2+VLOOKUP($E397,难度数据!$A$24:$B$27,2,FALSE),12+VLOOKUP($E397,难度数据!$A$28:$B$31,2,FALSE)),FALSE)</f>
        <v>1.09868091315726</v>
      </c>
      <c r="I397" s="28">
        <f>VLOOKUP($G397,难度数据!$P:$AI,IF($F397=1,3+VLOOKUP($E397,难度数据!$A$24:$B$27,2,FALSE),13+VLOOKUP($E397,难度数据!$A$28:$B$31,2,FALSE)),FALSE)</f>
        <v>0</v>
      </c>
      <c r="J397" s="28">
        <f>VLOOKUP($G397,难度数据!$P:$AI,IF($F397=1,4+VLOOKUP($E397,难度数据!$A$24:$B$27,2,FALSE),14+VLOOKUP($E397,难度数据!$A$28:$B$31,2,FALSE)),FALSE)</f>
        <v>1700</v>
      </c>
      <c r="K397" s="28">
        <v>0</v>
      </c>
      <c r="L397" s="28">
        <v>1.5</v>
      </c>
      <c r="M397" s="28">
        <v>0</v>
      </c>
      <c r="N397" s="28">
        <v>0</v>
      </c>
      <c r="O397" s="28">
        <f ca="1">LOOKUP($G397*4,难度数据!$I$3:$I$23,IF($F397=1,INDIRECT("难度数据"&amp;"!$J$3:$J$23"),INDIRECT("难度数据"&amp;"!$K$3:$K$23")))</f>
        <v>140</v>
      </c>
      <c r="P397" s="28">
        <v>0</v>
      </c>
      <c r="Q397" s="28">
        <v>0</v>
      </c>
      <c r="R397" s="28">
        <v>1301007</v>
      </c>
      <c r="S397" s="28">
        <v>1</v>
      </c>
      <c r="T397" s="28">
        <v>1302007</v>
      </c>
      <c r="U397" s="28">
        <v>5</v>
      </c>
      <c r="V397" s="28"/>
      <c r="W397" s="28"/>
      <c r="X397" s="28"/>
      <c r="Y397" s="28"/>
      <c r="Z397" s="28"/>
      <c r="AA397" s="28" t="str">
        <f t="shared" si="19"/>
        <v>zyd-7-2-shl-loc1</v>
      </c>
      <c r="AB397" s="28">
        <v>4</v>
      </c>
      <c r="AC397" s="28">
        <f t="shared" si="18"/>
        <v>5</v>
      </c>
      <c r="AD397" s="29" t="str">
        <f>VLOOKUP(AG397,[2]战场角色!$A:$V,22,0)</f>
        <v>head_zdcyb_1101007</v>
      </c>
      <c r="AE397" s="29">
        <f>VLOOKUP(AG397,检索目录!A:F,6,0)</f>
        <v>4</v>
      </c>
      <c r="AF397" s="28">
        <f>VLOOKUP(AG397,检索目录!A:F,3,0)</f>
        <v>1</v>
      </c>
      <c r="AG397" s="28">
        <v>1101007</v>
      </c>
      <c r="AH397" s="28"/>
    </row>
    <row r="398" s="29" customFormat="1" ht="16.5" spans="1:34">
      <c r="A398" s="35">
        <f>CONCATENATE(9,VLOOKUP(LEFT($D398,3),{"czg",1;"tfq",2;"zyd",3;"jzq",4;"gcz",5;"pcc",6},2,FALSE))*100000+VALUE(MID($D398,5,LEN($D398)-LEN(RIGHT($D398,11))-5+1))*1000+LEFT(RIGHT($D398,10),1)*100+IF(LEFT(RIGHT($D398,8),3)="jlr",1,2)*10+RIGHT($D398,1)</f>
        <v>9307221</v>
      </c>
      <c r="B398" s="28" t="s">
        <v>101</v>
      </c>
      <c r="C398" s="28" t="s">
        <v>547</v>
      </c>
      <c r="D398" s="28" t="s">
        <v>548</v>
      </c>
      <c r="E398" s="28">
        <v>3</v>
      </c>
      <c r="F398" s="28">
        <f t="shared" si="17"/>
        <v>2</v>
      </c>
      <c r="G398" s="28">
        <f>INDEX(难度数据!$A$1:$G$16,MATCH(VALUE(MID($D398,5,LEN($D398)-LEN(RIGHT($D398,11))-5+1)),难度数据!$A$1:$A$16,0),MATCH(LEFT($D398,3),难度数据!$A$1:$G$1,0))</f>
        <v>34</v>
      </c>
      <c r="H398" s="28">
        <f>VLOOKUP($G398,难度数据!$P:$AI,IF($F398=1,2+VLOOKUP($E398,难度数据!$A$24:$B$27,2,FALSE),12+VLOOKUP($E398,难度数据!$A$28:$B$31,2,FALSE)),FALSE)</f>
        <v>1.10819954537942</v>
      </c>
      <c r="I398" s="28">
        <f>VLOOKUP($G398,难度数据!$P:$AI,IF($F398=1,3+VLOOKUP($E398,难度数据!$A$24:$B$27,2,FALSE),13+VLOOKUP($E398,难度数据!$A$28:$B$31,2,FALSE)),FALSE)</f>
        <v>0</v>
      </c>
      <c r="J398" s="28">
        <f>VLOOKUP($G398,难度数据!$P:$AI,IF($F398=1,4+VLOOKUP($E398,难度数据!$A$24:$B$27,2,FALSE),14+VLOOKUP($E398,难度数据!$A$28:$B$31,2,FALSE)),FALSE)</f>
        <v>1700</v>
      </c>
      <c r="K398" s="28">
        <v>0</v>
      </c>
      <c r="L398" s="28">
        <v>1.5</v>
      </c>
      <c r="M398" s="28">
        <v>0</v>
      </c>
      <c r="N398" s="28">
        <v>0</v>
      </c>
      <c r="O398" s="28">
        <f ca="1">LOOKUP($G398*4,难度数据!$I$3:$I$23,IF($F398=1,INDIRECT("难度数据"&amp;"!$J$3:$J$23"),INDIRECT("难度数据"&amp;"!$K$3:$K$23")))</f>
        <v>14100</v>
      </c>
      <c r="P398" s="28">
        <v>0</v>
      </c>
      <c r="Q398" s="28">
        <v>0</v>
      </c>
      <c r="R398" s="28">
        <v>1303012</v>
      </c>
      <c r="S398" s="28">
        <v>1</v>
      </c>
      <c r="T398" s="28">
        <v>1304017</v>
      </c>
      <c r="U398" s="28">
        <v>5</v>
      </c>
      <c r="V398" s="28">
        <v>1304019</v>
      </c>
      <c r="W398" s="28">
        <v>5</v>
      </c>
      <c r="X398" s="28"/>
      <c r="Y398" s="28"/>
      <c r="Z398" s="28"/>
      <c r="AA398" s="28" t="str">
        <f t="shared" si="19"/>
        <v/>
      </c>
      <c r="AB398" s="28">
        <v>0</v>
      </c>
      <c r="AC398" s="28">
        <f t="shared" si="18"/>
        <v>5</v>
      </c>
      <c r="AD398" s="29" t="str">
        <f>VLOOKUP(AG398,[2]战场角色!$A:$V,22,0)</f>
        <v>head_xhd_1102012</v>
      </c>
      <c r="AE398" s="29">
        <f>VLOOKUP(AG398,检索目录!A:F,6,0)</f>
        <v>4</v>
      </c>
      <c r="AF398" s="28">
        <f>VLOOKUP(AG398,检索目录!A:F,3,0)</f>
        <v>1</v>
      </c>
      <c r="AG398" s="28">
        <v>1102012</v>
      </c>
      <c r="AH398" s="28"/>
    </row>
    <row r="399" s="29" customFormat="1" ht="16.5" spans="1:34">
      <c r="A399" s="35">
        <f>CONCATENATE(9,VLOOKUP(LEFT($D399,3),{"czg",1;"tfq",2;"zyd",3;"jzq",4;"gcz",5;"pcc",6},2,FALSE))*100000+VALUE(MID($D399,5,LEN($D399)-LEN(RIGHT($D399,11))-5+1))*1000+LEFT(RIGHT($D399,10),1)*100+IF(LEFT(RIGHT($D399,8),3)="jlr",1,2)*10+RIGHT($D399,1)</f>
        <v>9307212</v>
      </c>
      <c r="B399" s="28" t="s">
        <v>98</v>
      </c>
      <c r="C399" s="28" t="s">
        <v>243</v>
      </c>
      <c r="D399" s="28" t="s">
        <v>549</v>
      </c>
      <c r="E399" s="28">
        <v>4</v>
      </c>
      <c r="F399" s="28">
        <f t="shared" si="17"/>
        <v>1</v>
      </c>
      <c r="G399" s="28">
        <f>INDEX(难度数据!$A$1:$G$16,MATCH(VALUE(MID($D399,5,LEN($D399)-LEN(RIGHT($D399,11))-5+1)),难度数据!$A$1:$A$16,0),MATCH(LEFT($D399,3),难度数据!$A$1:$G$1,0))</f>
        <v>34</v>
      </c>
      <c r="H399" s="28">
        <f>VLOOKUP($G399,难度数据!$P:$AI,IF($F399=1,2+VLOOKUP($E399,难度数据!$A$24:$B$27,2,FALSE),12+VLOOKUP($E399,难度数据!$A$28:$B$31,2,FALSE)),FALSE)</f>
        <v>1.26742030255001</v>
      </c>
      <c r="I399" s="28">
        <f>VLOOKUP($G399,难度数据!$P:$AI,IF($F399=1,3+VLOOKUP($E399,难度数据!$A$24:$B$27,2,FALSE),13+VLOOKUP($E399,难度数据!$A$28:$B$31,2,FALSE)),FALSE)</f>
        <v>0</v>
      </c>
      <c r="J399" s="28">
        <f>VLOOKUP($G399,难度数据!$P:$AI,IF($F399=1,4+VLOOKUP($E399,难度数据!$A$24:$B$27,2,FALSE),14+VLOOKUP($E399,难度数据!$A$28:$B$31,2,FALSE)),FALSE)</f>
        <v>1700</v>
      </c>
      <c r="K399" s="28">
        <v>0</v>
      </c>
      <c r="L399" s="28">
        <v>1.5</v>
      </c>
      <c r="M399" s="28">
        <v>0</v>
      </c>
      <c r="N399" s="28">
        <v>0</v>
      </c>
      <c r="O399" s="28">
        <f ca="1">LOOKUP($G399*4,难度数据!$I$3:$I$23,IF($F399=1,INDIRECT("难度数据"&amp;"!$J$3:$J$23"),INDIRECT("难度数据"&amp;"!$K$3:$K$23")))</f>
        <v>140</v>
      </c>
      <c r="P399" s="28">
        <v>0</v>
      </c>
      <c r="Q399" s="28">
        <v>0</v>
      </c>
      <c r="R399" s="28">
        <v>1301005</v>
      </c>
      <c r="S399" s="28">
        <v>1</v>
      </c>
      <c r="T399" s="28">
        <v>1302005</v>
      </c>
      <c r="U399" s="28">
        <v>5</v>
      </c>
      <c r="V399" s="28"/>
      <c r="W399" s="28"/>
      <c r="X399" s="28"/>
      <c r="Y399" s="28"/>
      <c r="Z399" s="28"/>
      <c r="AA399" s="28" t="str">
        <f t="shared" si="19"/>
        <v>zyd-7-2-shl-loc2</v>
      </c>
      <c r="AB399" s="28">
        <v>4</v>
      </c>
      <c r="AC399" s="28">
        <f t="shared" si="18"/>
        <v>5</v>
      </c>
      <c r="AD399" s="29" t="str">
        <f>VLOOKUP(AG399,[2]战场角色!$A:$V,22,0)</f>
        <v>head_lyc_1101005</v>
      </c>
      <c r="AE399" s="29">
        <f>VLOOKUP(AG399,检索目录!A:F,6,0)</f>
        <v>4</v>
      </c>
      <c r="AF399" s="28">
        <f>VLOOKUP(AG399,检索目录!A:F,3,0)</f>
        <v>3</v>
      </c>
      <c r="AG399" s="28">
        <v>1101005</v>
      </c>
      <c r="AH399" s="28"/>
    </row>
    <row r="400" s="29" customFormat="1" ht="16.5" spans="1:34">
      <c r="A400" s="35">
        <f>CONCATENATE(9,VLOOKUP(LEFT($D400,3),{"czg",1;"tfq",2;"zyd",3;"jzq",4;"gcz",5;"pcc",6},2,FALSE))*100000+VALUE(MID($D400,5,LEN($D400)-LEN(RIGHT($D400,11))-5+1))*1000+LEFT(RIGHT($D400,10),1)*100+IF(LEFT(RIGHT($D400,8),3)="jlr",1,2)*10+RIGHT($D400,1)</f>
        <v>9307222</v>
      </c>
      <c r="B400" s="28" t="s">
        <v>101</v>
      </c>
      <c r="C400" s="28" t="s">
        <v>550</v>
      </c>
      <c r="D400" s="28" t="s">
        <v>551</v>
      </c>
      <c r="E400" s="28">
        <v>4</v>
      </c>
      <c r="F400" s="28">
        <f t="shared" si="17"/>
        <v>2</v>
      </c>
      <c r="G400" s="28">
        <f>INDEX(难度数据!$A$1:$G$16,MATCH(VALUE(MID($D400,5,LEN($D400)-LEN(RIGHT($D400,11))-5+1)),难度数据!$A$1:$A$16,0),MATCH(LEFT($D400,3),难度数据!$A$1:$G$1,0))</f>
        <v>34</v>
      </c>
      <c r="H400" s="28">
        <f>VLOOKUP($G400,难度数据!$P:$AI,IF($F400=1,2+VLOOKUP($E400,难度数据!$A$24:$B$27,2,FALSE),12+VLOOKUP($E400,难度数据!$A$28:$B$31,2,FALSE)),FALSE)</f>
        <v>1.27491983096747</v>
      </c>
      <c r="I400" s="28">
        <f>VLOOKUP($G400,难度数据!$P:$AI,IF($F400=1,3+VLOOKUP($E400,难度数据!$A$24:$B$27,2,FALSE),13+VLOOKUP($E400,难度数据!$A$28:$B$31,2,FALSE)),FALSE)</f>
        <v>0</v>
      </c>
      <c r="J400" s="28">
        <f>VLOOKUP($G400,难度数据!$P:$AI,IF($F400=1,4+VLOOKUP($E400,难度数据!$A$24:$B$27,2,FALSE),14+VLOOKUP($E400,难度数据!$A$28:$B$31,2,FALSE)),FALSE)</f>
        <v>1700</v>
      </c>
      <c r="K400" s="28">
        <v>0</v>
      </c>
      <c r="L400" s="28">
        <v>1.5</v>
      </c>
      <c r="M400" s="28">
        <v>0</v>
      </c>
      <c r="N400" s="28">
        <v>0</v>
      </c>
      <c r="O400" s="28">
        <f ca="1">LOOKUP($G400*4,难度数据!$I$3:$I$23,IF($F400=1,INDIRECT("难度数据"&amp;"!$J$3:$J$23"),INDIRECT("难度数据"&amp;"!$K$3:$K$23")))</f>
        <v>14100</v>
      </c>
      <c r="P400" s="28">
        <v>0</v>
      </c>
      <c r="Q400" s="28">
        <v>0</v>
      </c>
      <c r="R400" s="28">
        <v>1303011</v>
      </c>
      <c r="S400" s="28">
        <v>1</v>
      </c>
      <c r="T400" s="28">
        <v>1304029</v>
      </c>
      <c r="U400" s="28">
        <v>5</v>
      </c>
      <c r="V400" s="28">
        <v>1304032</v>
      </c>
      <c r="W400" s="28">
        <v>5</v>
      </c>
      <c r="X400" s="28"/>
      <c r="Y400" s="28"/>
      <c r="Z400" s="28"/>
      <c r="AA400" s="28" t="str">
        <f t="shared" si="19"/>
        <v/>
      </c>
      <c r="AB400" s="28">
        <v>0</v>
      </c>
      <c r="AC400" s="28">
        <f t="shared" si="18"/>
        <v>5</v>
      </c>
      <c r="AD400" s="29" t="str">
        <f>VLOOKUP(AG400,[2]战场角色!$A:$V,22,0)</f>
        <v>head_zf_1102011</v>
      </c>
      <c r="AE400" s="29">
        <f>VLOOKUP(AG400,检索目录!A:F,6,0)</f>
        <v>4</v>
      </c>
      <c r="AF400" s="28">
        <f>VLOOKUP(AG400,检索目录!A:F,3,0)</f>
        <v>3</v>
      </c>
      <c r="AG400" s="28">
        <v>1102011</v>
      </c>
      <c r="AH400" s="28"/>
    </row>
    <row r="401" s="29" customFormat="1" ht="16.5" spans="1:34">
      <c r="A401" s="35">
        <f>CONCATENATE(9,VLOOKUP(LEFT($D401,3),{"czg",1;"tfq",2;"zyd",3;"jzq",4;"gcz",5;"pcc",6},2,FALSE))*100000+VALUE(MID($D401,5,LEN($D401)-LEN(RIGHT($D401,11))-5+1))*1000+LEFT(RIGHT($D401,10),1)*100+IF(LEFT(RIGHT($D401,8),3)="jlr",1,2)*10+RIGHT($D401,1)</f>
        <v>9307213</v>
      </c>
      <c r="B401" s="28" t="s">
        <v>98</v>
      </c>
      <c r="C401" s="28" t="s">
        <v>320</v>
      </c>
      <c r="D401" s="28" t="s">
        <v>552</v>
      </c>
      <c r="E401" s="28">
        <v>3</v>
      </c>
      <c r="F401" s="28">
        <f t="shared" si="17"/>
        <v>1</v>
      </c>
      <c r="G401" s="28">
        <f>INDEX(难度数据!$A$1:$G$16,MATCH(VALUE(MID($D401,5,LEN($D401)-LEN(RIGHT($D401,11))-5+1)),难度数据!$A$1:$A$16,0),MATCH(LEFT($D401,3),难度数据!$A$1:$G$1,0))</f>
        <v>34</v>
      </c>
      <c r="H401" s="28">
        <f>VLOOKUP($G401,难度数据!$P:$AI,IF($F401=1,2+VLOOKUP($E401,难度数据!$A$24:$B$27,2,FALSE),12+VLOOKUP($E401,难度数据!$A$28:$B$31,2,FALSE)),FALSE)</f>
        <v>1.09868091315726</v>
      </c>
      <c r="I401" s="28">
        <f>VLOOKUP($G401,难度数据!$P:$AI,IF($F401=1,3+VLOOKUP($E401,难度数据!$A$24:$B$27,2,FALSE),13+VLOOKUP($E401,难度数据!$A$28:$B$31,2,FALSE)),FALSE)</f>
        <v>0</v>
      </c>
      <c r="J401" s="28">
        <f>VLOOKUP($G401,难度数据!$P:$AI,IF($F401=1,4+VLOOKUP($E401,难度数据!$A$24:$B$27,2,FALSE),14+VLOOKUP($E401,难度数据!$A$28:$B$31,2,FALSE)),FALSE)</f>
        <v>1700</v>
      </c>
      <c r="K401" s="28">
        <v>0</v>
      </c>
      <c r="L401" s="28">
        <v>1.5</v>
      </c>
      <c r="M401" s="28">
        <v>0</v>
      </c>
      <c r="N401" s="28">
        <v>0</v>
      </c>
      <c r="O401" s="28">
        <f ca="1">LOOKUP($G401*4,难度数据!$I$3:$I$23,IF($F401=1,INDIRECT("难度数据"&amp;"!$J$3:$J$23"),INDIRECT("难度数据"&amp;"!$K$3:$K$23")))</f>
        <v>140</v>
      </c>
      <c r="P401" s="28">
        <v>0</v>
      </c>
      <c r="Q401" s="28">
        <v>0</v>
      </c>
      <c r="R401" s="28">
        <v>1301010</v>
      </c>
      <c r="S401" s="28">
        <v>1</v>
      </c>
      <c r="T401" s="28">
        <v>1302010</v>
      </c>
      <c r="U401" s="28">
        <v>5</v>
      </c>
      <c r="V401" s="28"/>
      <c r="W401" s="28"/>
      <c r="X401" s="28"/>
      <c r="Y401" s="28"/>
      <c r="Z401" s="28"/>
      <c r="AA401" s="28" t="str">
        <f t="shared" si="19"/>
        <v>zyd-7-2-shl-loc3</v>
      </c>
      <c r="AB401" s="28">
        <v>4</v>
      </c>
      <c r="AC401" s="28">
        <f t="shared" si="18"/>
        <v>5</v>
      </c>
      <c r="AD401" s="29" t="str">
        <f>VLOOKUP(AG401,[2]战场角色!$A:$V,22,0)</f>
        <v>head_gw_1101010</v>
      </c>
      <c r="AE401" s="29">
        <f>VLOOKUP(AG401,检索目录!A:F,6,0)</f>
        <v>4</v>
      </c>
      <c r="AF401" s="28">
        <f>VLOOKUP(AG401,检索目录!A:F,3,0)</f>
        <v>2</v>
      </c>
      <c r="AG401" s="28">
        <v>1101010</v>
      </c>
      <c r="AH401" s="28"/>
    </row>
    <row r="402" s="29" customFormat="1" ht="16.5" spans="1:34">
      <c r="A402" s="35">
        <f>CONCATENATE(9,VLOOKUP(LEFT($D402,3),{"czg",1;"tfq",2;"zyd",3;"jzq",4;"gcz",5;"pcc",6},2,FALSE))*100000+VALUE(MID($D402,5,LEN($D402)-LEN(RIGHT($D402,11))-5+1))*1000+LEFT(RIGHT($D402,10),1)*100+IF(LEFT(RIGHT($D402,8),3)="jlr",1,2)*10+RIGHT($D402,1)</f>
        <v>9307223</v>
      </c>
      <c r="B402" s="28" t="s">
        <v>101</v>
      </c>
      <c r="C402" s="28" t="s">
        <v>553</v>
      </c>
      <c r="D402" s="28" t="s">
        <v>554</v>
      </c>
      <c r="E402" s="28">
        <v>3</v>
      </c>
      <c r="F402" s="28">
        <f t="shared" si="17"/>
        <v>2</v>
      </c>
      <c r="G402" s="28">
        <f>INDEX(难度数据!$A$1:$G$16,MATCH(VALUE(MID($D402,5,LEN($D402)-LEN(RIGHT($D402,11))-5+1)),难度数据!$A$1:$A$16,0),MATCH(LEFT($D402,3),难度数据!$A$1:$G$1,0))</f>
        <v>34</v>
      </c>
      <c r="H402" s="28">
        <f>VLOOKUP($G402,难度数据!$P:$AI,IF($F402=1,2+VLOOKUP($E402,难度数据!$A$24:$B$27,2,FALSE),12+VLOOKUP($E402,难度数据!$A$28:$B$31,2,FALSE)),FALSE)</f>
        <v>1.10819954537942</v>
      </c>
      <c r="I402" s="28">
        <f>VLOOKUP($G402,难度数据!$P:$AI,IF($F402=1,3+VLOOKUP($E402,难度数据!$A$24:$B$27,2,FALSE),13+VLOOKUP($E402,难度数据!$A$28:$B$31,2,FALSE)),FALSE)</f>
        <v>0</v>
      </c>
      <c r="J402" s="28">
        <f>VLOOKUP($G402,难度数据!$P:$AI,IF($F402=1,4+VLOOKUP($E402,难度数据!$A$24:$B$27,2,FALSE),14+VLOOKUP($E402,难度数据!$A$28:$B$31,2,FALSE)),FALSE)</f>
        <v>1700</v>
      </c>
      <c r="K402" s="28">
        <v>0</v>
      </c>
      <c r="L402" s="28">
        <v>1.5</v>
      </c>
      <c r="M402" s="28">
        <v>0</v>
      </c>
      <c r="N402" s="28">
        <v>0</v>
      </c>
      <c r="O402" s="28">
        <f ca="1">LOOKUP($G402*4,难度数据!$I$3:$I$23,IF($F402=1,INDIRECT("难度数据"&amp;"!$J$3:$J$23"),INDIRECT("难度数据"&amp;"!$K$3:$K$23")))</f>
        <v>14100</v>
      </c>
      <c r="P402" s="28">
        <v>0</v>
      </c>
      <c r="Q402" s="28">
        <v>0</v>
      </c>
      <c r="R402" s="28">
        <v>1303016</v>
      </c>
      <c r="S402" s="28">
        <v>1</v>
      </c>
      <c r="T402" s="28">
        <v>1304030</v>
      </c>
      <c r="U402" s="28">
        <v>5</v>
      </c>
      <c r="V402" s="28">
        <v>1304036</v>
      </c>
      <c r="W402" s="28">
        <v>5</v>
      </c>
      <c r="X402" s="28"/>
      <c r="Y402" s="28"/>
      <c r="Z402" s="28"/>
      <c r="AA402" s="28" t="str">
        <f t="shared" si="19"/>
        <v/>
      </c>
      <c r="AB402" s="28">
        <v>0</v>
      </c>
      <c r="AC402" s="28">
        <f t="shared" si="18"/>
        <v>5</v>
      </c>
      <c r="AD402" s="29" t="str">
        <f>VLOOKUP(AG402,[2]战场角色!$A:$V,22,0)</f>
        <v>head_xfl_1102016</v>
      </c>
      <c r="AE402" s="29">
        <f>VLOOKUP(AG402,检索目录!A:F,6,0)</f>
        <v>4</v>
      </c>
      <c r="AF402" s="28">
        <f>VLOOKUP(AG402,检索目录!A:F,3,0)</f>
        <v>2</v>
      </c>
      <c r="AG402" s="28">
        <v>1102016</v>
      </c>
      <c r="AH402" s="28"/>
    </row>
    <row r="403" s="29" customFormat="1" ht="16.5" spans="1:34">
      <c r="A403" s="35">
        <f>CONCATENATE(9,VLOOKUP(LEFT($D403,3),{"czg",1;"tfq",2;"zyd",3;"jzq",4;"gcz",5;"pcc",6},2,FALSE))*100000+VALUE(MID($D403,5,LEN($D403)-LEN(RIGHT($D403,11))-5+1))*1000+LEFT(RIGHT($D403,10),1)*100+IF(LEFT(RIGHT($D403,8),3)="jlr",1,2)*10+RIGHT($D403,1)</f>
        <v>9307311</v>
      </c>
      <c r="B403" s="28" t="s">
        <v>98</v>
      </c>
      <c r="C403" s="28" t="s">
        <v>99</v>
      </c>
      <c r="D403" s="28" t="s">
        <v>555</v>
      </c>
      <c r="E403" s="28">
        <v>3</v>
      </c>
      <c r="F403" s="28">
        <f t="shared" si="17"/>
        <v>1</v>
      </c>
      <c r="G403" s="28">
        <f>INDEX(难度数据!$A$1:$G$16,MATCH(VALUE(MID($D403,5,LEN($D403)-LEN(RIGHT($D403,11))-5+1)),难度数据!$A$1:$A$16,0),MATCH(LEFT($D403,3),难度数据!$A$1:$G$1,0))</f>
        <v>34</v>
      </c>
      <c r="H403" s="28">
        <f>VLOOKUP($G403,难度数据!$P:$AI,IF($F403=1,2+VLOOKUP($E403,难度数据!$A$24:$B$27,2,FALSE),12+VLOOKUP($E403,难度数据!$A$28:$B$31,2,FALSE)),FALSE)</f>
        <v>1.09868091315726</v>
      </c>
      <c r="I403" s="28">
        <f>VLOOKUP($G403,难度数据!$P:$AI,IF($F403=1,3+VLOOKUP($E403,难度数据!$A$24:$B$27,2,FALSE),13+VLOOKUP($E403,难度数据!$A$28:$B$31,2,FALSE)),FALSE)</f>
        <v>0</v>
      </c>
      <c r="J403" s="28">
        <f>VLOOKUP($G403,难度数据!$P:$AI,IF($F403=1,4+VLOOKUP($E403,难度数据!$A$24:$B$27,2,FALSE),14+VLOOKUP($E403,难度数据!$A$28:$B$31,2,FALSE)),FALSE)</f>
        <v>1700</v>
      </c>
      <c r="K403" s="28">
        <v>0</v>
      </c>
      <c r="L403" s="28">
        <v>1.5</v>
      </c>
      <c r="M403" s="28">
        <v>0</v>
      </c>
      <c r="N403" s="28">
        <v>0</v>
      </c>
      <c r="O403" s="28">
        <f ca="1">LOOKUP($G403*4,难度数据!$I$3:$I$23,IF($F403=1,INDIRECT("难度数据"&amp;"!$J$3:$J$23"),INDIRECT("难度数据"&amp;"!$K$3:$K$23")))</f>
        <v>140</v>
      </c>
      <c r="P403" s="28">
        <v>0</v>
      </c>
      <c r="Q403" s="28">
        <v>0</v>
      </c>
      <c r="R403" s="28">
        <v>1301012</v>
      </c>
      <c r="S403" s="28">
        <v>1</v>
      </c>
      <c r="T403" s="28">
        <v>1302012</v>
      </c>
      <c r="U403" s="28">
        <v>5</v>
      </c>
      <c r="V403" s="28"/>
      <c r="W403" s="28"/>
      <c r="X403" s="28"/>
      <c r="Y403" s="28"/>
      <c r="Z403" s="28"/>
      <c r="AA403" s="28" t="str">
        <f t="shared" si="19"/>
        <v>zyd-7-3-shl-loc1</v>
      </c>
      <c r="AB403" s="28">
        <v>4</v>
      </c>
      <c r="AC403" s="28">
        <f t="shared" si="18"/>
        <v>5</v>
      </c>
      <c r="AD403" s="29" t="str">
        <f>VLOOKUP(AG403,[2]战场角色!$A:$V,22,0)</f>
        <v>head_nyf_1101012</v>
      </c>
      <c r="AE403" s="29">
        <f>VLOOKUP(AG403,检索目录!A:F,6,0)</f>
        <v>2</v>
      </c>
      <c r="AF403" s="28">
        <f>VLOOKUP(AG403,检索目录!A:F,3,0)</f>
        <v>2</v>
      </c>
      <c r="AG403" s="28">
        <v>1101012</v>
      </c>
      <c r="AH403" s="28"/>
    </row>
    <row r="404" s="29" customFormat="1" ht="16.5" spans="1:34">
      <c r="A404" s="35">
        <f>CONCATENATE(9,VLOOKUP(LEFT($D404,3),{"czg",1;"tfq",2;"zyd",3;"jzq",4;"gcz",5;"pcc",6},2,FALSE))*100000+VALUE(MID($D404,5,LEN($D404)-LEN(RIGHT($D404,11))-5+1))*1000+LEFT(RIGHT($D404,10),1)*100+IF(LEFT(RIGHT($D404,8),3)="jlr",1,2)*10+RIGHT($D404,1)</f>
        <v>9307321</v>
      </c>
      <c r="B404" s="28" t="s">
        <v>101</v>
      </c>
      <c r="C404" s="28" t="s">
        <v>493</v>
      </c>
      <c r="D404" s="28" t="s">
        <v>556</v>
      </c>
      <c r="E404" s="28">
        <v>3</v>
      </c>
      <c r="F404" s="28">
        <f t="shared" si="17"/>
        <v>2</v>
      </c>
      <c r="G404" s="28">
        <f>INDEX(难度数据!$A$1:$G$16,MATCH(VALUE(MID($D404,5,LEN($D404)-LEN(RIGHT($D404,11))-5+1)),难度数据!$A$1:$A$16,0),MATCH(LEFT($D404,3),难度数据!$A$1:$G$1,0))</f>
        <v>34</v>
      </c>
      <c r="H404" s="28">
        <f>VLOOKUP($G404,难度数据!$P:$AI,IF($F404=1,2+VLOOKUP($E404,难度数据!$A$24:$B$27,2,FALSE),12+VLOOKUP($E404,难度数据!$A$28:$B$31,2,FALSE)),FALSE)</f>
        <v>1.10819954537942</v>
      </c>
      <c r="I404" s="28">
        <f>VLOOKUP($G404,难度数据!$P:$AI,IF($F404=1,3+VLOOKUP($E404,难度数据!$A$24:$B$27,2,FALSE),13+VLOOKUP($E404,难度数据!$A$28:$B$31,2,FALSE)),FALSE)</f>
        <v>0</v>
      </c>
      <c r="J404" s="28">
        <f>VLOOKUP($G404,难度数据!$P:$AI,IF($F404=1,4+VLOOKUP($E404,难度数据!$A$24:$B$27,2,FALSE),14+VLOOKUP($E404,难度数据!$A$28:$B$31,2,FALSE)),FALSE)</f>
        <v>1700</v>
      </c>
      <c r="K404" s="28">
        <v>0</v>
      </c>
      <c r="L404" s="28">
        <v>1.5</v>
      </c>
      <c r="M404" s="28">
        <v>0</v>
      </c>
      <c r="N404" s="28">
        <v>0</v>
      </c>
      <c r="O404" s="28">
        <f ca="1">LOOKUP($G404*4,难度数据!$I$3:$I$23,IF($F404=1,INDIRECT("难度数据"&amp;"!$J$3:$J$23"),INDIRECT("难度数据"&amp;"!$K$3:$K$23")))</f>
        <v>14100</v>
      </c>
      <c r="P404" s="28">
        <v>0</v>
      </c>
      <c r="Q404" s="28">
        <v>0</v>
      </c>
      <c r="R404" s="28">
        <v>1303018</v>
      </c>
      <c r="S404" s="28">
        <v>1</v>
      </c>
      <c r="T404" s="28">
        <v>1304029</v>
      </c>
      <c r="U404" s="28">
        <v>5</v>
      </c>
      <c r="V404" s="28">
        <v>1304032</v>
      </c>
      <c r="W404" s="28">
        <v>5</v>
      </c>
      <c r="X404" s="28"/>
      <c r="Y404" s="28"/>
      <c r="Z404" s="28"/>
      <c r="AA404" s="28" t="str">
        <f t="shared" si="19"/>
        <v/>
      </c>
      <c r="AB404" s="28">
        <v>0</v>
      </c>
      <c r="AC404" s="28">
        <f t="shared" si="18"/>
        <v>5</v>
      </c>
      <c r="AD404" s="29" t="str">
        <f>VLOOKUP(AG404,[2]战场角色!$A:$V,22,0)</f>
        <v>head_sr_1102018</v>
      </c>
      <c r="AE404" s="29">
        <f>VLOOKUP(AG404,检索目录!A:F,6,0)</f>
        <v>2</v>
      </c>
      <c r="AF404" s="28">
        <f>VLOOKUP(AG404,检索目录!A:F,3,0)</f>
        <v>2</v>
      </c>
      <c r="AG404" s="28">
        <v>1102018</v>
      </c>
      <c r="AH404" s="28"/>
    </row>
    <row r="405" s="29" customFormat="1" ht="16.5" spans="1:34">
      <c r="A405" s="35">
        <f>CONCATENATE(9,VLOOKUP(LEFT($D405,3),{"czg",1;"tfq",2;"zyd",3;"jzq",4;"gcz",5;"pcc",6},2,FALSE))*100000+VALUE(MID($D405,5,LEN($D405)-LEN(RIGHT($D405,11))-5+1))*1000+LEFT(RIGHT($D405,10),1)*100+IF(LEFT(RIGHT($D405,8),3)="jlr",1,2)*10+RIGHT($D405,1)</f>
        <v>9307312</v>
      </c>
      <c r="B405" s="28" t="s">
        <v>98</v>
      </c>
      <c r="C405" s="28" t="s">
        <v>104</v>
      </c>
      <c r="D405" s="28" t="s">
        <v>557</v>
      </c>
      <c r="E405" s="28">
        <v>4</v>
      </c>
      <c r="F405" s="28">
        <f t="shared" si="17"/>
        <v>1</v>
      </c>
      <c r="G405" s="28">
        <f>INDEX(难度数据!$A$1:$G$16,MATCH(VALUE(MID($D405,5,LEN($D405)-LEN(RIGHT($D405,11))-5+1)),难度数据!$A$1:$A$16,0),MATCH(LEFT($D405,3),难度数据!$A$1:$G$1,0))</f>
        <v>34</v>
      </c>
      <c r="H405" s="28">
        <f>VLOOKUP($G405,难度数据!$P:$AI,IF($F405=1,2+VLOOKUP($E405,难度数据!$A$24:$B$27,2,FALSE),12+VLOOKUP($E405,难度数据!$A$28:$B$31,2,FALSE)),FALSE)</f>
        <v>1.26742030255001</v>
      </c>
      <c r="I405" s="28">
        <f>VLOOKUP($G405,难度数据!$P:$AI,IF($F405=1,3+VLOOKUP($E405,难度数据!$A$24:$B$27,2,FALSE),13+VLOOKUP($E405,难度数据!$A$28:$B$31,2,FALSE)),FALSE)</f>
        <v>0</v>
      </c>
      <c r="J405" s="28">
        <f>VLOOKUP($G405,难度数据!$P:$AI,IF($F405=1,4+VLOOKUP($E405,难度数据!$A$24:$B$27,2,FALSE),14+VLOOKUP($E405,难度数据!$A$28:$B$31,2,FALSE)),FALSE)</f>
        <v>1700</v>
      </c>
      <c r="K405" s="28">
        <v>0</v>
      </c>
      <c r="L405" s="28">
        <v>1.5</v>
      </c>
      <c r="M405" s="28">
        <v>0</v>
      </c>
      <c r="N405" s="28">
        <v>0</v>
      </c>
      <c r="O405" s="28">
        <f ca="1">LOOKUP($G405*4,难度数据!$I$3:$I$23,IF($F405=1,INDIRECT("难度数据"&amp;"!$J$3:$J$23"),INDIRECT("难度数据"&amp;"!$K$3:$K$23")))</f>
        <v>140</v>
      </c>
      <c r="P405" s="28">
        <v>0</v>
      </c>
      <c r="Q405" s="28">
        <v>0</v>
      </c>
      <c r="R405" s="28">
        <v>1301008</v>
      </c>
      <c r="S405" s="28">
        <v>1</v>
      </c>
      <c r="T405" s="28">
        <v>1302008</v>
      </c>
      <c r="U405" s="28">
        <v>5</v>
      </c>
      <c r="V405" s="28"/>
      <c r="W405" s="28"/>
      <c r="X405" s="28"/>
      <c r="Y405" s="28"/>
      <c r="Z405" s="28"/>
      <c r="AA405" s="28" t="str">
        <f t="shared" si="19"/>
        <v>zyd-7-3-shl-loc2</v>
      </c>
      <c r="AB405" s="28">
        <v>4</v>
      </c>
      <c r="AC405" s="28">
        <f t="shared" si="18"/>
        <v>5</v>
      </c>
      <c r="AD405" s="29" t="str">
        <f>VLOOKUP(AG405,[2]战场角色!$A:$V,22,0)</f>
        <v>head_hekp_1101008</v>
      </c>
      <c r="AE405" s="29">
        <f>VLOOKUP(AG405,检索目录!A:F,6,0)</f>
        <v>2</v>
      </c>
      <c r="AF405" s="28">
        <f>VLOOKUP(AG405,检索目录!A:F,3,0)</f>
        <v>3</v>
      </c>
      <c r="AG405" s="28">
        <v>1101008</v>
      </c>
      <c r="AH405" s="28"/>
    </row>
    <row r="406" s="29" customFormat="1" ht="16.5" spans="1:34">
      <c r="A406" s="35">
        <f>CONCATENATE(9,VLOOKUP(LEFT($D406,3),{"czg",1;"tfq",2;"zyd",3;"jzq",4;"gcz",5;"pcc",6},2,FALSE))*100000+VALUE(MID($D406,5,LEN($D406)-LEN(RIGHT($D406,11))-5+1))*1000+LEFT(RIGHT($D406,10),1)*100+IF(LEFT(RIGHT($D406,8),3)="jlr",1,2)*10+RIGHT($D406,1)</f>
        <v>9307322</v>
      </c>
      <c r="B406" s="28" t="s">
        <v>101</v>
      </c>
      <c r="C406" s="28" t="s">
        <v>496</v>
      </c>
      <c r="D406" s="28" t="s">
        <v>558</v>
      </c>
      <c r="E406" s="28">
        <v>4</v>
      </c>
      <c r="F406" s="28">
        <f t="shared" si="17"/>
        <v>2</v>
      </c>
      <c r="G406" s="28">
        <f>INDEX(难度数据!$A$1:$G$16,MATCH(VALUE(MID($D406,5,LEN($D406)-LEN(RIGHT($D406,11))-5+1)),难度数据!$A$1:$A$16,0),MATCH(LEFT($D406,3),难度数据!$A$1:$G$1,0))</f>
        <v>34</v>
      </c>
      <c r="H406" s="28">
        <f>VLOOKUP($G406,难度数据!$P:$AI,IF($F406=1,2+VLOOKUP($E406,难度数据!$A$24:$B$27,2,FALSE),12+VLOOKUP($E406,难度数据!$A$28:$B$31,2,FALSE)),FALSE)</f>
        <v>1.27491983096747</v>
      </c>
      <c r="I406" s="28">
        <f>VLOOKUP($G406,难度数据!$P:$AI,IF($F406=1,3+VLOOKUP($E406,难度数据!$A$24:$B$27,2,FALSE),13+VLOOKUP($E406,难度数据!$A$28:$B$31,2,FALSE)),FALSE)</f>
        <v>0</v>
      </c>
      <c r="J406" s="28">
        <f>VLOOKUP($G406,难度数据!$P:$AI,IF($F406=1,4+VLOOKUP($E406,难度数据!$A$24:$B$27,2,FALSE),14+VLOOKUP($E406,难度数据!$A$28:$B$31,2,FALSE)),FALSE)</f>
        <v>1700</v>
      </c>
      <c r="K406" s="28">
        <v>0</v>
      </c>
      <c r="L406" s="28">
        <v>1.5</v>
      </c>
      <c r="M406" s="28">
        <v>0</v>
      </c>
      <c r="N406" s="28">
        <v>0</v>
      </c>
      <c r="O406" s="28">
        <f ca="1">LOOKUP($G406*4,难度数据!$I$3:$I$23,IF($F406=1,INDIRECT("难度数据"&amp;"!$J$3:$J$23"),INDIRECT("难度数据"&amp;"!$K$3:$K$23")))</f>
        <v>14100</v>
      </c>
      <c r="P406" s="28">
        <v>0</v>
      </c>
      <c r="Q406" s="28">
        <v>0</v>
      </c>
      <c r="R406" s="28">
        <v>1303013</v>
      </c>
      <c r="S406" s="28">
        <v>1</v>
      </c>
      <c r="T406" s="28">
        <v>1304030</v>
      </c>
      <c r="U406" s="28">
        <v>5</v>
      </c>
      <c r="V406" s="28">
        <v>1304031</v>
      </c>
      <c r="W406" s="28">
        <v>5</v>
      </c>
      <c r="X406" s="28"/>
      <c r="Y406" s="28"/>
      <c r="Z406" s="28"/>
      <c r="AA406" s="28" t="str">
        <f t="shared" si="19"/>
        <v/>
      </c>
      <c r="AB406" s="28">
        <v>0</v>
      </c>
      <c r="AC406" s="28">
        <f t="shared" si="18"/>
        <v>5</v>
      </c>
      <c r="AD406" s="29" t="str">
        <f>VLOOKUP(AG406,[2]战场角色!$A:$V,22,0)</f>
        <v>head_sbls_1102013</v>
      </c>
      <c r="AE406" s="29">
        <f>VLOOKUP(AG406,检索目录!A:F,6,0)</f>
        <v>2</v>
      </c>
      <c r="AF406" s="28">
        <f>VLOOKUP(AG406,检索目录!A:F,3,0)</f>
        <v>3</v>
      </c>
      <c r="AG406" s="28">
        <v>1102013</v>
      </c>
      <c r="AH406" s="28"/>
    </row>
    <row r="407" s="29" customFormat="1" ht="16.5" spans="1:34">
      <c r="A407" s="35">
        <f>CONCATENATE(9,VLOOKUP(LEFT($D407,3),{"czg",1;"tfq",2;"zyd",3;"jzq",4;"gcz",5;"pcc",6},2,FALSE))*100000+VALUE(MID($D407,5,LEN($D407)-LEN(RIGHT($D407,11))-5+1))*1000+LEFT(RIGHT($D407,10),1)*100+IF(LEFT(RIGHT($D407,8),3)="jlr",1,2)*10+RIGHT($D407,1)</f>
        <v>9307313</v>
      </c>
      <c r="B407" s="28" t="s">
        <v>98</v>
      </c>
      <c r="C407" s="28" t="s">
        <v>207</v>
      </c>
      <c r="D407" s="28" t="s">
        <v>559</v>
      </c>
      <c r="E407" s="28">
        <v>3</v>
      </c>
      <c r="F407" s="28">
        <f t="shared" si="17"/>
        <v>1</v>
      </c>
      <c r="G407" s="28">
        <f>INDEX(难度数据!$A$1:$G$16,MATCH(VALUE(MID($D407,5,LEN($D407)-LEN(RIGHT($D407,11))-5+1)),难度数据!$A$1:$A$16,0),MATCH(LEFT($D407,3),难度数据!$A$1:$G$1,0))</f>
        <v>34</v>
      </c>
      <c r="H407" s="28">
        <f>VLOOKUP($G407,难度数据!$P:$AI,IF($F407=1,2+VLOOKUP($E407,难度数据!$A$24:$B$27,2,FALSE),12+VLOOKUP($E407,难度数据!$A$28:$B$31,2,FALSE)),FALSE)</f>
        <v>1.09868091315726</v>
      </c>
      <c r="I407" s="28">
        <f>VLOOKUP($G407,难度数据!$P:$AI,IF($F407=1,3+VLOOKUP($E407,难度数据!$A$24:$B$27,2,FALSE),13+VLOOKUP($E407,难度数据!$A$28:$B$31,2,FALSE)),FALSE)</f>
        <v>0</v>
      </c>
      <c r="J407" s="28">
        <f>VLOOKUP($G407,难度数据!$P:$AI,IF($F407=1,4+VLOOKUP($E407,难度数据!$A$24:$B$27,2,FALSE),14+VLOOKUP($E407,难度数据!$A$28:$B$31,2,FALSE)),FALSE)</f>
        <v>1700</v>
      </c>
      <c r="K407" s="28">
        <v>0</v>
      </c>
      <c r="L407" s="28">
        <v>1.5</v>
      </c>
      <c r="M407" s="28">
        <v>0</v>
      </c>
      <c r="N407" s="28">
        <v>0</v>
      </c>
      <c r="O407" s="28">
        <f ca="1">LOOKUP($G407*4,难度数据!$I$3:$I$23,IF($F407=1,INDIRECT("难度数据"&amp;"!$J$3:$J$23"),INDIRECT("难度数据"&amp;"!$K$3:$K$23")))</f>
        <v>140</v>
      </c>
      <c r="P407" s="28">
        <v>0</v>
      </c>
      <c r="Q407" s="28">
        <v>0</v>
      </c>
      <c r="R407" s="28">
        <v>1301009</v>
      </c>
      <c r="S407" s="28">
        <v>1</v>
      </c>
      <c r="T407" s="28">
        <v>1302009</v>
      </c>
      <c r="U407" s="28">
        <v>5</v>
      </c>
      <c r="V407" s="28"/>
      <c r="W407" s="28"/>
      <c r="X407" s="28"/>
      <c r="Y407" s="28"/>
      <c r="Z407" s="28"/>
      <c r="AA407" s="28" t="str">
        <f t="shared" si="19"/>
        <v>zyd-7-3-shl-loc3</v>
      </c>
      <c r="AB407" s="28">
        <v>4</v>
      </c>
      <c r="AC407" s="28">
        <f t="shared" si="18"/>
        <v>5</v>
      </c>
      <c r="AD407" s="29" t="str">
        <f>VLOOKUP(AG407,[2]战场角色!$A:$V,22,0)</f>
        <v>head_blsm_1101009</v>
      </c>
      <c r="AE407" s="29">
        <f>VLOOKUP(AG407,检索目录!A:F,6,0)</f>
        <v>3</v>
      </c>
      <c r="AF407" s="28">
        <f>VLOOKUP(AG407,检索目录!A:F,3,0)</f>
        <v>3</v>
      </c>
      <c r="AG407" s="28">
        <v>1101009</v>
      </c>
      <c r="AH407" s="28"/>
    </row>
    <row r="408" s="29" customFormat="1" ht="16.5" spans="1:34">
      <c r="A408" s="35">
        <f>CONCATENATE(9,VLOOKUP(LEFT($D408,3),{"czg",1;"tfq",2;"zyd",3;"jzq",4;"gcz",5;"pcc",6},2,FALSE))*100000+VALUE(MID($D408,5,LEN($D408)-LEN(RIGHT($D408,11))-5+1))*1000+LEFT(RIGHT($D408,10),1)*100+IF(LEFT(RIGHT($D408,8),3)="jlr",1,2)*10+RIGHT($D408,1)</f>
        <v>9307323</v>
      </c>
      <c r="B408" s="28" t="s">
        <v>101</v>
      </c>
      <c r="C408" s="28" t="s">
        <v>515</v>
      </c>
      <c r="D408" s="28" t="s">
        <v>560</v>
      </c>
      <c r="E408" s="28">
        <v>3</v>
      </c>
      <c r="F408" s="28">
        <f t="shared" si="17"/>
        <v>2</v>
      </c>
      <c r="G408" s="28">
        <f>INDEX(难度数据!$A$1:$G$16,MATCH(VALUE(MID($D408,5,LEN($D408)-LEN(RIGHT($D408,11))-5+1)),难度数据!$A$1:$A$16,0),MATCH(LEFT($D408,3),难度数据!$A$1:$G$1,0))</f>
        <v>34</v>
      </c>
      <c r="H408" s="28">
        <f>VLOOKUP($G408,难度数据!$P:$AI,IF($F408=1,2+VLOOKUP($E408,难度数据!$A$24:$B$27,2,FALSE),12+VLOOKUP($E408,难度数据!$A$28:$B$31,2,FALSE)),FALSE)</f>
        <v>1.10819954537942</v>
      </c>
      <c r="I408" s="28">
        <f>VLOOKUP($G408,难度数据!$P:$AI,IF($F408=1,3+VLOOKUP($E408,难度数据!$A$24:$B$27,2,FALSE),13+VLOOKUP($E408,难度数据!$A$28:$B$31,2,FALSE)),FALSE)</f>
        <v>0</v>
      </c>
      <c r="J408" s="28">
        <f>VLOOKUP($G408,难度数据!$P:$AI,IF($F408=1,4+VLOOKUP($E408,难度数据!$A$24:$B$27,2,FALSE),14+VLOOKUP($E408,难度数据!$A$28:$B$31,2,FALSE)),FALSE)</f>
        <v>1700</v>
      </c>
      <c r="K408" s="28">
        <v>0</v>
      </c>
      <c r="L408" s="28">
        <v>1.5</v>
      </c>
      <c r="M408" s="28">
        <v>0</v>
      </c>
      <c r="N408" s="28">
        <v>0</v>
      </c>
      <c r="O408" s="28">
        <f ca="1">LOOKUP($G408*4,难度数据!$I$3:$I$23,IF($F408=1,INDIRECT("难度数据"&amp;"!$J$3:$J$23"),INDIRECT("难度数据"&amp;"!$K$3:$K$23")))</f>
        <v>14100</v>
      </c>
      <c r="P408" s="28">
        <v>0</v>
      </c>
      <c r="Q408" s="28">
        <v>0</v>
      </c>
      <c r="R408" s="28">
        <v>1303014</v>
      </c>
      <c r="S408" s="28">
        <v>1</v>
      </c>
      <c r="T408" s="28">
        <v>1304017</v>
      </c>
      <c r="U408" s="28">
        <v>5</v>
      </c>
      <c r="V408" s="28">
        <v>1304019</v>
      </c>
      <c r="W408" s="28">
        <v>5</v>
      </c>
      <c r="X408" s="28"/>
      <c r="Y408" s="28"/>
      <c r="Z408" s="28"/>
      <c r="AA408" s="28" t="str">
        <f t="shared" si="19"/>
        <v/>
      </c>
      <c r="AB408" s="28">
        <v>0</v>
      </c>
      <c r="AC408" s="28">
        <f t="shared" si="18"/>
        <v>5</v>
      </c>
      <c r="AD408" s="29" t="str">
        <f>VLOOKUP(AG408,[2]战场角色!$A:$V,22,0)</f>
        <v>head_slm_1102014</v>
      </c>
      <c r="AE408" s="29">
        <f>VLOOKUP(AG408,检索目录!A:F,6,0)</f>
        <v>3</v>
      </c>
      <c r="AF408" s="28">
        <f>VLOOKUP(AG408,检索目录!A:F,3,0)</f>
        <v>3</v>
      </c>
      <c r="AG408" s="28">
        <v>1102014</v>
      </c>
      <c r="AH408" s="28"/>
    </row>
    <row r="409" s="29" customFormat="1" ht="16.5" spans="1:34">
      <c r="A409" s="35">
        <f>CONCATENATE(9,VLOOKUP(LEFT($D409,3),{"czg",1;"tfq",2;"zyd",3;"jzq",4;"gcz",5;"pcc",6},2,FALSE))*100000+VALUE(MID($D409,5,LEN($D409)-LEN(RIGHT($D409,11))-5+1))*1000+LEFT(RIGHT($D409,10),1)*100+IF(LEFT(RIGHT($D409,8),3)="jlr",1,2)*10+RIGHT($D409,1)</f>
        <v>9407111</v>
      </c>
      <c r="B409" s="28" t="s">
        <v>98</v>
      </c>
      <c r="C409" s="28" t="s">
        <v>209</v>
      </c>
      <c r="D409" s="28" t="s">
        <v>561</v>
      </c>
      <c r="E409" s="28">
        <v>3</v>
      </c>
      <c r="F409" s="28">
        <f t="shared" si="17"/>
        <v>1</v>
      </c>
      <c r="G409" s="28">
        <f>INDEX(难度数据!$A$1:$G$16,MATCH(VALUE(MID($D409,5,LEN($D409)-LEN(RIGHT($D409,11))-5+1)),难度数据!$A$1:$A$16,0),MATCH(LEFT($D409,3),难度数据!$A$1:$G$1,0))</f>
        <v>34</v>
      </c>
      <c r="H409" s="28">
        <f>VLOOKUP($G409,难度数据!$P:$AI,IF($F409=1,2+VLOOKUP($E409,难度数据!$A$24:$B$27,2,FALSE),12+VLOOKUP($E409,难度数据!$A$28:$B$31,2,FALSE)),FALSE)</f>
        <v>1.09868091315726</v>
      </c>
      <c r="I409" s="28">
        <f>VLOOKUP($G409,难度数据!$P:$AI,IF($F409=1,3+VLOOKUP($E409,难度数据!$A$24:$B$27,2,FALSE),13+VLOOKUP($E409,难度数据!$A$28:$B$31,2,FALSE)),FALSE)</f>
        <v>0</v>
      </c>
      <c r="J409" s="28">
        <f>VLOOKUP($G409,难度数据!$P:$AI,IF($F409=1,4+VLOOKUP($E409,难度数据!$A$24:$B$27,2,FALSE),14+VLOOKUP($E409,难度数据!$A$28:$B$31,2,FALSE)),FALSE)</f>
        <v>1700</v>
      </c>
      <c r="K409" s="28">
        <v>0</v>
      </c>
      <c r="L409" s="28">
        <v>1.5</v>
      </c>
      <c r="M409" s="28">
        <v>0</v>
      </c>
      <c r="N409" s="28">
        <v>0</v>
      </c>
      <c r="O409" s="28">
        <f ca="1">LOOKUP($G409*4,难度数据!$I$3:$I$23,IF($F409=1,INDIRECT("难度数据"&amp;"!$J$3:$J$23"),INDIRECT("难度数据"&amp;"!$K$3:$K$23")))</f>
        <v>140</v>
      </c>
      <c r="P409" s="28">
        <v>0</v>
      </c>
      <c r="Q409" s="28">
        <v>0</v>
      </c>
      <c r="R409" s="28">
        <v>1301001</v>
      </c>
      <c r="S409" s="28">
        <v>1</v>
      </c>
      <c r="T409" s="28">
        <v>1302001</v>
      </c>
      <c r="U409" s="28">
        <v>5</v>
      </c>
      <c r="V409" s="28"/>
      <c r="W409" s="28"/>
      <c r="X409" s="28"/>
      <c r="Y409" s="28"/>
      <c r="Z409" s="28"/>
      <c r="AA409" s="28" t="str">
        <f t="shared" si="19"/>
        <v>jzq-7-1-shl-loc1</v>
      </c>
      <c r="AB409" s="28">
        <v>4</v>
      </c>
      <c r="AC409" s="28">
        <f t="shared" si="18"/>
        <v>5</v>
      </c>
      <c r="AD409" s="29" t="str">
        <f>VLOOKUP(AG409,[2]战场角色!$A:$V,22,0)</f>
        <v>head_cfcyb_1101001</v>
      </c>
      <c r="AE409" s="29">
        <f>VLOOKUP(AG409,检索目录!A:F,6,0)</f>
        <v>3</v>
      </c>
      <c r="AF409" s="28">
        <f>VLOOKUP(AG409,检索目录!A:F,3,0)</f>
        <v>1</v>
      </c>
      <c r="AG409" s="28">
        <v>1101001</v>
      </c>
      <c r="AH409" s="28"/>
    </row>
    <row r="410" s="29" customFormat="1" ht="16.5" spans="1:34">
      <c r="A410" s="35">
        <f>CONCATENATE(9,VLOOKUP(LEFT($D410,3),{"czg",1;"tfq",2;"zyd",3;"jzq",4;"gcz",5;"pcc",6},2,FALSE))*100000+VALUE(MID($D410,5,LEN($D410)-LEN(RIGHT($D410,11))-5+1))*1000+LEFT(RIGHT($D410,10),1)*100+IF(LEFT(RIGHT($D410,8),3)="jlr",1,2)*10+RIGHT($D410,1)</f>
        <v>9407121</v>
      </c>
      <c r="B410" s="28" t="s">
        <v>101</v>
      </c>
      <c r="C410" s="28" t="s">
        <v>502</v>
      </c>
      <c r="D410" s="28" t="s">
        <v>562</v>
      </c>
      <c r="E410" s="28">
        <v>3</v>
      </c>
      <c r="F410" s="28">
        <f t="shared" si="17"/>
        <v>2</v>
      </c>
      <c r="G410" s="28">
        <f>INDEX(难度数据!$A$1:$G$16,MATCH(VALUE(MID($D410,5,LEN($D410)-LEN(RIGHT($D410,11))-5+1)),难度数据!$A$1:$A$16,0),MATCH(LEFT($D410,3),难度数据!$A$1:$G$1,0))</f>
        <v>34</v>
      </c>
      <c r="H410" s="28">
        <f>VLOOKUP($G410,难度数据!$P:$AI,IF($F410=1,2+VLOOKUP($E410,难度数据!$A$24:$B$27,2,FALSE),12+VLOOKUP($E410,难度数据!$A$28:$B$31,2,FALSE)),FALSE)</f>
        <v>1.10819954537942</v>
      </c>
      <c r="I410" s="28">
        <f>VLOOKUP($G410,难度数据!$P:$AI,IF($F410=1,3+VLOOKUP($E410,难度数据!$A$24:$B$27,2,FALSE),13+VLOOKUP($E410,难度数据!$A$28:$B$31,2,FALSE)),FALSE)</f>
        <v>0</v>
      </c>
      <c r="J410" s="28">
        <f>VLOOKUP($G410,难度数据!$P:$AI,IF($F410=1,4+VLOOKUP($E410,难度数据!$A$24:$B$27,2,FALSE),14+VLOOKUP($E410,难度数据!$A$28:$B$31,2,FALSE)),FALSE)</f>
        <v>1700</v>
      </c>
      <c r="K410" s="28">
        <v>0</v>
      </c>
      <c r="L410" s="28">
        <v>1.5</v>
      </c>
      <c r="M410" s="28">
        <v>0</v>
      </c>
      <c r="N410" s="28">
        <v>0</v>
      </c>
      <c r="O410" s="28">
        <f ca="1">LOOKUP($G410*4,难度数据!$I$3:$I$23,IF($F410=1,INDIRECT("难度数据"&amp;"!$J$3:$J$23"),INDIRECT("难度数据"&amp;"!$K$3:$K$23")))</f>
        <v>14100</v>
      </c>
      <c r="P410" s="28">
        <v>0</v>
      </c>
      <c r="Q410" s="28">
        <v>0</v>
      </c>
      <c r="R410" s="28">
        <v>1303002</v>
      </c>
      <c r="S410" s="28">
        <v>1</v>
      </c>
      <c r="T410" s="28">
        <v>1304017</v>
      </c>
      <c r="U410" s="28">
        <v>5</v>
      </c>
      <c r="V410" s="28">
        <v>1304019</v>
      </c>
      <c r="W410" s="28">
        <v>5</v>
      </c>
      <c r="X410" s="28"/>
      <c r="Y410" s="28"/>
      <c r="Z410" s="28"/>
      <c r="AA410" s="28" t="str">
        <f t="shared" si="19"/>
        <v/>
      </c>
      <c r="AB410" s="28">
        <v>0</v>
      </c>
      <c r="AC410" s="28">
        <f t="shared" si="18"/>
        <v>5</v>
      </c>
      <c r="AD410" s="29" t="str">
        <f>VLOOKUP(AG410,[2]战场角色!$A:$V,22,0)</f>
        <v>head_xc_1102002</v>
      </c>
      <c r="AE410" s="29">
        <f>VLOOKUP(AG410,检索目录!A:F,6,0)</f>
        <v>3</v>
      </c>
      <c r="AF410" s="28">
        <f>VLOOKUP(AG410,检索目录!A:F,3,0)</f>
        <v>1</v>
      </c>
      <c r="AG410" s="28">
        <v>1102002</v>
      </c>
      <c r="AH410" s="28"/>
    </row>
    <row r="411" s="29" customFormat="1" ht="16.5" spans="1:34">
      <c r="A411" s="35">
        <f>CONCATENATE(9,VLOOKUP(LEFT($D411,3),{"czg",1;"tfq",2;"zyd",3;"jzq",4;"gcz",5;"pcc",6},2,FALSE))*100000+VALUE(MID($D411,5,LEN($D411)-LEN(RIGHT($D411,11))-5+1))*1000+LEFT(RIGHT($D411,10),1)*100+IF(LEFT(RIGHT($D411,8),3)="jlr",1,2)*10+RIGHT($D411,1)</f>
        <v>9407112</v>
      </c>
      <c r="B411" s="28" t="s">
        <v>98</v>
      </c>
      <c r="C411" s="28" t="s">
        <v>231</v>
      </c>
      <c r="D411" s="28" t="s">
        <v>563</v>
      </c>
      <c r="E411" s="28">
        <v>4</v>
      </c>
      <c r="F411" s="28">
        <f t="shared" si="17"/>
        <v>1</v>
      </c>
      <c r="G411" s="28">
        <f>INDEX(难度数据!$A$1:$G$16,MATCH(VALUE(MID($D411,5,LEN($D411)-LEN(RIGHT($D411,11))-5+1)),难度数据!$A$1:$A$16,0),MATCH(LEFT($D411,3),难度数据!$A$1:$G$1,0))</f>
        <v>34</v>
      </c>
      <c r="H411" s="28">
        <f>VLOOKUP($G411,难度数据!$P:$AI,IF($F411=1,2+VLOOKUP($E411,难度数据!$A$24:$B$27,2,FALSE),12+VLOOKUP($E411,难度数据!$A$28:$B$31,2,FALSE)),FALSE)</f>
        <v>1.26742030255001</v>
      </c>
      <c r="I411" s="28">
        <f>VLOOKUP($G411,难度数据!$P:$AI,IF($F411=1,3+VLOOKUP($E411,难度数据!$A$24:$B$27,2,FALSE),13+VLOOKUP($E411,难度数据!$A$28:$B$31,2,FALSE)),FALSE)</f>
        <v>0</v>
      </c>
      <c r="J411" s="28">
        <f>VLOOKUP($G411,难度数据!$P:$AI,IF($F411=1,4+VLOOKUP($E411,难度数据!$A$24:$B$27,2,FALSE),14+VLOOKUP($E411,难度数据!$A$28:$B$31,2,FALSE)),FALSE)</f>
        <v>1700</v>
      </c>
      <c r="K411" s="28">
        <v>0</v>
      </c>
      <c r="L411" s="28">
        <v>1.5</v>
      </c>
      <c r="M411" s="28">
        <v>0</v>
      </c>
      <c r="N411" s="28">
        <v>0</v>
      </c>
      <c r="O411" s="28">
        <f ca="1">LOOKUP($G411*4,难度数据!$I$3:$I$23,IF($F411=1,INDIRECT("难度数据"&amp;"!$J$3:$J$23"),INDIRECT("难度数据"&amp;"!$K$3:$K$23")))</f>
        <v>140</v>
      </c>
      <c r="P411" s="28">
        <v>0</v>
      </c>
      <c r="Q411" s="28">
        <v>0</v>
      </c>
      <c r="R411" s="28">
        <v>1301003</v>
      </c>
      <c r="S411" s="28">
        <v>1</v>
      </c>
      <c r="T411" s="28">
        <v>1302003</v>
      </c>
      <c r="U411" s="28">
        <v>5</v>
      </c>
      <c r="V411" s="28"/>
      <c r="W411" s="28"/>
      <c r="X411" s="28"/>
      <c r="Y411" s="28"/>
      <c r="Z411" s="28"/>
      <c r="AA411" s="28" t="str">
        <f t="shared" si="19"/>
        <v>jzq-7-1-shl-loc2</v>
      </c>
      <c r="AB411" s="28">
        <v>4</v>
      </c>
      <c r="AC411" s="28">
        <f t="shared" si="18"/>
        <v>5</v>
      </c>
      <c r="AD411" s="29" t="str">
        <f>VLOOKUP(AG411,[2]战场角色!$A:$V,22,0)</f>
        <v>head_zdxl_1101003</v>
      </c>
      <c r="AE411" s="29">
        <f>VLOOKUP(AG411,检索目录!A:F,6,0)</f>
        <v>3</v>
      </c>
      <c r="AF411" s="28">
        <f>VLOOKUP(AG411,检索目录!A:F,3,0)</f>
        <v>3</v>
      </c>
      <c r="AG411" s="28">
        <v>1101003</v>
      </c>
      <c r="AH411" s="28"/>
    </row>
    <row r="412" s="29" customFormat="1" ht="16.5" spans="1:34">
      <c r="A412" s="35">
        <f>CONCATENATE(9,VLOOKUP(LEFT($D412,3),{"czg",1;"tfq",2;"zyd",3;"jzq",4;"gcz",5;"pcc",6},2,FALSE))*100000+VALUE(MID($D412,5,LEN($D412)-LEN(RIGHT($D412,11))-5+1))*1000+LEFT(RIGHT($D412,10),1)*100+IF(LEFT(RIGHT($D412,8),3)="jlr",1,2)*10+RIGHT($D412,1)</f>
        <v>9407122</v>
      </c>
      <c r="B412" s="28" t="s">
        <v>101</v>
      </c>
      <c r="C412" s="28" t="s">
        <v>505</v>
      </c>
      <c r="D412" s="28" t="s">
        <v>564</v>
      </c>
      <c r="E412" s="28">
        <v>4</v>
      </c>
      <c r="F412" s="28">
        <f t="shared" si="17"/>
        <v>2</v>
      </c>
      <c r="G412" s="28">
        <f>INDEX(难度数据!$A$1:$G$16,MATCH(VALUE(MID($D412,5,LEN($D412)-LEN(RIGHT($D412,11))-5+1)),难度数据!$A$1:$A$16,0),MATCH(LEFT($D412,3),难度数据!$A$1:$G$1,0))</f>
        <v>34</v>
      </c>
      <c r="H412" s="28">
        <f>VLOOKUP($G412,难度数据!$P:$AI,IF($F412=1,2+VLOOKUP($E412,难度数据!$A$24:$B$27,2,FALSE),12+VLOOKUP($E412,难度数据!$A$28:$B$31,2,FALSE)),FALSE)</f>
        <v>1.27491983096747</v>
      </c>
      <c r="I412" s="28">
        <f>VLOOKUP($G412,难度数据!$P:$AI,IF($F412=1,3+VLOOKUP($E412,难度数据!$A$24:$B$27,2,FALSE),13+VLOOKUP($E412,难度数据!$A$28:$B$31,2,FALSE)),FALSE)</f>
        <v>0</v>
      </c>
      <c r="J412" s="28">
        <f>VLOOKUP($G412,难度数据!$P:$AI,IF($F412=1,4+VLOOKUP($E412,难度数据!$A$24:$B$27,2,FALSE),14+VLOOKUP($E412,难度数据!$A$28:$B$31,2,FALSE)),FALSE)</f>
        <v>1700</v>
      </c>
      <c r="K412" s="28">
        <v>0</v>
      </c>
      <c r="L412" s="28">
        <v>1.5</v>
      </c>
      <c r="M412" s="28">
        <v>0</v>
      </c>
      <c r="N412" s="28">
        <v>0</v>
      </c>
      <c r="O412" s="28">
        <f ca="1">LOOKUP($G412*4,难度数据!$I$3:$I$23,IF($F412=1,INDIRECT("难度数据"&amp;"!$J$3:$J$23"),INDIRECT("难度数据"&amp;"!$K$3:$K$23")))</f>
        <v>14100</v>
      </c>
      <c r="P412" s="28">
        <v>0</v>
      </c>
      <c r="Q412" s="28">
        <v>0</v>
      </c>
      <c r="R412" s="28">
        <v>1303005</v>
      </c>
      <c r="S412" s="28">
        <v>1</v>
      </c>
      <c r="T412" s="28">
        <v>1304030</v>
      </c>
      <c r="U412" s="28">
        <v>5</v>
      </c>
      <c r="V412" s="28">
        <v>1304036</v>
      </c>
      <c r="W412" s="28">
        <v>5</v>
      </c>
      <c r="X412" s="28"/>
      <c r="Y412" s="28"/>
      <c r="Z412" s="28"/>
      <c r="AA412" s="28" t="str">
        <f t="shared" si="19"/>
        <v/>
      </c>
      <c r="AB412" s="28">
        <v>0</v>
      </c>
      <c r="AC412" s="28">
        <f t="shared" si="18"/>
        <v>5</v>
      </c>
      <c r="AD412" s="29" t="str">
        <f>VLOOKUP(AG412,[2]战场角色!$A:$V,22,0)</f>
        <v>head_lxy_1102005</v>
      </c>
      <c r="AE412" s="29">
        <f>VLOOKUP(AG412,检索目录!A:F,6,0)</f>
        <v>3</v>
      </c>
      <c r="AF412" s="28">
        <f>VLOOKUP(AG412,检索目录!A:F,3,0)</f>
        <v>3</v>
      </c>
      <c r="AG412" s="28">
        <v>1102005</v>
      </c>
      <c r="AH412" s="28"/>
    </row>
    <row r="413" s="29" customFormat="1" ht="16.5" spans="1:34">
      <c r="A413" s="35">
        <f>CONCATENATE(9,VLOOKUP(LEFT($D413,3),{"czg",1;"tfq",2;"zyd",3;"jzq",4;"gcz",5;"pcc",6},2,FALSE))*100000+VALUE(MID($D413,5,LEN($D413)-LEN(RIGHT($D413,11))-5+1))*1000+LEFT(RIGHT($D413,10),1)*100+IF(LEFT(RIGHT($D413,8),3)="jlr",1,2)*10+RIGHT($D413,1)</f>
        <v>9407113</v>
      </c>
      <c r="B413" s="28" t="s">
        <v>98</v>
      </c>
      <c r="C413" s="28" t="s">
        <v>215</v>
      </c>
      <c r="D413" s="28" t="s">
        <v>565</v>
      </c>
      <c r="E413" s="28">
        <v>3</v>
      </c>
      <c r="F413" s="28">
        <f t="shared" ref="F413:F476" si="20">IF(LEFT(RIGHT($D413,8),3)="jlr",1,2)</f>
        <v>1</v>
      </c>
      <c r="G413" s="28">
        <f>INDEX(难度数据!$A$1:$G$16,MATCH(VALUE(MID($D413,5,LEN($D413)-LEN(RIGHT($D413,11))-5+1)),难度数据!$A$1:$A$16,0),MATCH(LEFT($D413,3),难度数据!$A$1:$G$1,0))</f>
        <v>34</v>
      </c>
      <c r="H413" s="28">
        <f>VLOOKUP($G413,难度数据!$P:$AI,IF($F413=1,2+VLOOKUP($E413,难度数据!$A$24:$B$27,2,FALSE),12+VLOOKUP($E413,难度数据!$A$28:$B$31,2,FALSE)),FALSE)</f>
        <v>1.09868091315726</v>
      </c>
      <c r="I413" s="28">
        <f>VLOOKUP($G413,难度数据!$P:$AI,IF($F413=1,3+VLOOKUP($E413,难度数据!$A$24:$B$27,2,FALSE),13+VLOOKUP($E413,难度数据!$A$28:$B$31,2,FALSE)),FALSE)</f>
        <v>0</v>
      </c>
      <c r="J413" s="28">
        <f>VLOOKUP($G413,难度数据!$P:$AI,IF($F413=1,4+VLOOKUP($E413,难度数据!$A$24:$B$27,2,FALSE),14+VLOOKUP($E413,难度数据!$A$28:$B$31,2,FALSE)),FALSE)</f>
        <v>1700</v>
      </c>
      <c r="K413" s="28">
        <v>0</v>
      </c>
      <c r="L413" s="28">
        <v>1.5</v>
      </c>
      <c r="M413" s="28">
        <v>0</v>
      </c>
      <c r="N413" s="28">
        <v>0</v>
      </c>
      <c r="O413" s="28">
        <f ca="1">LOOKUP($G413*4,难度数据!$I$3:$I$23,IF($F413=1,INDIRECT("难度数据"&amp;"!$J$3:$J$23"),INDIRECT("难度数据"&amp;"!$K$3:$K$23")))</f>
        <v>140</v>
      </c>
      <c r="P413" s="28">
        <v>0</v>
      </c>
      <c r="Q413" s="28">
        <v>0</v>
      </c>
      <c r="R413" s="28">
        <v>1301014</v>
      </c>
      <c r="S413" s="28">
        <v>1</v>
      </c>
      <c r="T413" s="28">
        <v>1302014</v>
      </c>
      <c r="U413" s="28">
        <v>5</v>
      </c>
      <c r="V413" s="28"/>
      <c r="W413" s="28"/>
      <c r="X413" s="28"/>
      <c r="Y413" s="28"/>
      <c r="Z413" s="28"/>
      <c r="AA413" s="28" t="str">
        <f t="shared" si="19"/>
        <v>jzq-7-1-shl-loc3</v>
      </c>
      <c r="AB413" s="28">
        <v>4</v>
      </c>
      <c r="AC413" s="28">
        <f t="shared" si="18"/>
        <v>5</v>
      </c>
      <c r="AD413" s="29" t="str">
        <f>VLOOKUP(AG413,[2]战场角色!$A:$V,22,0)</f>
        <v>head_lxg_1101014</v>
      </c>
      <c r="AE413" s="29">
        <f>VLOOKUP(AG413,检索目录!A:F,6,0)</f>
        <v>3</v>
      </c>
      <c r="AF413" s="28">
        <f>VLOOKUP(AG413,检索目录!A:F,3,0)</f>
        <v>2</v>
      </c>
      <c r="AG413" s="28">
        <v>1101014</v>
      </c>
      <c r="AH413" s="28"/>
    </row>
    <row r="414" s="29" customFormat="1" ht="16.5" spans="1:34">
      <c r="A414" s="35">
        <f>CONCATENATE(9,VLOOKUP(LEFT($D414,3),{"czg",1;"tfq",2;"zyd",3;"jzq",4;"gcz",5;"pcc",6},2,FALSE))*100000+VALUE(MID($D414,5,LEN($D414)-LEN(RIGHT($D414,11))-5+1))*1000+LEFT(RIGHT($D414,10),1)*100+IF(LEFT(RIGHT($D414,8),3)="jlr",1,2)*10+RIGHT($D414,1)</f>
        <v>9407123</v>
      </c>
      <c r="B414" s="28" t="s">
        <v>101</v>
      </c>
      <c r="C414" s="28" t="s">
        <v>508</v>
      </c>
      <c r="D414" s="28" t="s">
        <v>566</v>
      </c>
      <c r="E414" s="28">
        <v>3</v>
      </c>
      <c r="F414" s="28">
        <f t="shared" si="20"/>
        <v>2</v>
      </c>
      <c r="G414" s="28">
        <f>INDEX(难度数据!$A$1:$G$16,MATCH(VALUE(MID($D414,5,LEN($D414)-LEN(RIGHT($D414,11))-5+1)),难度数据!$A$1:$A$16,0),MATCH(LEFT($D414,3),难度数据!$A$1:$G$1,0))</f>
        <v>34</v>
      </c>
      <c r="H414" s="28">
        <f>VLOOKUP($G414,难度数据!$P:$AI,IF($F414=1,2+VLOOKUP($E414,难度数据!$A$24:$B$27,2,FALSE),12+VLOOKUP($E414,难度数据!$A$28:$B$31,2,FALSE)),FALSE)</f>
        <v>1.10819954537942</v>
      </c>
      <c r="I414" s="28">
        <f>VLOOKUP($G414,难度数据!$P:$AI,IF($F414=1,3+VLOOKUP($E414,难度数据!$A$24:$B$27,2,FALSE),13+VLOOKUP($E414,难度数据!$A$28:$B$31,2,FALSE)),FALSE)</f>
        <v>0</v>
      </c>
      <c r="J414" s="28">
        <f>VLOOKUP($G414,难度数据!$P:$AI,IF($F414=1,4+VLOOKUP($E414,难度数据!$A$24:$B$27,2,FALSE),14+VLOOKUP($E414,难度数据!$A$28:$B$31,2,FALSE)),FALSE)</f>
        <v>1700</v>
      </c>
      <c r="K414" s="28">
        <v>0</v>
      </c>
      <c r="L414" s="28">
        <v>1.5</v>
      </c>
      <c r="M414" s="28">
        <v>0</v>
      </c>
      <c r="N414" s="28">
        <v>0</v>
      </c>
      <c r="O414" s="28">
        <f ca="1">LOOKUP($G414*4,难度数据!$I$3:$I$23,IF($F414=1,INDIRECT("难度数据"&amp;"!$J$3:$J$23"),INDIRECT("难度数据"&amp;"!$K$3:$K$23")))</f>
        <v>14100</v>
      </c>
      <c r="P414" s="28">
        <v>0</v>
      </c>
      <c r="Q414" s="28">
        <v>0</v>
      </c>
      <c r="R414" s="28">
        <v>1303020</v>
      </c>
      <c r="S414" s="28">
        <v>1</v>
      </c>
      <c r="T414" s="28">
        <v>1304029</v>
      </c>
      <c r="U414" s="28">
        <v>5</v>
      </c>
      <c r="V414" s="28">
        <v>1304032</v>
      </c>
      <c r="W414" s="28">
        <v>5</v>
      </c>
      <c r="X414" s="28"/>
      <c r="Y414" s="28"/>
      <c r="Z414" s="28"/>
      <c r="AA414" s="28" t="str">
        <f t="shared" si="19"/>
        <v/>
      </c>
      <c r="AB414" s="28">
        <v>0</v>
      </c>
      <c r="AC414" s="28">
        <f t="shared" si="18"/>
        <v>5</v>
      </c>
      <c r="AD414" s="29" t="str">
        <f>VLOOKUP(AG414,[2]战场角色!$A:$V,22,0)</f>
        <v>head_gs_1102020</v>
      </c>
      <c r="AE414" s="29">
        <f>VLOOKUP(AG414,检索目录!A:F,6,0)</f>
        <v>3</v>
      </c>
      <c r="AF414" s="28">
        <f>VLOOKUP(AG414,检索目录!A:F,3,0)</f>
        <v>2</v>
      </c>
      <c r="AG414" s="28">
        <v>1102020</v>
      </c>
      <c r="AH414" s="28"/>
    </row>
    <row r="415" s="29" customFormat="1" ht="16.5" spans="1:34">
      <c r="A415" s="35">
        <f>CONCATENATE(9,VLOOKUP(LEFT($D415,3),{"czg",1;"tfq",2;"zyd",3;"jzq",4;"gcz",5;"pcc",6},2,FALSE))*100000+VALUE(MID($D415,5,LEN($D415)-LEN(RIGHT($D415,11))-5+1))*1000+LEFT(RIGHT($D415,10),1)*100+IF(LEFT(RIGHT($D415,8),3)="jlr",1,2)*10+RIGHT($D415,1)</f>
        <v>9407211</v>
      </c>
      <c r="B415" s="28" t="s">
        <v>98</v>
      </c>
      <c r="C415" s="28" t="s">
        <v>99</v>
      </c>
      <c r="D415" s="28" t="s">
        <v>567</v>
      </c>
      <c r="E415" s="28">
        <v>3</v>
      </c>
      <c r="F415" s="28">
        <f t="shared" si="20"/>
        <v>1</v>
      </c>
      <c r="G415" s="28">
        <f>INDEX(难度数据!$A$1:$G$16,MATCH(VALUE(MID($D415,5,LEN($D415)-LEN(RIGHT($D415,11))-5+1)),难度数据!$A$1:$A$16,0),MATCH(LEFT($D415,3),难度数据!$A$1:$G$1,0))</f>
        <v>34</v>
      </c>
      <c r="H415" s="28">
        <f>VLOOKUP($G415,难度数据!$P:$AI,IF($F415=1,2+VLOOKUP($E415,难度数据!$A$24:$B$27,2,FALSE),12+VLOOKUP($E415,难度数据!$A$28:$B$31,2,FALSE)),FALSE)</f>
        <v>1.09868091315726</v>
      </c>
      <c r="I415" s="28">
        <f>VLOOKUP($G415,难度数据!$P:$AI,IF($F415=1,3+VLOOKUP($E415,难度数据!$A$24:$B$27,2,FALSE),13+VLOOKUP($E415,难度数据!$A$28:$B$31,2,FALSE)),FALSE)</f>
        <v>0</v>
      </c>
      <c r="J415" s="28">
        <f>VLOOKUP($G415,难度数据!$P:$AI,IF($F415=1,4+VLOOKUP($E415,难度数据!$A$24:$B$27,2,FALSE),14+VLOOKUP($E415,难度数据!$A$28:$B$31,2,FALSE)),FALSE)</f>
        <v>1700</v>
      </c>
      <c r="K415" s="28">
        <v>0</v>
      </c>
      <c r="L415" s="28">
        <v>1.5</v>
      </c>
      <c r="M415" s="28">
        <v>0</v>
      </c>
      <c r="N415" s="28">
        <v>0</v>
      </c>
      <c r="O415" s="28">
        <f ca="1">LOOKUP($G415*4,难度数据!$I$3:$I$23,IF($F415=1,INDIRECT("难度数据"&amp;"!$J$3:$J$23"),INDIRECT("难度数据"&amp;"!$K$3:$K$23")))</f>
        <v>140</v>
      </c>
      <c r="P415" s="28">
        <v>0</v>
      </c>
      <c r="Q415" s="28">
        <v>0</v>
      </c>
      <c r="R415" s="28">
        <v>1301012</v>
      </c>
      <c r="S415" s="28">
        <v>1</v>
      </c>
      <c r="T415" s="28">
        <v>1302012</v>
      </c>
      <c r="U415" s="28">
        <v>5</v>
      </c>
      <c r="V415" s="28"/>
      <c r="W415" s="28"/>
      <c r="X415" s="28"/>
      <c r="Y415" s="28"/>
      <c r="Z415" s="28"/>
      <c r="AA415" s="28" t="str">
        <f t="shared" si="19"/>
        <v>jzq-7-2-shl-loc1</v>
      </c>
      <c r="AB415" s="28">
        <v>4</v>
      </c>
      <c r="AC415" s="28">
        <f t="shared" si="18"/>
        <v>5</v>
      </c>
      <c r="AD415" s="29" t="str">
        <f>VLOOKUP(AG415,[2]战场角色!$A:$V,22,0)</f>
        <v>head_nyf_1101012</v>
      </c>
      <c r="AE415" s="29">
        <f>VLOOKUP(AG415,检索目录!A:F,6,0)</f>
        <v>2</v>
      </c>
      <c r="AF415" s="28">
        <f>VLOOKUP(AG415,检索目录!A:F,3,0)</f>
        <v>2</v>
      </c>
      <c r="AG415" s="28">
        <v>1101012</v>
      </c>
      <c r="AH415" s="28"/>
    </row>
    <row r="416" s="29" customFormat="1" ht="16.5" spans="1:34">
      <c r="A416" s="35">
        <f>CONCATENATE(9,VLOOKUP(LEFT($D416,3),{"czg",1;"tfq",2;"zyd",3;"jzq",4;"gcz",5;"pcc",6},2,FALSE))*100000+VALUE(MID($D416,5,LEN($D416)-LEN(RIGHT($D416,11))-5+1))*1000+LEFT(RIGHT($D416,10),1)*100+IF(LEFT(RIGHT($D416,8),3)="jlr",1,2)*10+RIGHT($D416,1)</f>
        <v>9407221</v>
      </c>
      <c r="B416" s="28" t="s">
        <v>101</v>
      </c>
      <c r="C416" s="28" t="s">
        <v>493</v>
      </c>
      <c r="D416" s="28" t="s">
        <v>568</v>
      </c>
      <c r="E416" s="28">
        <v>3</v>
      </c>
      <c r="F416" s="28">
        <f t="shared" si="20"/>
        <v>2</v>
      </c>
      <c r="G416" s="28">
        <f>INDEX(难度数据!$A$1:$G$16,MATCH(VALUE(MID($D416,5,LEN($D416)-LEN(RIGHT($D416,11))-5+1)),难度数据!$A$1:$A$16,0),MATCH(LEFT($D416,3),难度数据!$A$1:$G$1,0))</f>
        <v>34</v>
      </c>
      <c r="H416" s="28">
        <f>VLOOKUP($G416,难度数据!$P:$AI,IF($F416=1,2+VLOOKUP($E416,难度数据!$A$24:$B$27,2,FALSE),12+VLOOKUP($E416,难度数据!$A$28:$B$31,2,FALSE)),FALSE)</f>
        <v>1.10819954537942</v>
      </c>
      <c r="I416" s="28">
        <f>VLOOKUP($G416,难度数据!$P:$AI,IF($F416=1,3+VLOOKUP($E416,难度数据!$A$24:$B$27,2,FALSE),13+VLOOKUP($E416,难度数据!$A$28:$B$31,2,FALSE)),FALSE)</f>
        <v>0</v>
      </c>
      <c r="J416" s="28">
        <f>VLOOKUP($G416,难度数据!$P:$AI,IF($F416=1,4+VLOOKUP($E416,难度数据!$A$24:$B$27,2,FALSE),14+VLOOKUP($E416,难度数据!$A$28:$B$31,2,FALSE)),FALSE)</f>
        <v>1700</v>
      </c>
      <c r="K416" s="28">
        <v>0</v>
      </c>
      <c r="L416" s="28">
        <v>1.5</v>
      </c>
      <c r="M416" s="28">
        <v>0</v>
      </c>
      <c r="N416" s="28">
        <v>0</v>
      </c>
      <c r="O416" s="28">
        <f ca="1">LOOKUP($G416*4,难度数据!$I$3:$I$23,IF($F416=1,INDIRECT("难度数据"&amp;"!$J$3:$J$23"),INDIRECT("难度数据"&amp;"!$K$3:$K$23")))</f>
        <v>14100</v>
      </c>
      <c r="P416" s="28">
        <v>0</v>
      </c>
      <c r="Q416" s="28">
        <v>0</v>
      </c>
      <c r="R416" s="28">
        <v>1303018</v>
      </c>
      <c r="S416" s="28">
        <v>1</v>
      </c>
      <c r="T416" s="28">
        <v>1304029</v>
      </c>
      <c r="U416" s="28">
        <v>5</v>
      </c>
      <c r="V416" s="28">
        <v>1304032</v>
      </c>
      <c r="W416" s="28">
        <v>5</v>
      </c>
      <c r="X416" s="28"/>
      <c r="Y416" s="28"/>
      <c r="Z416" s="28"/>
      <c r="AA416" s="28" t="str">
        <f t="shared" si="19"/>
        <v/>
      </c>
      <c r="AB416" s="28">
        <v>0</v>
      </c>
      <c r="AC416" s="28">
        <f t="shared" si="18"/>
        <v>5</v>
      </c>
      <c r="AD416" s="29" t="str">
        <f>VLOOKUP(AG416,[2]战场角色!$A:$V,22,0)</f>
        <v>head_sr_1102018</v>
      </c>
      <c r="AE416" s="29">
        <f>VLOOKUP(AG416,检索目录!A:F,6,0)</f>
        <v>2</v>
      </c>
      <c r="AF416" s="28">
        <f>VLOOKUP(AG416,检索目录!A:F,3,0)</f>
        <v>2</v>
      </c>
      <c r="AG416" s="28">
        <v>1102018</v>
      </c>
      <c r="AH416" s="28"/>
    </row>
    <row r="417" s="29" customFormat="1" ht="16.5" spans="1:34">
      <c r="A417" s="35">
        <f>CONCATENATE(9,VLOOKUP(LEFT($D417,3),{"czg",1;"tfq",2;"zyd",3;"jzq",4;"gcz",5;"pcc",6},2,FALSE))*100000+VALUE(MID($D417,5,LEN($D417)-LEN(RIGHT($D417,11))-5+1))*1000+LEFT(RIGHT($D417,10),1)*100+IF(LEFT(RIGHT($D417,8),3)="jlr",1,2)*10+RIGHT($D417,1)</f>
        <v>9407212</v>
      </c>
      <c r="B417" s="28" t="s">
        <v>98</v>
      </c>
      <c r="C417" s="28" t="s">
        <v>104</v>
      </c>
      <c r="D417" s="28" t="s">
        <v>569</v>
      </c>
      <c r="E417" s="28">
        <v>4</v>
      </c>
      <c r="F417" s="28">
        <f t="shared" si="20"/>
        <v>1</v>
      </c>
      <c r="G417" s="28">
        <f>INDEX(难度数据!$A$1:$G$16,MATCH(VALUE(MID($D417,5,LEN($D417)-LEN(RIGHT($D417,11))-5+1)),难度数据!$A$1:$A$16,0),MATCH(LEFT($D417,3),难度数据!$A$1:$G$1,0))</f>
        <v>34</v>
      </c>
      <c r="H417" s="28">
        <f>VLOOKUP($G417,难度数据!$P:$AI,IF($F417=1,2+VLOOKUP($E417,难度数据!$A$24:$B$27,2,FALSE),12+VLOOKUP($E417,难度数据!$A$28:$B$31,2,FALSE)),FALSE)</f>
        <v>1.26742030255001</v>
      </c>
      <c r="I417" s="28">
        <f>VLOOKUP($G417,难度数据!$P:$AI,IF($F417=1,3+VLOOKUP($E417,难度数据!$A$24:$B$27,2,FALSE),13+VLOOKUP($E417,难度数据!$A$28:$B$31,2,FALSE)),FALSE)</f>
        <v>0</v>
      </c>
      <c r="J417" s="28">
        <f>VLOOKUP($G417,难度数据!$P:$AI,IF($F417=1,4+VLOOKUP($E417,难度数据!$A$24:$B$27,2,FALSE),14+VLOOKUP($E417,难度数据!$A$28:$B$31,2,FALSE)),FALSE)</f>
        <v>1700</v>
      </c>
      <c r="K417" s="28">
        <v>0</v>
      </c>
      <c r="L417" s="28">
        <v>1.5</v>
      </c>
      <c r="M417" s="28">
        <v>0</v>
      </c>
      <c r="N417" s="28">
        <v>0</v>
      </c>
      <c r="O417" s="28">
        <f ca="1">LOOKUP($G417*4,难度数据!$I$3:$I$23,IF($F417=1,INDIRECT("难度数据"&amp;"!$J$3:$J$23"),INDIRECT("难度数据"&amp;"!$K$3:$K$23")))</f>
        <v>140</v>
      </c>
      <c r="P417" s="28">
        <v>0</v>
      </c>
      <c r="Q417" s="28">
        <v>0</v>
      </c>
      <c r="R417" s="28">
        <v>1301008</v>
      </c>
      <c r="S417" s="28">
        <v>1</v>
      </c>
      <c r="T417" s="28">
        <v>1302008</v>
      </c>
      <c r="U417" s="28">
        <v>5</v>
      </c>
      <c r="V417" s="28"/>
      <c r="W417" s="28"/>
      <c r="X417" s="28"/>
      <c r="Y417" s="28"/>
      <c r="Z417" s="28"/>
      <c r="AA417" s="28" t="str">
        <f t="shared" si="19"/>
        <v>jzq-7-2-shl-loc2</v>
      </c>
      <c r="AB417" s="28">
        <v>4</v>
      </c>
      <c r="AC417" s="28">
        <f t="shared" si="18"/>
        <v>5</v>
      </c>
      <c r="AD417" s="29" t="str">
        <f>VLOOKUP(AG417,[2]战场角色!$A:$V,22,0)</f>
        <v>head_hekp_1101008</v>
      </c>
      <c r="AE417" s="29">
        <f>VLOOKUP(AG417,检索目录!A:F,6,0)</f>
        <v>2</v>
      </c>
      <c r="AF417" s="28">
        <f>VLOOKUP(AG417,检索目录!A:F,3,0)</f>
        <v>3</v>
      </c>
      <c r="AG417" s="28">
        <v>1101008</v>
      </c>
      <c r="AH417" s="28"/>
    </row>
    <row r="418" s="29" customFormat="1" ht="16.5" spans="1:34">
      <c r="A418" s="35">
        <f>CONCATENATE(9,VLOOKUP(LEFT($D418,3),{"czg",1;"tfq",2;"zyd",3;"jzq",4;"gcz",5;"pcc",6},2,FALSE))*100000+VALUE(MID($D418,5,LEN($D418)-LEN(RIGHT($D418,11))-5+1))*1000+LEFT(RIGHT($D418,10),1)*100+IF(LEFT(RIGHT($D418,8),3)="jlr",1,2)*10+RIGHT($D418,1)</f>
        <v>9407222</v>
      </c>
      <c r="B418" s="28" t="s">
        <v>101</v>
      </c>
      <c r="C418" s="28" t="s">
        <v>496</v>
      </c>
      <c r="D418" s="28" t="s">
        <v>570</v>
      </c>
      <c r="E418" s="28">
        <v>4</v>
      </c>
      <c r="F418" s="28">
        <f t="shared" si="20"/>
        <v>2</v>
      </c>
      <c r="G418" s="28">
        <f>INDEX(难度数据!$A$1:$G$16,MATCH(VALUE(MID($D418,5,LEN($D418)-LEN(RIGHT($D418,11))-5+1)),难度数据!$A$1:$A$16,0),MATCH(LEFT($D418,3),难度数据!$A$1:$G$1,0))</f>
        <v>34</v>
      </c>
      <c r="H418" s="28">
        <f>VLOOKUP($G418,难度数据!$P:$AI,IF($F418=1,2+VLOOKUP($E418,难度数据!$A$24:$B$27,2,FALSE),12+VLOOKUP($E418,难度数据!$A$28:$B$31,2,FALSE)),FALSE)</f>
        <v>1.27491983096747</v>
      </c>
      <c r="I418" s="28">
        <f>VLOOKUP($G418,难度数据!$P:$AI,IF($F418=1,3+VLOOKUP($E418,难度数据!$A$24:$B$27,2,FALSE),13+VLOOKUP($E418,难度数据!$A$28:$B$31,2,FALSE)),FALSE)</f>
        <v>0</v>
      </c>
      <c r="J418" s="28">
        <f>VLOOKUP($G418,难度数据!$P:$AI,IF($F418=1,4+VLOOKUP($E418,难度数据!$A$24:$B$27,2,FALSE),14+VLOOKUP($E418,难度数据!$A$28:$B$31,2,FALSE)),FALSE)</f>
        <v>1700</v>
      </c>
      <c r="K418" s="28">
        <v>0</v>
      </c>
      <c r="L418" s="28">
        <v>1.5</v>
      </c>
      <c r="M418" s="28">
        <v>0</v>
      </c>
      <c r="N418" s="28">
        <v>0</v>
      </c>
      <c r="O418" s="28">
        <f ca="1">LOOKUP($G418*4,难度数据!$I$3:$I$23,IF($F418=1,INDIRECT("难度数据"&amp;"!$J$3:$J$23"),INDIRECT("难度数据"&amp;"!$K$3:$K$23")))</f>
        <v>14100</v>
      </c>
      <c r="P418" s="28">
        <v>0</v>
      </c>
      <c r="Q418" s="28">
        <v>0</v>
      </c>
      <c r="R418" s="28">
        <v>1303013</v>
      </c>
      <c r="S418" s="28">
        <v>1</v>
      </c>
      <c r="T418" s="28">
        <v>1304030</v>
      </c>
      <c r="U418" s="28">
        <v>5</v>
      </c>
      <c r="V418" s="28">
        <v>1304031</v>
      </c>
      <c r="W418" s="28">
        <v>5</v>
      </c>
      <c r="X418" s="28"/>
      <c r="Y418" s="28"/>
      <c r="Z418" s="28"/>
      <c r="AA418" s="28" t="str">
        <f t="shared" si="19"/>
        <v/>
      </c>
      <c r="AB418" s="28">
        <v>0</v>
      </c>
      <c r="AC418" s="28">
        <f t="shared" si="18"/>
        <v>5</v>
      </c>
      <c r="AD418" s="29" t="str">
        <f>VLOOKUP(AG418,[2]战场角色!$A:$V,22,0)</f>
        <v>head_sbls_1102013</v>
      </c>
      <c r="AE418" s="29">
        <f>VLOOKUP(AG418,检索目录!A:F,6,0)</f>
        <v>2</v>
      </c>
      <c r="AF418" s="28">
        <f>VLOOKUP(AG418,检索目录!A:F,3,0)</f>
        <v>3</v>
      </c>
      <c r="AG418" s="28">
        <v>1102013</v>
      </c>
      <c r="AH418" s="28"/>
    </row>
    <row r="419" s="29" customFormat="1" ht="16.5" spans="1:34">
      <c r="A419" s="35">
        <f>CONCATENATE(9,VLOOKUP(LEFT($D419,3),{"czg",1;"tfq",2;"zyd",3;"jzq",4;"gcz",5;"pcc",6},2,FALSE))*100000+VALUE(MID($D419,5,LEN($D419)-LEN(RIGHT($D419,11))-5+1))*1000+LEFT(RIGHT($D419,10),1)*100+IF(LEFT(RIGHT($D419,8),3)="jlr",1,2)*10+RIGHT($D419,1)</f>
        <v>9407213</v>
      </c>
      <c r="B419" s="28" t="s">
        <v>98</v>
      </c>
      <c r="C419" s="28" t="s">
        <v>207</v>
      </c>
      <c r="D419" s="28" t="s">
        <v>571</v>
      </c>
      <c r="E419" s="28">
        <v>3</v>
      </c>
      <c r="F419" s="28">
        <f t="shared" si="20"/>
        <v>1</v>
      </c>
      <c r="G419" s="28">
        <f>INDEX(难度数据!$A$1:$G$16,MATCH(VALUE(MID($D419,5,LEN($D419)-LEN(RIGHT($D419,11))-5+1)),难度数据!$A$1:$A$16,0),MATCH(LEFT($D419,3),难度数据!$A$1:$G$1,0))</f>
        <v>34</v>
      </c>
      <c r="H419" s="28">
        <f>VLOOKUP($G419,难度数据!$P:$AI,IF($F419=1,2+VLOOKUP($E419,难度数据!$A$24:$B$27,2,FALSE),12+VLOOKUP($E419,难度数据!$A$28:$B$31,2,FALSE)),FALSE)</f>
        <v>1.09868091315726</v>
      </c>
      <c r="I419" s="28">
        <f>VLOOKUP($G419,难度数据!$P:$AI,IF($F419=1,3+VLOOKUP($E419,难度数据!$A$24:$B$27,2,FALSE),13+VLOOKUP($E419,难度数据!$A$28:$B$31,2,FALSE)),FALSE)</f>
        <v>0</v>
      </c>
      <c r="J419" s="28">
        <f>VLOOKUP($G419,难度数据!$P:$AI,IF($F419=1,4+VLOOKUP($E419,难度数据!$A$24:$B$27,2,FALSE),14+VLOOKUP($E419,难度数据!$A$28:$B$31,2,FALSE)),FALSE)</f>
        <v>1700</v>
      </c>
      <c r="K419" s="28">
        <v>0</v>
      </c>
      <c r="L419" s="28">
        <v>1.5</v>
      </c>
      <c r="M419" s="28">
        <v>0</v>
      </c>
      <c r="N419" s="28">
        <v>0</v>
      </c>
      <c r="O419" s="28">
        <f ca="1">LOOKUP($G419*4,难度数据!$I$3:$I$23,IF($F419=1,INDIRECT("难度数据"&amp;"!$J$3:$J$23"),INDIRECT("难度数据"&amp;"!$K$3:$K$23")))</f>
        <v>140</v>
      </c>
      <c r="P419" s="28">
        <v>0</v>
      </c>
      <c r="Q419" s="28">
        <v>0</v>
      </c>
      <c r="R419" s="28">
        <v>1301009</v>
      </c>
      <c r="S419" s="28">
        <v>1</v>
      </c>
      <c r="T419" s="28">
        <v>1302009</v>
      </c>
      <c r="U419" s="28">
        <v>5</v>
      </c>
      <c r="V419" s="28"/>
      <c r="W419" s="28"/>
      <c r="X419" s="28"/>
      <c r="Y419" s="28"/>
      <c r="Z419" s="28"/>
      <c r="AA419" s="28" t="str">
        <f t="shared" si="19"/>
        <v>jzq-7-2-shl-loc3</v>
      </c>
      <c r="AB419" s="28">
        <v>4</v>
      </c>
      <c r="AC419" s="28">
        <f t="shared" si="18"/>
        <v>5</v>
      </c>
      <c r="AD419" s="29" t="str">
        <f>VLOOKUP(AG419,[2]战场角色!$A:$V,22,0)</f>
        <v>head_blsm_1101009</v>
      </c>
      <c r="AE419" s="29">
        <f>VLOOKUP(AG419,检索目录!A:F,6,0)</f>
        <v>3</v>
      </c>
      <c r="AF419" s="28">
        <f>VLOOKUP(AG419,检索目录!A:F,3,0)</f>
        <v>3</v>
      </c>
      <c r="AG419" s="28">
        <v>1101009</v>
      </c>
      <c r="AH419" s="28"/>
    </row>
    <row r="420" s="29" customFormat="1" ht="16.5" spans="1:34">
      <c r="A420" s="35">
        <f>CONCATENATE(9,VLOOKUP(LEFT($D420,3),{"czg",1;"tfq",2;"zyd",3;"jzq",4;"gcz",5;"pcc",6},2,FALSE))*100000+VALUE(MID($D420,5,LEN($D420)-LEN(RIGHT($D420,11))-5+1))*1000+LEFT(RIGHT($D420,10),1)*100+IF(LEFT(RIGHT($D420,8),3)="jlr",1,2)*10+RIGHT($D420,1)</f>
        <v>9407223</v>
      </c>
      <c r="B420" s="28" t="s">
        <v>101</v>
      </c>
      <c r="C420" s="28" t="s">
        <v>515</v>
      </c>
      <c r="D420" s="28" t="s">
        <v>572</v>
      </c>
      <c r="E420" s="28">
        <v>3</v>
      </c>
      <c r="F420" s="28">
        <f t="shared" si="20"/>
        <v>2</v>
      </c>
      <c r="G420" s="28">
        <f>INDEX(难度数据!$A$1:$G$16,MATCH(VALUE(MID($D420,5,LEN($D420)-LEN(RIGHT($D420,11))-5+1)),难度数据!$A$1:$A$16,0),MATCH(LEFT($D420,3),难度数据!$A$1:$G$1,0))</f>
        <v>34</v>
      </c>
      <c r="H420" s="28">
        <f>VLOOKUP($G420,难度数据!$P:$AI,IF($F420=1,2+VLOOKUP($E420,难度数据!$A$24:$B$27,2,FALSE),12+VLOOKUP($E420,难度数据!$A$28:$B$31,2,FALSE)),FALSE)</f>
        <v>1.10819954537942</v>
      </c>
      <c r="I420" s="28">
        <f>VLOOKUP($G420,难度数据!$P:$AI,IF($F420=1,3+VLOOKUP($E420,难度数据!$A$24:$B$27,2,FALSE),13+VLOOKUP($E420,难度数据!$A$28:$B$31,2,FALSE)),FALSE)</f>
        <v>0</v>
      </c>
      <c r="J420" s="28">
        <f>VLOOKUP($G420,难度数据!$P:$AI,IF($F420=1,4+VLOOKUP($E420,难度数据!$A$24:$B$27,2,FALSE),14+VLOOKUP($E420,难度数据!$A$28:$B$31,2,FALSE)),FALSE)</f>
        <v>1700</v>
      </c>
      <c r="K420" s="28">
        <v>0</v>
      </c>
      <c r="L420" s="28">
        <v>1.5</v>
      </c>
      <c r="M420" s="28">
        <v>0</v>
      </c>
      <c r="N420" s="28">
        <v>0</v>
      </c>
      <c r="O420" s="28">
        <f ca="1">LOOKUP($G420*4,难度数据!$I$3:$I$23,IF($F420=1,INDIRECT("难度数据"&amp;"!$J$3:$J$23"),INDIRECT("难度数据"&amp;"!$K$3:$K$23")))</f>
        <v>14100</v>
      </c>
      <c r="P420" s="28">
        <v>0</v>
      </c>
      <c r="Q420" s="28">
        <v>0</v>
      </c>
      <c r="R420" s="28">
        <v>1303014</v>
      </c>
      <c r="S420" s="28">
        <v>1</v>
      </c>
      <c r="T420" s="28">
        <v>1304017</v>
      </c>
      <c r="U420" s="28">
        <v>5</v>
      </c>
      <c r="V420" s="28">
        <v>1304019</v>
      </c>
      <c r="W420" s="28">
        <v>5</v>
      </c>
      <c r="X420" s="28"/>
      <c r="Y420" s="28"/>
      <c r="Z420" s="28"/>
      <c r="AA420" s="28" t="str">
        <f t="shared" si="19"/>
        <v/>
      </c>
      <c r="AB420" s="28">
        <v>0</v>
      </c>
      <c r="AC420" s="28">
        <f t="shared" si="18"/>
        <v>5</v>
      </c>
      <c r="AD420" s="29" t="str">
        <f>VLOOKUP(AG420,[2]战场角色!$A:$V,22,0)</f>
        <v>head_slm_1102014</v>
      </c>
      <c r="AE420" s="29">
        <f>VLOOKUP(AG420,检索目录!A:F,6,0)</f>
        <v>3</v>
      </c>
      <c r="AF420" s="28">
        <f>VLOOKUP(AG420,检索目录!A:F,3,0)</f>
        <v>3</v>
      </c>
      <c r="AG420" s="28">
        <v>1102014</v>
      </c>
      <c r="AH420" s="28"/>
    </row>
    <row r="421" s="29" customFormat="1" ht="16.5" spans="1:34">
      <c r="A421" s="35">
        <f>CONCATENATE(9,VLOOKUP(LEFT($D421,3),{"czg",1;"tfq",2;"zyd",3;"jzq",4;"gcz",5;"pcc",6},2,FALSE))*100000+VALUE(MID($D421,5,LEN($D421)-LEN(RIGHT($D421,11))-5+1))*1000+LEFT(RIGHT($D421,10),1)*100+IF(LEFT(RIGHT($D421,8),3)="jlr",1,2)*10+RIGHT($D421,1)</f>
        <v>9407311</v>
      </c>
      <c r="B421" s="28" t="s">
        <v>98</v>
      </c>
      <c r="C421" s="28" t="s">
        <v>211</v>
      </c>
      <c r="D421" s="28" t="s">
        <v>573</v>
      </c>
      <c r="E421" s="28">
        <v>3</v>
      </c>
      <c r="F421" s="28">
        <f t="shared" si="20"/>
        <v>1</v>
      </c>
      <c r="G421" s="28">
        <f>INDEX(难度数据!$A$1:$G$16,MATCH(VALUE(MID($D421,5,LEN($D421)-LEN(RIGHT($D421,11))-5+1)),难度数据!$A$1:$A$16,0),MATCH(LEFT($D421,3),难度数据!$A$1:$G$1,0))</f>
        <v>34</v>
      </c>
      <c r="H421" s="28">
        <f>VLOOKUP($G421,难度数据!$P:$AI,IF($F421=1,2+VLOOKUP($E421,难度数据!$A$24:$B$27,2,FALSE),12+VLOOKUP($E421,难度数据!$A$28:$B$31,2,FALSE)),FALSE)</f>
        <v>1.09868091315726</v>
      </c>
      <c r="I421" s="28">
        <f>VLOOKUP($G421,难度数据!$P:$AI,IF($F421=1,3+VLOOKUP($E421,难度数据!$A$24:$B$27,2,FALSE),13+VLOOKUP($E421,难度数据!$A$28:$B$31,2,FALSE)),FALSE)</f>
        <v>0</v>
      </c>
      <c r="J421" s="28">
        <f>VLOOKUP($G421,难度数据!$P:$AI,IF($F421=1,4+VLOOKUP($E421,难度数据!$A$24:$B$27,2,FALSE),14+VLOOKUP($E421,难度数据!$A$28:$B$31,2,FALSE)),FALSE)</f>
        <v>1700</v>
      </c>
      <c r="K421" s="28">
        <v>0</v>
      </c>
      <c r="L421" s="28">
        <v>1.5</v>
      </c>
      <c r="M421" s="28">
        <v>0</v>
      </c>
      <c r="N421" s="28">
        <v>0</v>
      </c>
      <c r="O421" s="28">
        <f ca="1">LOOKUP($G421*4,难度数据!$I$3:$I$23,IF($F421=1,INDIRECT("难度数据"&amp;"!$J$3:$J$23"),INDIRECT("难度数据"&amp;"!$K$3:$K$23")))</f>
        <v>140</v>
      </c>
      <c r="P421" s="28">
        <v>0</v>
      </c>
      <c r="Q421" s="28">
        <v>0</v>
      </c>
      <c r="R421" s="28">
        <v>1301015</v>
      </c>
      <c r="S421" s="28">
        <v>1</v>
      </c>
      <c r="T421" s="28">
        <v>1302015</v>
      </c>
      <c r="U421" s="28">
        <v>5</v>
      </c>
      <c r="V421" s="28"/>
      <c r="W421" s="28"/>
      <c r="X421" s="28"/>
      <c r="Y421" s="28"/>
      <c r="Z421" s="28"/>
      <c r="AA421" s="28" t="str">
        <f t="shared" si="19"/>
        <v>jzq-7-3-shl-loc1</v>
      </c>
      <c r="AB421" s="28">
        <v>4</v>
      </c>
      <c r="AC421" s="28">
        <f t="shared" si="18"/>
        <v>5</v>
      </c>
      <c r="AD421" s="29" t="str">
        <f>VLOOKUP(AG421,[2]战场角色!$A:$V,22,0)</f>
        <v>head_yqq_1101015</v>
      </c>
      <c r="AE421" s="29">
        <f>VLOOKUP(AG421,检索目录!A:F,6,0)</f>
        <v>2</v>
      </c>
      <c r="AF421" s="28">
        <f>VLOOKUP(AG421,检索目录!A:F,3,0)</f>
        <v>1</v>
      </c>
      <c r="AG421" s="28">
        <v>1101015</v>
      </c>
      <c r="AH421" s="28"/>
    </row>
    <row r="422" s="29" customFormat="1" ht="16.5" spans="1:34">
      <c r="A422" s="35">
        <f>CONCATENATE(9,VLOOKUP(LEFT($D422,3),{"czg",1;"tfq",2;"zyd",3;"jzq",4;"gcz",5;"pcc",6},2,FALSE))*100000+VALUE(MID($D422,5,LEN($D422)-LEN(RIGHT($D422,11))-5+1))*1000+LEFT(RIGHT($D422,10),1)*100+IF(LEFT(RIGHT($D422,8),3)="jlr",1,2)*10+RIGHT($D422,1)</f>
        <v>9407321</v>
      </c>
      <c r="B422" s="28" t="s">
        <v>101</v>
      </c>
      <c r="C422" s="28" t="s">
        <v>518</v>
      </c>
      <c r="D422" s="28" t="s">
        <v>574</v>
      </c>
      <c r="E422" s="28">
        <v>3</v>
      </c>
      <c r="F422" s="28">
        <f t="shared" si="20"/>
        <v>2</v>
      </c>
      <c r="G422" s="28">
        <f>INDEX(难度数据!$A$1:$G$16,MATCH(VALUE(MID($D422,5,LEN($D422)-LEN(RIGHT($D422,11))-5+1)),难度数据!$A$1:$A$16,0),MATCH(LEFT($D422,3),难度数据!$A$1:$G$1,0))</f>
        <v>34</v>
      </c>
      <c r="H422" s="28">
        <f>VLOOKUP($G422,难度数据!$P:$AI,IF($F422=1,2+VLOOKUP($E422,难度数据!$A$24:$B$27,2,FALSE),12+VLOOKUP($E422,难度数据!$A$28:$B$31,2,FALSE)),FALSE)</f>
        <v>1.10819954537942</v>
      </c>
      <c r="I422" s="28">
        <f>VLOOKUP($G422,难度数据!$P:$AI,IF($F422=1,3+VLOOKUP($E422,难度数据!$A$24:$B$27,2,FALSE),13+VLOOKUP($E422,难度数据!$A$28:$B$31,2,FALSE)),FALSE)</f>
        <v>0</v>
      </c>
      <c r="J422" s="28">
        <f>VLOOKUP($G422,难度数据!$P:$AI,IF($F422=1,4+VLOOKUP($E422,难度数据!$A$24:$B$27,2,FALSE),14+VLOOKUP($E422,难度数据!$A$28:$B$31,2,FALSE)),FALSE)</f>
        <v>1700</v>
      </c>
      <c r="K422" s="28">
        <v>0</v>
      </c>
      <c r="L422" s="28">
        <v>1.5</v>
      </c>
      <c r="M422" s="28">
        <v>0</v>
      </c>
      <c r="N422" s="28">
        <v>0</v>
      </c>
      <c r="O422" s="28">
        <f ca="1">LOOKUP($G422*4,难度数据!$I$3:$I$23,IF($F422=1,INDIRECT("难度数据"&amp;"!$J$3:$J$23"),INDIRECT("难度数据"&amp;"!$K$3:$K$23")))</f>
        <v>14100</v>
      </c>
      <c r="P422" s="28">
        <v>0</v>
      </c>
      <c r="Q422" s="28">
        <v>0</v>
      </c>
      <c r="R422" s="28">
        <v>1303021</v>
      </c>
      <c r="S422" s="28">
        <v>1</v>
      </c>
      <c r="T422" s="28">
        <v>1304028</v>
      </c>
      <c r="U422" s="28">
        <v>5</v>
      </c>
      <c r="V422" s="28">
        <v>1304032</v>
      </c>
      <c r="W422" s="28">
        <v>5</v>
      </c>
      <c r="X422" s="28"/>
      <c r="Y422" s="28"/>
      <c r="Z422" s="28"/>
      <c r="AA422" s="28" t="str">
        <f t="shared" si="19"/>
        <v/>
      </c>
      <c r="AB422" s="28">
        <v>0</v>
      </c>
      <c r="AC422" s="28">
        <f t="shared" si="18"/>
        <v>5</v>
      </c>
      <c r="AD422" s="29" t="str">
        <f>VLOOKUP(AG422,[2]战场角色!$A:$V,22,0)</f>
        <v>head_lftl_1102021</v>
      </c>
      <c r="AE422" s="29">
        <f>VLOOKUP(AG422,检索目录!A:F,6,0)</f>
        <v>3</v>
      </c>
      <c r="AF422" s="28">
        <f>VLOOKUP(AG422,检索目录!A:F,3,0)</f>
        <v>2</v>
      </c>
      <c r="AG422" s="28">
        <v>1102021</v>
      </c>
      <c r="AH422" s="28"/>
    </row>
    <row r="423" s="29" customFormat="1" ht="16.5" spans="1:34">
      <c r="A423" s="35">
        <f>CONCATENATE(9,VLOOKUP(LEFT($D423,3),{"czg",1;"tfq",2;"zyd",3;"jzq",4;"gcz",5;"pcc",6},2,FALSE))*100000+VALUE(MID($D423,5,LEN($D423)-LEN(RIGHT($D423,11))-5+1))*1000+LEFT(RIGHT($D423,10),1)*100+IF(LEFT(RIGHT($D423,8),3)="jlr",1,2)*10+RIGHT($D423,1)</f>
        <v>9407312</v>
      </c>
      <c r="B423" s="28" t="s">
        <v>98</v>
      </c>
      <c r="C423" s="28" t="s">
        <v>209</v>
      </c>
      <c r="D423" s="28" t="s">
        <v>575</v>
      </c>
      <c r="E423" s="28">
        <v>4</v>
      </c>
      <c r="F423" s="28">
        <f t="shared" si="20"/>
        <v>1</v>
      </c>
      <c r="G423" s="28">
        <f>INDEX(难度数据!$A$1:$G$16,MATCH(VALUE(MID($D423,5,LEN($D423)-LEN(RIGHT($D423,11))-5+1)),难度数据!$A$1:$A$16,0),MATCH(LEFT($D423,3),难度数据!$A$1:$G$1,0))</f>
        <v>34</v>
      </c>
      <c r="H423" s="28">
        <f>VLOOKUP($G423,难度数据!$P:$AI,IF($F423=1,2+VLOOKUP($E423,难度数据!$A$24:$B$27,2,FALSE),12+VLOOKUP($E423,难度数据!$A$28:$B$31,2,FALSE)),FALSE)</f>
        <v>1.26742030255001</v>
      </c>
      <c r="I423" s="28">
        <f>VLOOKUP($G423,难度数据!$P:$AI,IF($F423=1,3+VLOOKUP($E423,难度数据!$A$24:$B$27,2,FALSE),13+VLOOKUP($E423,难度数据!$A$28:$B$31,2,FALSE)),FALSE)</f>
        <v>0</v>
      </c>
      <c r="J423" s="28">
        <f>VLOOKUP($G423,难度数据!$P:$AI,IF($F423=1,4+VLOOKUP($E423,难度数据!$A$24:$B$27,2,FALSE),14+VLOOKUP($E423,难度数据!$A$28:$B$31,2,FALSE)),FALSE)</f>
        <v>1700</v>
      </c>
      <c r="K423" s="28">
        <v>0</v>
      </c>
      <c r="L423" s="28">
        <v>1.5</v>
      </c>
      <c r="M423" s="28">
        <v>0</v>
      </c>
      <c r="N423" s="28">
        <v>0</v>
      </c>
      <c r="O423" s="28">
        <f ca="1">LOOKUP($G423*4,难度数据!$I$3:$I$23,IF($F423=1,INDIRECT("难度数据"&amp;"!$J$3:$J$23"),INDIRECT("难度数据"&amp;"!$K$3:$K$23")))</f>
        <v>140</v>
      </c>
      <c r="P423" s="28">
        <v>0</v>
      </c>
      <c r="Q423" s="28">
        <v>0</v>
      </c>
      <c r="R423" s="28">
        <v>1301001</v>
      </c>
      <c r="S423" s="28">
        <v>1</v>
      </c>
      <c r="T423" s="28">
        <v>1302001</v>
      </c>
      <c r="U423" s="28">
        <v>5</v>
      </c>
      <c r="V423" s="28"/>
      <c r="W423" s="28"/>
      <c r="X423" s="28"/>
      <c r="Y423" s="28"/>
      <c r="Z423" s="28"/>
      <c r="AA423" s="28" t="str">
        <f t="shared" si="19"/>
        <v>jzq-7-3-shl-loc2</v>
      </c>
      <c r="AB423" s="28">
        <v>4</v>
      </c>
      <c r="AC423" s="28">
        <f t="shared" si="18"/>
        <v>5</v>
      </c>
      <c r="AD423" s="29" t="str">
        <f>VLOOKUP(AG423,[2]战场角色!$A:$V,22,0)</f>
        <v>head_cfcyb_1101001</v>
      </c>
      <c r="AE423" s="29">
        <f>VLOOKUP(AG423,检索目录!A:F,6,0)</f>
        <v>3</v>
      </c>
      <c r="AF423" s="28">
        <f>VLOOKUP(AG423,检索目录!A:F,3,0)</f>
        <v>1</v>
      </c>
      <c r="AG423" s="28">
        <v>1101001</v>
      </c>
      <c r="AH423" s="28"/>
    </row>
    <row r="424" s="29" customFormat="1" ht="16.5" spans="1:34">
      <c r="A424" s="35">
        <f>CONCATENATE(9,VLOOKUP(LEFT($D424,3),{"czg",1;"tfq",2;"zyd",3;"jzq",4;"gcz",5;"pcc",6},2,FALSE))*100000+VALUE(MID($D424,5,LEN($D424)-LEN(RIGHT($D424,11))-5+1))*1000+LEFT(RIGHT($D424,10),1)*100+IF(LEFT(RIGHT($D424,8),3)="jlr",1,2)*10+RIGHT($D424,1)</f>
        <v>9407322</v>
      </c>
      <c r="B424" s="28" t="s">
        <v>101</v>
      </c>
      <c r="C424" s="28" t="s">
        <v>521</v>
      </c>
      <c r="D424" s="28" t="s">
        <v>576</v>
      </c>
      <c r="E424" s="28">
        <v>4</v>
      </c>
      <c r="F424" s="28">
        <f t="shared" si="20"/>
        <v>2</v>
      </c>
      <c r="G424" s="28">
        <f>INDEX(难度数据!$A$1:$G$16,MATCH(VALUE(MID($D424,5,LEN($D424)-LEN(RIGHT($D424,11))-5+1)),难度数据!$A$1:$A$16,0),MATCH(LEFT($D424,3),难度数据!$A$1:$G$1,0))</f>
        <v>34</v>
      </c>
      <c r="H424" s="28">
        <f>VLOOKUP($G424,难度数据!$P:$AI,IF($F424=1,2+VLOOKUP($E424,难度数据!$A$24:$B$27,2,FALSE),12+VLOOKUP($E424,难度数据!$A$28:$B$31,2,FALSE)),FALSE)</f>
        <v>1.27491983096747</v>
      </c>
      <c r="I424" s="28">
        <f>VLOOKUP($G424,难度数据!$P:$AI,IF($F424=1,3+VLOOKUP($E424,难度数据!$A$24:$B$27,2,FALSE),13+VLOOKUP($E424,难度数据!$A$28:$B$31,2,FALSE)),FALSE)</f>
        <v>0</v>
      </c>
      <c r="J424" s="28">
        <f>VLOOKUP($G424,难度数据!$P:$AI,IF($F424=1,4+VLOOKUP($E424,难度数据!$A$24:$B$27,2,FALSE),14+VLOOKUP($E424,难度数据!$A$28:$B$31,2,FALSE)),FALSE)</f>
        <v>1700</v>
      </c>
      <c r="K424" s="28">
        <v>0</v>
      </c>
      <c r="L424" s="28">
        <v>1.5</v>
      </c>
      <c r="M424" s="28">
        <v>0</v>
      </c>
      <c r="N424" s="28">
        <v>0</v>
      </c>
      <c r="O424" s="28">
        <f ca="1">LOOKUP($G424*4,难度数据!$I$3:$I$23,IF($F424=1,INDIRECT("难度数据"&amp;"!$J$3:$J$23"),INDIRECT("难度数据"&amp;"!$K$3:$K$23")))</f>
        <v>14100</v>
      </c>
      <c r="P424" s="28">
        <v>0</v>
      </c>
      <c r="Q424" s="28">
        <v>0</v>
      </c>
      <c r="R424" s="28">
        <v>1303009</v>
      </c>
      <c r="S424" s="28">
        <v>1</v>
      </c>
      <c r="T424" s="28">
        <v>1304029</v>
      </c>
      <c r="U424" s="28">
        <v>5</v>
      </c>
      <c r="V424" s="28">
        <v>1304032</v>
      </c>
      <c r="W424" s="28">
        <v>5</v>
      </c>
      <c r="X424" s="28"/>
      <c r="Y424" s="28"/>
      <c r="Z424" s="28"/>
      <c r="AA424" s="28" t="str">
        <f t="shared" si="19"/>
        <v/>
      </c>
      <c r="AB424" s="28">
        <v>0</v>
      </c>
      <c r="AC424" s="28">
        <f t="shared" si="18"/>
        <v>5</v>
      </c>
      <c r="AD424" s="29" t="str">
        <f>VLOOKUP(AG424,[2]战场角色!$A:$V,22,0)</f>
        <v>head_xh_1102009</v>
      </c>
      <c r="AE424" s="29">
        <f>VLOOKUP(AG424,检索目录!A:F,6,0)</f>
        <v>3</v>
      </c>
      <c r="AF424" s="28">
        <f>VLOOKUP(AG424,检索目录!A:F,3,0)</f>
        <v>1</v>
      </c>
      <c r="AG424" s="28">
        <v>1102009</v>
      </c>
      <c r="AH424" s="28"/>
    </row>
    <row r="425" s="29" customFormat="1" ht="16.5" spans="1:34">
      <c r="A425" s="35">
        <f>CONCATENATE(9,VLOOKUP(LEFT($D425,3),{"czg",1;"tfq",2;"zyd",3;"jzq",4;"gcz",5;"pcc",6},2,FALSE))*100000+VALUE(MID($D425,5,LEN($D425)-LEN(RIGHT($D425,11))-5+1))*1000+LEFT(RIGHT($D425,10),1)*100+IF(LEFT(RIGHT($D425,8),3)="jlr",1,2)*10+RIGHT($D425,1)</f>
        <v>9407313</v>
      </c>
      <c r="B425" s="28" t="s">
        <v>98</v>
      </c>
      <c r="C425" s="28" t="s">
        <v>183</v>
      </c>
      <c r="D425" s="28" t="s">
        <v>577</v>
      </c>
      <c r="E425" s="28">
        <v>3</v>
      </c>
      <c r="F425" s="28">
        <f t="shared" si="20"/>
        <v>1</v>
      </c>
      <c r="G425" s="28">
        <f>INDEX(难度数据!$A$1:$G$16,MATCH(VALUE(MID($D425,5,LEN($D425)-LEN(RIGHT($D425,11))-5+1)),难度数据!$A$1:$A$16,0),MATCH(LEFT($D425,3),难度数据!$A$1:$G$1,0))</f>
        <v>34</v>
      </c>
      <c r="H425" s="28">
        <f>VLOOKUP($G425,难度数据!$P:$AI,IF($F425=1,2+VLOOKUP($E425,难度数据!$A$24:$B$27,2,FALSE),12+VLOOKUP($E425,难度数据!$A$28:$B$31,2,FALSE)),FALSE)</f>
        <v>1.09868091315726</v>
      </c>
      <c r="I425" s="28">
        <f>VLOOKUP($G425,难度数据!$P:$AI,IF($F425=1,3+VLOOKUP($E425,难度数据!$A$24:$B$27,2,FALSE),13+VLOOKUP($E425,难度数据!$A$28:$B$31,2,FALSE)),FALSE)</f>
        <v>0</v>
      </c>
      <c r="J425" s="28">
        <f>VLOOKUP($G425,难度数据!$P:$AI,IF($F425=1,4+VLOOKUP($E425,难度数据!$A$24:$B$27,2,FALSE),14+VLOOKUP($E425,难度数据!$A$28:$B$31,2,FALSE)),FALSE)</f>
        <v>1700</v>
      </c>
      <c r="K425" s="28">
        <v>0</v>
      </c>
      <c r="L425" s="28">
        <v>1.5</v>
      </c>
      <c r="M425" s="28">
        <v>0</v>
      </c>
      <c r="N425" s="28">
        <v>0</v>
      </c>
      <c r="O425" s="28">
        <f ca="1">LOOKUP($G425*4,难度数据!$I$3:$I$23,IF($F425=1,INDIRECT("难度数据"&amp;"!$J$3:$J$23"),INDIRECT("难度数据"&amp;"!$K$3:$K$23")))</f>
        <v>140</v>
      </c>
      <c r="P425" s="28">
        <v>0</v>
      </c>
      <c r="Q425" s="28">
        <v>0</v>
      </c>
      <c r="R425" s="28">
        <v>1301011</v>
      </c>
      <c r="S425" s="28">
        <v>1</v>
      </c>
      <c r="T425" s="28">
        <v>1302011</v>
      </c>
      <c r="U425" s="28">
        <v>5</v>
      </c>
      <c r="V425" s="28"/>
      <c r="W425" s="28"/>
      <c r="X425" s="28"/>
      <c r="Y425" s="28"/>
      <c r="Z425" s="28"/>
      <c r="AA425" s="28" t="str">
        <f t="shared" si="19"/>
        <v>jzq-7-3-shl-loc3</v>
      </c>
      <c r="AB425" s="28">
        <v>4</v>
      </c>
      <c r="AC425" s="28">
        <f t="shared" si="18"/>
        <v>5</v>
      </c>
      <c r="AD425" s="29" t="str">
        <f>VLOOKUP(AG425,[2]战场角色!$A:$V,22,0)</f>
        <v>head_yfz_1101011</v>
      </c>
      <c r="AE425" s="29">
        <f>VLOOKUP(AG425,检索目录!A:F,6,0)</f>
        <v>3</v>
      </c>
      <c r="AF425" s="28">
        <f>VLOOKUP(AG425,检索目录!A:F,3,0)</f>
        <v>2</v>
      </c>
      <c r="AG425" s="28">
        <v>1101011</v>
      </c>
      <c r="AH425" s="28"/>
    </row>
    <row r="426" s="29" customFormat="1" ht="16.5" spans="1:34">
      <c r="A426" s="35">
        <f>CONCATENATE(9,VLOOKUP(LEFT($D426,3),{"czg",1;"tfq",2;"zyd",3;"jzq",4;"gcz",5;"pcc",6},2,FALSE))*100000+VALUE(MID($D426,5,LEN($D426)-LEN(RIGHT($D426,11))-5+1))*1000+LEFT(RIGHT($D426,10),1)*100+IF(LEFT(RIGHT($D426,8),3)="jlr",1,2)*10+RIGHT($D426,1)</f>
        <v>9407323</v>
      </c>
      <c r="B426" s="28" t="s">
        <v>101</v>
      </c>
      <c r="C426" s="28" t="s">
        <v>524</v>
      </c>
      <c r="D426" s="28" t="s">
        <v>578</v>
      </c>
      <c r="E426" s="28">
        <v>3</v>
      </c>
      <c r="F426" s="28">
        <f t="shared" si="20"/>
        <v>2</v>
      </c>
      <c r="G426" s="28">
        <f>INDEX(难度数据!$A$1:$G$16,MATCH(VALUE(MID($D426,5,LEN($D426)-LEN(RIGHT($D426,11))-5+1)),难度数据!$A$1:$A$16,0),MATCH(LEFT($D426,3),难度数据!$A$1:$G$1,0))</f>
        <v>34</v>
      </c>
      <c r="H426" s="28">
        <f>VLOOKUP($G426,难度数据!$P:$AI,IF($F426=1,2+VLOOKUP($E426,难度数据!$A$24:$B$27,2,FALSE),12+VLOOKUP($E426,难度数据!$A$28:$B$31,2,FALSE)),FALSE)</f>
        <v>1.10819954537942</v>
      </c>
      <c r="I426" s="28">
        <f>VLOOKUP($G426,难度数据!$P:$AI,IF($F426=1,3+VLOOKUP($E426,难度数据!$A$24:$B$27,2,FALSE),13+VLOOKUP($E426,难度数据!$A$28:$B$31,2,FALSE)),FALSE)</f>
        <v>0</v>
      </c>
      <c r="J426" s="28">
        <f>VLOOKUP($G426,难度数据!$P:$AI,IF($F426=1,4+VLOOKUP($E426,难度数据!$A$24:$B$27,2,FALSE),14+VLOOKUP($E426,难度数据!$A$28:$B$31,2,FALSE)),FALSE)</f>
        <v>1700</v>
      </c>
      <c r="K426" s="28">
        <v>0</v>
      </c>
      <c r="L426" s="28">
        <v>1.5</v>
      </c>
      <c r="M426" s="28">
        <v>0</v>
      </c>
      <c r="N426" s="28">
        <v>0</v>
      </c>
      <c r="O426" s="28">
        <f ca="1">LOOKUP($G426*4,难度数据!$I$3:$I$23,IF($F426=1,INDIRECT("难度数据"&amp;"!$J$3:$J$23"),INDIRECT("难度数据"&amp;"!$K$3:$K$23")))</f>
        <v>14100</v>
      </c>
      <c r="P426" s="28">
        <v>0</v>
      </c>
      <c r="Q426" s="28">
        <v>0</v>
      </c>
      <c r="R426" s="28">
        <v>1303017</v>
      </c>
      <c r="S426" s="28">
        <v>1</v>
      </c>
      <c r="T426" s="28">
        <v>1304030</v>
      </c>
      <c r="U426" s="28">
        <v>5</v>
      </c>
      <c r="V426" s="28">
        <v>1304031</v>
      </c>
      <c r="W426" s="28">
        <v>5</v>
      </c>
      <c r="X426" s="28"/>
      <c r="Y426" s="28"/>
      <c r="Z426" s="28"/>
      <c r="AA426" s="28" t="str">
        <f t="shared" si="19"/>
        <v/>
      </c>
      <c r="AB426" s="28">
        <v>0</v>
      </c>
      <c r="AC426" s="28">
        <f t="shared" si="18"/>
        <v>5</v>
      </c>
      <c r="AD426" s="29" t="str">
        <f>VLOOKUP(AG426,[2]战场角色!$A:$V,22,0)</f>
        <v>head_fl_1102017</v>
      </c>
      <c r="AE426" s="29">
        <f>VLOOKUP(AG426,检索目录!A:F,6,0)</f>
        <v>3</v>
      </c>
      <c r="AF426" s="28">
        <f>VLOOKUP(AG426,检索目录!A:F,3,0)</f>
        <v>2</v>
      </c>
      <c r="AG426" s="28">
        <v>1102017</v>
      </c>
      <c r="AH426" s="28"/>
    </row>
    <row r="427" s="29" customFormat="1" ht="16.5" spans="1:34">
      <c r="A427" s="35">
        <f>CONCATENATE(9,VLOOKUP(LEFT($D427,3),{"czg",1;"tfq",2;"zyd",3;"jzq",4;"gcz",5;"pcc",6},2,FALSE))*100000+VALUE(MID($D427,5,LEN($D427)-LEN(RIGHT($D427,11))-5+1))*1000+LEFT(RIGHT($D427,10),1)*100+IF(LEFT(RIGHT($D427,8),3)="jlr",1,2)*10+RIGHT($D427,1)</f>
        <v>9108111</v>
      </c>
      <c r="B427" s="28" t="s">
        <v>98</v>
      </c>
      <c r="C427" s="28" t="s">
        <v>99</v>
      </c>
      <c r="D427" s="28" t="s">
        <v>579</v>
      </c>
      <c r="E427" s="28">
        <v>3</v>
      </c>
      <c r="F427" s="28">
        <f t="shared" si="20"/>
        <v>1</v>
      </c>
      <c r="G427" s="28">
        <f>INDEX(难度数据!$A$1:$G$16,MATCH(VALUE(MID($D427,5,LEN($D427)-LEN(RIGHT($D427,11))-5+1)),难度数据!$A$1:$A$16,0),MATCH(LEFT($D427,3),难度数据!$A$1:$G$1,0))</f>
        <v>32</v>
      </c>
      <c r="H427" s="28">
        <f>VLOOKUP($G427,难度数据!$P:$AI,IF($F427=1,2+VLOOKUP($E427,难度数据!$A$24:$B$27,2,FALSE),12+VLOOKUP($E427,难度数据!$A$28:$B$31,2,FALSE)),FALSE)</f>
        <v>1.07921216695453</v>
      </c>
      <c r="I427" s="28">
        <f>VLOOKUP($G427,难度数据!$P:$AI,IF($F427=1,3+VLOOKUP($E427,难度数据!$A$24:$B$27,2,FALSE),13+VLOOKUP($E427,难度数据!$A$28:$B$31,2,FALSE)),FALSE)</f>
        <v>0</v>
      </c>
      <c r="J427" s="28">
        <f>VLOOKUP($G427,难度数据!$P:$AI,IF($F427=1,4+VLOOKUP($E427,难度数据!$A$24:$B$27,2,FALSE),14+VLOOKUP($E427,难度数据!$A$28:$B$31,2,FALSE)),FALSE)</f>
        <v>1600</v>
      </c>
      <c r="K427" s="28">
        <v>0</v>
      </c>
      <c r="L427" s="28">
        <v>1.5</v>
      </c>
      <c r="M427" s="28">
        <v>0</v>
      </c>
      <c r="N427" s="28">
        <v>0</v>
      </c>
      <c r="O427" s="28">
        <f ca="1">LOOKUP($G427*4,难度数据!$I$3:$I$23,IF($F427=1,INDIRECT("难度数据"&amp;"!$J$3:$J$23"),INDIRECT("难度数据"&amp;"!$K$3:$K$23")))</f>
        <v>130</v>
      </c>
      <c r="P427" s="28">
        <v>0</v>
      </c>
      <c r="Q427" s="28">
        <v>0</v>
      </c>
      <c r="R427" s="28">
        <v>1301012</v>
      </c>
      <c r="S427" s="28">
        <v>1</v>
      </c>
      <c r="T427" s="28">
        <v>1302012</v>
      </c>
      <c r="U427" s="28">
        <v>6</v>
      </c>
      <c r="V427" s="28"/>
      <c r="W427" s="28"/>
      <c r="X427" s="28"/>
      <c r="Y427" s="28"/>
      <c r="Z427" s="28"/>
      <c r="AA427" s="28" t="str">
        <f t="shared" si="19"/>
        <v>czg-8-1-shl-loc1</v>
      </c>
      <c r="AB427" s="28">
        <v>4</v>
      </c>
      <c r="AC427" s="28">
        <f t="shared" si="18"/>
        <v>5</v>
      </c>
      <c r="AD427" s="29" t="str">
        <f>VLOOKUP(AG427,[2]战场角色!$A:$V,22,0)</f>
        <v>head_nyf_1101012</v>
      </c>
      <c r="AE427" s="29">
        <f>VLOOKUP(AG427,检索目录!A:F,6,0)</f>
        <v>2</v>
      </c>
      <c r="AF427" s="28">
        <f>VLOOKUP(AG427,检索目录!A:F,3,0)</f>
        <v>2</v>
      </c>
      <c r="AG427" s="28">
        <v>1101012</v>
      </c>
      <c r="AH427" s="28"/>
    </row>
    <row r="428" s="29" customFormat="1" ht="16.5" spans="1:34">
      <c r="A428" s="35">
        <f>CONCATENATE(9,VLOOKUP(LEFT($D428,3),{"czg",1;"tfq",2;"zyd",3;"jzq",4;"gcz",5;"pcc",6},2,FALSE))*100000+VALUE(MID($D428,5,LEN($D428)-LEN(RIGHT($D428,11))-5+1))*1000+LEFT(RIGHT($D428,10),1)*100+IF(LEFT(RIGHT($D428,8),3)="jlr",1,2)*10+RIGHT($D428,1)</f>
        <v>9108121</v>
      </c>
      <c r="B428" s="28" t="s">
        <v>101</v>
      </c>
      <c r="C428" s="28" t="s">
        <v>493</v>
      </c>
      <c r="D428" s="28" t="s">
        <v>580</v>
      </c>
      <c r="E428" s="28">
        <v>3</v>
      </c>
      <c r="F428" s="28">
        <f t="shared" si="20"/>
        <v>2</v>
      </c>
      <c r="G428" s="28">
        <f>INDEX(难度数据!$A$1:$G$16,MATCH(VALUE(MID($D428,5,LEN($D428)-LEN(RIGHT($D428,11))-5+1)),难度数据!$A$1:$A$16,0),MATCH(LEFT($D428,3),难度数据!$A$1:$G$1,0))</f>
        <v>32</v>
      </c>
      <c r="H428" s="28">
        <f>VLOOKUP($G428,难度数据!$P:$AI,IF($F428=1,2+VLOOKUP($E428,难度数据!$A$24:$B$27,2,FALSE),12+VLOOKUP($E428,难度数据!$A$28:$B$31,2,FALSE)),FALSE)</f>
        <v>1.09020622021456</v>
      </c>
      <c r="I428" s="28">
        <f>VLOOKUP($G428,难度数据!$P:$AI,IF($F428=1,3+VLOOKUP($E428,难度数据!$A$24:$B$27,2,FALSE),13+VLOOKUP($E428,难度数据!$A$28:$B$31,2,FALSE)),FALSE)</f>
        <v>0</v>
      </c>
      <c r="J428" s="28">
        <f>VLOOKUP($G428,难度数据!$P:$AI,IF($F428=1,4+VLOOKUP($E428,难度数据!$A$24:$B$27,2,FALSE),14+VLOOKUP($E428,难度数据!$A$28:$B$31,2,FALSE)),FALSE)</f>
        <v>1600</v>
      </c>
      <c r="K428" s="28">
        <v>0</v>
      </c>
      <c r="L428" s="28">
        <v>1.5</v>
      </c>
      <c r="M428" s="28">
        <v>0</v>
      </c>
      <c r="N428" s="28">
        <v>0</v>
      </c>
      <c r="O428" s="28">
        <f ca="1">LOOKUP($G428*4,难度数据!$I$3:$I$23,IF($F428=1,INDIRECT("难度数据"&amp;"!$J$3:$J$23"),INDIRECT("难度数据"&amp;"!$K$3:$K$23")))</f>
        <v>10750</v>
      </c>
      <c r="P428" s="28">
        <v>0</v>
      </c>
      <c r="Q428" s="28">
        <v>0</v>
      </c>
      <c r="R428" s="28">
        <v>1303018</v>
      </c>
      <c r="S428" s="28">
        <v>1</v>
      </c>
      <c r="T428" s="28">
        <v>1304029</v>
      </c>
      <c r="U428" s="28">
        <v>6</v>
      </c>
      <c r="V428" s="28">
        <v>1304032</v>
      </c>
      <c r="W428" s="28">
        <v>6</v>
      </c>
      <c r="X428" s="28"/>
      <c r="Y428" s="28"/>
      <c r="Z428" s="28"/>
      <c r="AA428" s="28" t="str">
        <f t="shared" si="19"/>
        <v/>
      </c>
      <c r="AB428" s="28">
        <v>0</v>
      </c>
      <c r="AC428" s="28">
        <f t="shared" si="18"/>
        <v>5</v>
      </c>
      <c r="AD428" s="29" t="str">
        <f>VLOOKUP(AG428,[2]战场角色!$A:$V,22,0)</f>
        <v>head_sr_1102018</v>
      </c>
      <c r="AE428" s="29">
        <f>VLOOKUP(AG428,检索目录!A:F,6,0)</f>
        <v>2</v>
      </c>
      <c r="AF428" s="28">
        <f>VLOOKUP(AG428,检索目录!A:F,3,0)</f>
        <v>2</v>
      </c>
      <c r="AG428" s="28">
        <v>1102018</v>
      </c>
      <c r="AH428" s="28"/>
    </row>
    <row r="429" s="29" customFormat="1" ht="16.5" spans="1:34">
      <c r="A429" s="35">
        <f>CONCATENATE(9,VLOOKUP(LEFT($D429,3),{"czg",1;"tfq",2;"zyd",3;"jzq",4;"gcz",5;"pcc",6},2,FALSE))*100000+VALUE(MID($D429,5,LEN($D429)-LEN(RIGHT($D429,11))-5+1))*1000+LEFT(RIGHT($D429,10),1)*100+IF(LEFT(RIGHT($D429,8),3)="jlr",1,2)*10+RIGHT($D429,1)</f>
        <v>9108112</v>
      </c>
      <c r="B429" s="28" t="s">
        <v>98</v>
      </c>
      <c r="C429" s="28" t="s">
        <v>104</v>
      </c>
      <c r="D429" s="28" t="s">
        <v>581</v>
      </c>
      <c r="E429" s="28">
        <v>4</v>
      </c>
      <c r="F429" s="28">
        <f t="shared" si="20"/>
        <v>1</v>
      </c>
      <c r="G429" s="28">
        <f>INDEX(难度数据!$A$1:$G$16,MATCH(VALUE(MID($D429,5,LEN($D429)-LEN(RIGHT($D429,11))-5+1)),难度数据!$A$1:$A$16,0),MATCH(LEFT($D429,3),难度数据!$A$1:$G$1,0))</f>
        <v>32</v>
      </c>
      <c r="H429" s="28">
        <f>VLOOKUP($G429,难度数据!$P:$AI,IF($F429=1,2+VLOOKUP($E429,难度数据!$A$24:$B$27,2,FALSE),12+VLOOKUP($E429,难度数据!$A$28:$B$31,2,FALSE)),FALSE)</f>
        <v>1.24473997904823</v>
      </c>
      <c r="I429" s="28">
        <f>VLOOKUP($G429,难度数据!$P:$AI,IF($F429=1,3+VLOOKUP($E429,难度数据!$A$24:$B$27,2,FALSE),13+VLOOKUP($E429,难度数据!$A$28:$B$31,2,FALSE)),FALSE)</f>
        <v>0</v>
      </c>
      <c r="J429" s="28">
        <f>VLOOKUP($G429,难度数据!$P:$AI,IF($F429=1,4+VLOOKUP($E429,难度数据!$A$24:$B$27,2,FALSE),14+VLOOKUP($E429,难度数据!$A$28:$B$31,2,FALSE)),FALSE)</f>
        <v>1600</v>
      </c>
      <c r="K429" s="28">
        <v>0</v>
      </c>
      <c r="L429" s="28">
        <v>1.5</v>
      </c>
      <c r="M429" s="28">
        <v>0</v>
      </c>
      <c r="N429" s="28">
        <v>0</v>
      </c>
      <c r="O429" s="28">
        <f ca="1">LOOKUP($G429*4,难度数据!$I$3:$I$23,IF($F429=1,INDIRECT("难度数据"&amp;"!$J$3:$J$23"),INDIRECT("难度数据"&amp;"!$K$3:$K$23")))</f>
        <v>130</v>
      </c>
      <c r="P429" s="28">
        <v>0</v>
      </c>
      <c r="Q429" s="28">
        <v>0</v>
      </c>
      <c r="R429" s="28">
        <v>1301008</v>
      </c>
      <c r="S429" s="28">
        <v>1</v>
      </c>
      <c r="T429" s="28">
        <v>1302008</v>
      </c>
      <c r="U429" s="28">
        <v>6</v>
      </c>
      <c r="V429" s="28"/>
      <c r="W429" s="28"/>
      <c r="X429" s="28"/>
      <c r="Y429" s="28"/>
      <c r="Z429" s="28"/>
      <c r="AA429" s="28" t="str">
        <f t="shared" si="19"/>
        <v>czg-8-1-shl-loc2</v>
      </c>
      <c r="AB429" s="28">
        <v>4</v>
      </c>
      <c r="AC429" s="28">
        <f t="shared" si="18"/>
        <v>5</v>
      </c>
      <c r="AD429" s="29" t="str">
        <f>VLOOKUP(AG429,[2]战场角色!$A:$V,22,0)</f>
        <v>head_hekp_1101008</v>
      </c>
      <c r="AE429" s="29">
        <f>VLOOKUP(AG429,检索目录!A:F,6,0)</f>
        <v>2</v>
      </c>
      <c r="AF429" s="28">
        <f>VLOOKUP(AG429,检索目录!A:F,3,0)</f>
        <v>3</v>
      </c>
      <c r="AG429" s="28">
        <v>1101008</v>
      </c>
      <c r="AH429" s="28"/>
    </row>
    <row r="430" s="29" customFormat="1" ht="16.5" spans="1:34">
      <c r="A430" s="35">
        <f>CONCATENATE(9,VLOOKUP(LEFT($D430,3),{"czg",1;"tfq",2;"zyd",3;"jzq",4;"gcz",5;"pcc",6},2,FALSE))*100000+VALUE(MID($D430,5,LEN($D430)-LEN(RIGHT($D430,11))-5+1))*1000+LEFT(RIGHT($D430,10),1)*100+IF(LEFT(RIGHT($D430,8),3)="jlr",1,2)*10+RIGHT($D430,1)</f>
        <v>9108122</v>
      </c>
      <c r="B430" s="28" t="s">
        <v>101</v>
      </c>
      <c r="C430" s="28" t="s">
        <v>496</v>
      </c>
      <c r="D430" s="28" t="s">
        <v>582</v>
      </c>
      <c r="E430" s="28">
        <v>4</v>
      </c>
      <c r="F430" s="28">
        <f t="shared" si="20"/>
        <v>2</v>
      </c>
      <c r="G430" s="28">
        <f>INDEX(难度数据!$A$1:$G$16,MATCH(VALUE(MID($D430,5,LEN($D430)-LEN(RIGHT($D430,11))-5+1)),难度数据!$A$1:$A$16,0),MATCH(LEFT($D430,3),难度数据!$A$1:$G$1,0))</f>
        <v>32</v>
      </c>
      <c r="H430" s="28">
        <f>VLOOKUP($G430,难度数据!$P:$AI,IF($F430=1,2+VLOOKUP($E430,难度数据!$A$24:$B$27,2,FALSE),12+VLOOKUP($E430,难度数据!$A$28:$B$31,2,FALSE)),FALSE)</f>
        <v>1.25421954537958</v>
      </c>
      <c r="I430" s="28">
        <f>VLOOKUP($G430,难度数据!$P:$AI,IF($F430=1,3+VLOOKUP($E430,难度数据!$A$24:$B$27,2,FALSE),13+VLOOKUP($E430,难度数据!$A$28:$B$31,2,FALSE)),FALSE)</f>
        <v>0</v>
      </c>
      <c r="J430" s="28">
        <f>VLOOKUP($G430,难度数据!$P:$AI,IF($F430=1,4+VLOOKUP($E430,难度数据!$A$24:$B$27,2,FALSE),14+VLOOKUP($E430,难度数据!$A$28:$B$31,2,FALSE)),FALSE)</f>
        <v>1600</v>
      </c>
      <c r="K430" s="28">
        <v>0</v>
      </c>
      <c r="L430" s="28">
        <v>1.5</v>
      </c>
      <c r="M430" s="28">
        <v>0</v>
      </c>
      <c r="N430" s="28">
        <v>0</v>
      </c>
      <c r="O430" s="28">
        <f ca="1">LOOKUP($G430*4,难度数据!$I$3:$I$23,IF($F430=1,INDIRECT("难度数据"&amp;"!$J$3:$J$23"),INDIRECT("难度数据"&amp;"!$K$3:$K$23")))</f>
        <v>10750</v>
      </c>
      <c r="P430" s="28">
        <v>0</v>
      </c>
      <c r="Q430" s="28">
        <v>0</v>
      </c>
      <c r="R430" s="28">
        <v>1303013</v>
      </c>
      <c r="S430" s="28">
        <v>1</v>
      </c>
      <c r="T430" s="28">
        <v>1304030</v>
      </c>
      <c r="U430" s="28">
        <v>6</v>
      </c>
      <c r="V430" s="28">
        <v>1304031</v>
      </c>
      <c r="W430" s="28">
        <v>6</v>
      </c>
      <c r="X430" s="28"/>
      <c r="Y430" s="28"/>
      <c r="Z430" s="28"/>
      <c r="AA430" s="28" t="str">
        <f t="shared" si="19"/>
        <v/>
      </c>
      <c r="AB430" s="28">
        <v>0</v>
      </c>
      <c r="AC430" s="28">
        <f t="shared" si="18"/>
        <v>5</v>
      </c>
      <c r="AD430" s="29" t="str">
        <f>VLOOKUP(AG430,[2]战场角色!$A:$V,22,0)</f>
        <v>head_sbls_1102013</v>
      </c>
      <c r="AE430" s="29">
        <f>VLOOKUP(AG430,检索目录!A:F,6,0)</f>
        <v>2</v>
      </c>
      <c r="AF430" s="28">
        <f>VLOOKUP(AG430,检索目录!A:F,3,0)</f>
        <v>3</v>
      </c>
      <c r="AG430" s="28">
        <v>1102013</v>
      </c>
      <c r="AH430" s="28"/>
    </row>
    <row r="431" s="29" customFormat="1" ht="16.5" spans="1:34">
      <c r="A431" s="35">
        <f>CONCATENATE(9,VLOOKUP(LEFT($D431,3),{"czg",1;"tfq",2;"zyd",3;"jzq",4;"gcz",5;"pcc",6},2,FALSE))*100000+VALUE(MID($D431,5,LEN($D431)-LEN(RIGHT($D431,11))-5+1))*1000+LEFT(RIGHT($D431,10),1)*100+IF(LEFT(RIGHT($D431,8),3)="jlr",1,2)*10+RIGHT($D431,1)</f>
        <v>9108113</v>
      </c>
      <c r="B431" s="28" t="s">
        <v>98</v>
      </c>
      <c r="C431" s="28" t="s">
        <v>108</v>
      </c>
      <c r="D431" s="28" t="s">
        <v>583</v>
      </c>
      <c r="E431" s="28">
        <v>3</v>
      </c>
      <c r="F431" s="28">
        <f t="shared" si="20"/>
        <v>1</v>
      </c>
      <c r="G431" s="28">
        <f>INDEX(难度数据!$A$1:$G$16,MATCH(VALUE(MID($D431,5,LEN($D431)-LEN(RIGHT($D431,11))-5+1)),难度数据!$A$1:$A$16,0),MATCH(LEFT($D431,3),难度数据!$A$1:$G$1,0))</f>
        <v>32</v>
      </c>
      <c r="H431" s="28">
        <f>VLOOKUP($G431,难度数据!$P:$AI,IF($F431=1,2+VLOOKUP($E431,难度数据!$A$24:$B$27,2,FALSE),12+VLOOKUP($E431,难度数据!$A$28:$B$31,2,FALSE)),FALSE)</f>
        <v>1.07921216695453</v>
      </c>
      <c r="I431" s="28">
        <f>VLOOKUP($G431,难度数据!$P:$AI,IF($F431=1,3+VLOOKUP($E431,难度数据!$A$24:$B$27,2,FALSE),13+VLOOKUP($E431,难度数据!$A$28:$B$31,2,FALSE)),FALSE)</f>
        <v>0</v>
      </c>
      <c r="J431" s="28">
        <f>VLOOKUP($G431,难度数据!$P:$AI,IF($F431=1,4+VLOOKUP($E431,难度数据!$A$24:$B$27,2,FALSE),14+VLOOKUP($E431,难度数据!$A$28:$B$31,2,FALSE)),FALSE)</f>
        <v>1600</v>
      </c>
      <c r="K431" s="28">
        <v>0</v>
      </c>
      <c r="L431" s="28">
        <v>1.5</v>
      </c>
      <c r="M431" s="28">
        <v>0</v>
      </c>
      <c r="N431" s="28">
        <v>0</v>
      </c>
      <c r="O431" s="28">
        <f ca="1">LOOKUP($G431*4,难度数据!$I$3:$I$23,IF($F431=1,INDIRECT("难度数据"&amp;"!$J$3:$J$23"),INDIRECT("难度数据"&amp;"!$K$3:$K$23")))</f>
        <v>130</v>
      </c>
      <c r="P431" s="28">
        <v>0</v>
      </c>
      <c r="Q431" s="28">
        <v>0</v>
      </c>
      <c r="R431" s="28">
        <v>1301013</v>
      </c>
      <c r="S431" s="28">
        <v>1</v>
      </c>
      <c r="T431" s="28">
        <v>1302013</v>
      </c>
      <c r="U431" s="28">
        <v>6</v>
      </c>
      <c r="V431" s="28"/>
      <c r="W431" s="28"/>
      <c r="X431" s="28"/>
      <c r="Y431" s="28"/>
      <c r="Z431" s="28"/>
      <c r="AA431" s="28" t="str">
        <f t="shared" si="19"/>
        <v>czg-8-1-shl-loc3</v>
      </c>
      <c r="AB431" s="28">
        <v>4</v>
      </c>
      <c r="AC431" s="28">
        <f t="shared" si="18"/>
        <v>5</v>
      </c>
      <c r="AD431" s="29" t="str">
        <f>VLOOKUP(AG431,[2]战场角色!$A:$V,22,0)</f>
        <v>head_jl_1101013</v>
      </c>
      <c r="AE431" s="29">
        <f>VLOOKUP(AG431,检索目录!A:F,6,0)</f>
        <v>2</v>
      </c>
      <c r="AF431" s="28">
        <f>VLOOKUP(AG431,检索目录!A:F,3,0)</f>
        <v>1</v>
      </c>
      <c r="AG431" s="28">
        <v>1101013</v>
      </c>
      <c r="AH431" s="28"/>
    </row>
    <row r="432" s="29" customFormat="1" ht="16.5" spans="1:34">
      <c r="A432" s="35">
        <f>CONCATENATE(9,VLOOKUP(LEFT($D432,3),{"czg",1;"tfq",2;"zyd",3;"jzq",4;"gcz",5;"pcc",6},2,FALSE))*100000+VALUE(MID($D432,5,LEN($D432)-LEN(RIGHT($D432,11))-5+1))*1000+LEFT(RIGHT($D432,10),1)*100+IF(LEFT(RIGHT($D432,8),3)="jlr",1,2)*10+RIGHT($D432,1)</f>
        <v>9108123</v>
      </c>
      <c r="B432" s="28" t="s">
        <v>101</v>
      </c>
      <c r="C432" s="28" t="s">
        <v>499</v>
      </c>
      <c r="D432" s="28" t="s">
        <v>584</v>
      </c>
      <c r="E432" s="28">
        <v>3</v>
      </c>
      <c r="F432" s="28">
        <f t="shared" si="20"/>
        <v>2</v>
      </c>
      <c r="G432" s="28">
        <f>INDEX(难度数据!$A$1:$G$16,MATCH(VALUE(MID($D432,5,LEN($D432)-LEN(RIGHT($D432,11))-5+1)),难度数据!$A$1:$A$16,0),MATCH(LEFT($D432,3),难度数据!$A$1:$G$1,0))</f>
        <v>32</v>
      </c>
      <c r="H432" s="28">
        <f>VLOOKUP($G432,难度数据!$P:$AI,IF($F432=1,2+VLOOKUP($E432,难度数据!$A$24:$B$27,2,FALSE),12+VLOOKUP($E432,难度数据!$A$28:$B$31,2,FALSE)),FALSE)</f>
        <v>1.09020622021456</v>
      </c>
      <c r="I432" s="28">
        <f>VLOOKUP($G432,难度数据!$P:$AI,IF($F432=1,3+VLOOKUP($E432,难度数据!$A$24:$B$27,2,FALSE),13+VLOOKUP($E432,难度数据!$A$28:$B$31,2,FALSE)),FALSE)</f>
        <v>0</v>
      </c>
      <c r="J432" s="28">
        <f>VLOOKUP($G432,难度数据!$P:$AI,IF($F432=1,4+VLOOKUP($E432,难度数据!$A$24:$B$27,2,FALSE),14+VLOOKUP($E432,难度数据!$A$28:$B$31,2,FALSE)),FALSE)</f>
        <v>1600</v>
      </c>
      <c r="K432" s="28">
        <v>0</v>
      </c>
      <c r="L432" s="28">
        <v>1.5</v>
      </c>
      <c r="M432" s="28">
        <v>0</v>
      </c>
      <c r="N432" s="28">
        <v>0</v>
      </c>
      <c r="O432" s="28">
        <f ca="1">LOOKUP($G432*4,难度数据!$I$3:$I$23,IF($F432=1,INDIRECT("难度数据"&amp;"!$J$3:$J$23"),INDIRECT("难度数据"&amp;"!$K$3:$K$23")))</f>
        <v>10750</v>
      </c>
      <c r="P432" s="28">
        <v>0</v>
      </c>
      <c r="Q432" s="28">
        <v>0</v>
      </c>
      <c r="R432" s="28">
        <v>1303019</v>
      </c>
      <c r="S432" s="28">
        <v>1</v>
      </c>
      <c r="T432" s="28">
        <v>1304030</v>
      </c>
      <c r="U432" s="28">
        <v>6</v>
      </c>
      <c r="V432" s="28">
        <v>1304036</v>
      </c>
      <c r="W432" s="28">
        <v>6</v>
      </c>
      <c r="X432" s="28"/>
      <c r="Y432" s="28"/>
      <c r="Z432" s="28"/>
      <c r="AA432" s="28" t="str">
        <f t="shared" si="19"/>
        <v/>
      </c>
      <c r="AB432" s="28">
        <v>0</v>
      </c>
      <c r="AC432" s="28">
        <f t="shared" si="18"/>
        <v>5</v>
      </c>
      <c r="AD432" s="29" t="str">
        <f>VLOOKUP(AG432,[2]战场角色!$A:$V,22,0)</f>
        <v>head_shx_1102019</v>
      </c>
      <c r="AE432" s="29">
        <f>VLOOKUP(AG432,检索目录!A:F,6,0)</f>
        <v>2</v>
      </c>
      <c r="AF432" s="28">
        <f>VLOOKUP(AG432,检索目录!A:F,3,0)</f>
        <v>1</v>
      </c>
      <c r="AG432" s="28">
        <v>1102019</v>
      </c>
      <c r="AH432" s="28"/>
    </row>
    <row r="433" s="29" customFormat="1" ht="16.5" spans="1:34">
      <c r="A433" s="35">
        <f>CONCATENATE(9,VLOOKUP(LEFT($D433,3),{"czg",1;"tfq",2;"zyd",3;"jzq",4;"gcz",5;"pcc",6},2,FALSE))*100000+VALUE(MID($D433,5,LEN($D433)-LEN(RIGHT($D433,11))-5+1))*1000+LEFT(RIGHT($D433,10),1)*100+IF(LEFT(RIGHT($D433,8),3)="jlr",1,2)*10+RIGHT($D433,1)</f>
        <v>9108211</v>
      </c>
      <c r="B433" s="28" t="s">
        <v>98</v>
      </c>
      <c r="C433" s="28" t="s">
        <v>209</v>
      </c>
      <c r="D433" s="28" t="s">
        <v>585</v>
      </c>
      <c r="E433" s="28">
        <v>3</v>
      </c>
      <c r="F433" s="28">
        <f t="shared" si="20"/>
        <v>1</v>
      </c>
      <c r="G433" s="28">
        <f>INDEX(难度数据!$A$1:$G$16,MATCH(VALUE(MID($D433,5,LEN($D433)-LEN(RIGHT($D433,11))-5+1)),难度数据!$A$1:$A$16,0),MATCH(LEFT($D433,3),难度数据!$A$1:$G$1,0))</f>
        <v>32</v>
      </c>
      <c r="H433" s="28">
        <f>VLOOKUP($G433,难度数据!$P:$AI,IF($F433=1,2+VLOOKUP($E433,难度数据!$A$24:$B$27,2,FALSE),12+VLOOKUP($E433,难度数据!$A$28:$B$31,2,FALSE)),FALSE)</f>
        <v>1.07921216695453</v>
      </c>
      <c r="I433" s="28">
        <f>VLOOKUP($G433,难度数据!$P:$AI,IF($F433=1,3+VLOOKUP($E433,难度数据!$A$24:$B$27,2,FALSE),13+VLOOKUP($E433,难度数据!$A$28:$B$31,2,FALSE)),FALSE)</f>
        <v>0</v>
      </c>
      <c r="J433" s="28">
        <f>VLOOKUP($G433,难度数据!$P:$AI,IF($F433=1,4+VLOOKUP($E433,难度数据!$A$24:$B$27,2,FALSE),14+VLOOKUP($E433,难度数据!$A$28:$B$31,2,FALSE)),FALSE)</f>
        <v>1600</v>
      </c>
      <c r="K433" s="28">
        <v>0</v>
      </c>
      <c r="L433" s="28">
        <v>1.5</v>
      </c>
      <c r="M433" s="28">
        <v>0</v>
      </c>
      <c r="N433" s="28">
        <v>0</v>
      </c>
      <c r="O433" s="28">
        <f ca="1">LOOKUP($G433*4,难度数据!$I$3:$I$23,IF($F433=1,INDIRECT("难度数据"&amp;"!$J$3:$J$23"),INDIRECT("难度数据"&amp;"!$K$3:$K$23")))</f>
        <v>130</v>
      </c>
      <c r="P433" s="28">
        <v>0</v>
      </c>
      <c r="Q433" s="28">
        <v>0</v>
      </c>
      <c r="R433" s="28">
        <v>1301001</v>
      </c>
      <c r="S433" s="28">
        <v>1</v>
      </c>
      <c r="T433" s="28">
        <v>1302001</v>
      </c>
      <c r="U433" s="28">
        <v>6</v>
      </c>
      <c r="V433" s="28"/>
      <c r="W433" s="28"/>
      <c r="X433" s="28"/>
      <c r="Y433" s="28"/>
      <c r="Z433" s="28"/>
      <c r="AA433" s="28" t="str">
        <f t="shared" si="19"/>
        <v>czg-8-2-shl-loc1</v>
      </c>
      <c r="AB433" s="28">
        <v>4</v>
      </c>
      <c r="AC433" s="28">
        <f t="shared" si="18"/>
        <v>5</v>
      </c>
      <c r="AD433" s="29" t="str">
        <f>VLOOKUP(AG433,[2]战场角色!$A:$V,22,0)</f>
        <v>head_cfcyb_1101001</v>
      </c>
      <c r="AE433" s="29">
        <f>VLOOKUP(AG433,检索目录!A:F,6,0)</f>
        <v>3</v>
      </c>
      <c r="AF433" s="28">
        <f>VLOOKUP(AG433,检索目录!A:F,3,0)</f>
        <v>1</v>
      </c>
      <c r="AG433" s="28">
        <v>1101001</v>
      </c>
      <c r="AH433" s="28"/>
    </row>
    <row r="434" s="29" customFormat="1" ht="16.5" spans="1:34">
      <c r="A434" s="35">
        <f>CONCATENATE(9,VLOOKUP(LEFT($D434,3),{"czg",1;"tfq",2;"zyd",3;"jzq",4;"gcz",5;"pcc",6},2,FALSE))*100000+VALUE(MID($D434,5,LEN($D434)-LEN(RIGHT($D434,11))-5+1))*1000+LEFT(RIGHT($D434,10),1)*100+IF(LEFT(RIGHT($D434,8),3)="jlr",1,2)*10+RIGHT($D434,1)</f>
        <v>9108221</v>
      </c>
      <c r="B434" s="28" t="s">
        <v>101</v>
      </c>
      <c r="C434" s="28" t="s">
        <v>502</v>
      </c>
      <c r="D434" s="28" t="s">
        <v>586</v>
      </c>
      <c r="E434" s="28">
        <v>3</v>
      </c>
      <c r="F434" s="28">
        <f t="shared" si="20"/>
        <v>2</v>
      </c>
      <c r="G434" s="28">
        <f>INDEX(难度数据!$A$1:$G$16,MATCH(VALUE(MID($D434,5,LEN($D434)-LEN(RIGHT($D434,11))-5+1)),难度数据!$A$1:$A$16,0),MATCH(LEFT($D434,3),难度数据!$A$1:$G$1,0))</f>
        <v>32</v>
      </c>
      <c r="H434" s="28">
        <f>VLOOKUP($G434,难度数据!$P:$AI,IF($F434=1,2+VLOOKUP($E434,难度数据!$A$24:$B$27,2,FALSE),12+VLOOKUP($E434,难度数据!$A$28:$B$31,2,FALSE)),FALSE)</f>
        <v>1.09020622021456</v>
      </c>
      <c r="I434" s="28">
        <f>VLOOKUP($G434,难度数据!$P:$AI,IF($F434=1,3+VLOOKUP($E434,难度数据!$A$24:$B$27,2,FALSE),13+VLOOKUP($E434,难度数据!$A$28:$B$31,2,FALSE)),FALSE)</f>
        <v>0</v>
      </c>
      <c r="J434" s="28">
        <f>VLOOKUP($G434,难度数据!$P:$AI,IF($F434=1,4+VLOOKUP($E434,难度数据!$A$24:$B$27,2,FALSE),14+VLOOKUP($E434,难度数据!$A$28:$B$31,2,FALSE)),FALSE)</f>
        <v>1600</v>
      </c>
      <c r="K434" s="28">
        <v>0</v>
      </c>
      <c r="L434" s="28">
        <v>1.5</v>
      </c>
      <c r="M434" s="28">
        <v>0</v>
      </c>
      <c r="N434" s="28">
        <v>0</v>
      </c>
      <c r="O434" s="28">
        <f ca="1">LOOKUP($G434*4,难度数据!$I$3:$I$23,IF($F434=1,INDIRECT("难度数据"&amp;"!$J$3:$J$23"),INDIRECT("难度数据"&amp;"!$K$3:$K$23")))</f>
        <v>10750</v>
      </c>
      <c r="P434" s="28">
        <v>0</v>
      </c>
      <c r="Q434" s="28">
        <v>0</v>
      </c>
      <c r="R434" s="28">
        <v>1303002</v>
      </c>
      <c r="S434" s="28">
        <v>1</v>
      </c>
      <c r="T434" s="28">
        <v>1304017</v>
      </c>
      <c r="U434" s="28">
        <v>6</v>
      </c>
      <c r="V434" s="28">
        <v>1304019</v>
      </c>
      <c r="W434" s="28">
        <v>6</v>
      </c>
      <c r="X434" s="28"/>
      <c r="Y434" s="28"/>
      <c r="Z434" s="28"/>
      <c r="AA434" s="28" t="str">
        <f t="shared" si="19"/>
        <v/>
      </c>
      <c r="AB434" s="28">
        <v>0</v>
      </c>
      <c r="AC434" s="28">
        <f t="shared" si="18"/>
        <v>5</v>
      </c>
      <c r="AD434" s="29" t="str">
        <f>VLOOKUP(AG434,[2]战场角色!$A:$V,22,0)</f>
        <v>head_xc_1102002</v>
      </c>
      <c r="AE434" s="29">
        <f>VLOOKUP(AG434,检索目录!A:F,6,0)</f>
        <v>3</v>
      </c>
      <c r="AF434" s="28">
        <f>VLOOKUP(AG434,检索目录!A:F,3,0)</f>
        <v>1</v>
      </c>
      <c r="AG434" s="28">
        <v>1102002</v>
      </c>
      <c r="AH434" s="28"/>
    </row>
    <row r="435" s="29" customFormat="1" ht="16.5" spans="1:34">
      <c r="A435" s="35">
        <f>CONCATENATE(9,VLOOKUP(LEFT($D435,3),{"czg",1;"tfq",2;"zyd",3;"jzq",4;"gcz",5;"pcc",6},2,FALSE))*100000+VALUE(MID($D435,5,LEN($D435)-LEN(RIGHT($D435,11))-5+1))*1000+LEFT(RIGHT($D435,10),1)*100+IF(LEFT(RIGHT($D435,8),3)="jlr",1,2)*10+RIGHT($D435,1)</f>
        <v>9108212</v>
      </c>
      <c r="B435" s="28" t="s">
        <v>98</v>
      </c>
      <c r="C435" s="28" t="s">
        <v>231</v>
      </c>
      <c r="D435" s="28" t="s">
        <v>587</v>
      </c>
      <c r="E435" s="28">
        <v>4</v>
      </c>
      <c r="F435" s="28">
        <f t="shared" si="20"/>
        <v>1</v>
      </c>
      <c r="G435" s="28">
        <f>INDEX(难度数据!$A$1:$G$16,MATCH(VALUE(MID($D435,5,LEN($D435)-LEN(RIGHT($D435,11))-5+1)),难度数据!$A$1:$A$16,0),MATCH(LEFT($D435,3),难度数据!$A$1:$G$1,0))</f>
        <v>32</v>
      </c>
      <c r="H435" s="28">
        <f>VLOOKUP($G435,难度数据!$P:$AI,IF($F435=1,2+VLOOKUP($E435,难度数据!$A$24:$B$27,2,FALSE),12+VLOOKUP($E435,难度数据!$A$28:$B$31,2,FALSE)),FALSE)</f>
        <v>1.24473997904823</v>
      </c>
      <c r="I435" s="28">
        <f>VLOOKUP($G435,难度数据!$P:$AI,IF($F435=1,3+VLOOKUP($E435,难度数据!$A$24:$B$27,2,FALSE),13+VLOOKUP($E435,难度数据!$A$28:$B$31,2,FALSE)),FALSE)</f>
        <v>0</v>
      </c>
      <c r="J435" s="28">
        <f>VLOOKUP($G435,难度数据!$P:$AI,IF($F435=1,4+VLOOKUP($E435,难度数据!$A$24:$B$27,2,FALSE),14+VLOOKUP($E435,难度数据!$A$28:$B$31,2,FALSE)),FALSE)</f>
        <v>1600</v>
      </c>
      <c r="K435" s="28">
        <v>0</v>
      </c>
      <c r="L435" s="28">
        <v>1.5</v>
      </c>
      <c r="M435" s="28">
        <v>0</v>
      </c>
      <c r="N435" s="28">
        <v>0</v>
      </c>
      <c r="O435" s="28">
        <f ca="1">LOOKUP($G435*4,难度数据!$I$3:$I$23,IF($F435=1,INDIRECT("难度数据"&amp;"!$J$3:$J$23"),INDIRECT("难度数据"&amp;"!$K$3:$K$23")))</f>
        <v>130</v>
      </c>
      <c r="P435" s="28">
        <v>0</v>
      </c>
      <c r="Q435" s="28">
        <v>0</v>
      </c>
      <c r="R435" s="28">
        <v>1301003</v>
      </c>
      <c r="S435" s="28">
        <v>1</v>
      </c>
      <c r="T435" s="28">
        <v>1302003</v>
      </c>
      <c r="U435" s="28">
        <v>6</v>
      </c>
      <c r="V435" s="28"/>
      <c r="W435" s="28"/>
      <c r="X435" s="28"/>
      <c r="Y435" s="28"/>
      <c r="Z435" s="28"/>
      <c r="AA435" s="28" t="str">
        <f t="shared" si="19"/>
        <v>czg-8-2-shl-loc2</v>
      </c>
      <c r="AB435" s="28">
        <v>4</v>
      </c>
      <c r="AC435" s="28">
        <f t="shared" si="18"/>
        <v>5</v>
      </c>
      <c r="AD435" s="29" t="str">
        <f>VLOOKUP(AG435,[2]战场角色!$A:$V,22,0)</f>
        <v>head_zdxl_1101003</v>
      </c>
      <c r="AE435" s="29">
        <f>VLOOKUP(AG435,检索目录!A:F,6,0)</f>
        <v>3</v>
      </c>
      <c r="AF435" s="28">
        <f>VLOOKUP(AG435,检索目录!A:F,3,0)</f>
        <v>3</v>
      </c>
      <c r="AG435" s="28">
        <v>1101003</v>
      </c>
      <c r="AH435" s="28"/>
    </row>
    <row r="436" s="29" customFormat="1" ht="16.5" spans="1:34">
      <c r="A436" s="35">
        <f>CONCATENATE(9,VLOOKUP(LEFT($D436,3),{"czg",1;"tfq",2;"zyd",3;"jzq",4;"gcz",5;"pcc",6},2,FALSE))*100000+VALUE(MID($D436,5,LEN($D436)-LEN(RIGHT($D436,11))-5+1))*1000+LEFT(RIGHT($D436,10),1)*100+IF(LEFT(RIGHT($D436,8),3)="jlr",1,2)*10+RIGHT($D436,1)</f>
        <v>9108222</v>
      </c>
      <c r="B436" s="28" t="s">
        <v>101</v>
      </c>
      <c r="C436" s="28" t="s">
        <v>505</v>
      </c>
      <c r="D436" s="28" t="s">
        <v>588</v>
      </c>
      <c r="E436" s="28">
        <v>4</v>
      </c>
      <c r="F436" s="28">
        <f t="shared" si="20"/>
        <v>2</v>
      </c>
      <c r="G436" s="28">
        <f>INDEX(难度数据!$A$1:$G$16,MATCH(VALUE(MID($D436,5,LEN($D436)-LEN(RIGHT($D436,11))-5+1)),难度数据!$A$1:$A$16,0),MATCH(LEFT($D436,3),难度数据!$A$1:$G$1,0))</f>
        <v>32</v>
      </c>
      <c r="H436" s="28">
        <f>VLOOKUP($G436,难度数据!$P:$AI,IF($F436=1,2+VLOOKUP($E436,难度数据!$A$24:$B$27,2,FALSE),12+VLOOKUP($E436,难度数据!$A$28:$B$31,2,FALSE)),FALSE)</f>
        <v>1.25421954537958</v>
      </c>
      <c r="I436" s="28">
        <f>VLOOKUP($G436,难度数据!$P:$AI,IF($F436=1,3+VLOOKUP($E436,难度数据!$A$24:$B$27,2,FALSE),13+VLOOKUP($E436,难度数据!$A$28:$B$31,2,FALSE)),FALSE)</f>
        <v>0</v>
      </c>
      <c r="J436" s="28">
        <f>VLOOKUP($G436,难度数据!$P:$AI,IF($F436=1,4+VLOOKUP($E436,难度数据!$A$24:$B$27,2,FALSE),14+VLOOKUP($E436,难度数据!$A$28:$B$31,2,FALSE)),FALSE)</f>
        <v>1600</v>
      </c>
      <c r="K436" s="28">
        <v>0</v>
      </c>
      <c r="L436" s="28">
        <v>1.5</v>
      </c>
      <c r="M436" s="28">
        <v>0</v>
      </c>
      <c r="N436" s="28">
        <v>0</v>
      </c>
      <c r="O436" s="28">
        <f ca="1">LOOKUP($G436*4,难度数据!$I$3:$I$23,IF($F436=1,INDIRECT("难度数据"&amp;"!$J$3:$J$23"),INDIRECT("难度数据"&amp;"!$K$3:$K$23")))</f>
        <v>10750</v>
      </c>
      <c r="P436" s="28">
        <v>0</v>
      </c>
      <c r="Q436" s="28">
        <v>0</v>
      </c>
      <c r="R436" s="28">
        <v>1303005</v>
      </c>
      <c r="S436" s="28">
        <v>1</v>
      </c>
      <c r="T436" s="28">
        <v>1304030</v>
      </c>
      <c r="U436" s="28">
        <v>6</v>
      </c>
      <c r="V436" s="28">
        <v>1304036</v>
      </c>
      <c r="W436" s="28">
        <v>6</v>
      </c>
      <c r="X436" s="28"/>
      <c r="Y436" s="28"/>
      <c r="Z436" s="28"/>
      <c r="AA436" s="28" t="str">
        <f t="shared" si="19"/>
        <v/>
      </c>
      <c r="AB436" s="28">
        <v>0</v>
      </c>
      <c r="AC436" s="28">
        <f t="shared" si="18"/>
        <v>5</v>
      </c>
      <c r="AD436" s="29" t="str">
        <f>VLOOKUP(AG436,[2]战场角色!$A:$V,22,0)</f>
        <v>head_lxy_1102005</v>
      </c>
      <c r="AE436" s="29">
        <f>VLOOKUP(AG436,检索目录!A:F,6,0)</f>
        <v>3</v>
      </c>
      <c r="AF436" s="28">
        <f>VLOOKUP(AG436,检索目录!A:F,3,0)</f>
        <v>3</v>
      </c>
      <c r="AG436" s="28">
        <v>1102005</v>
      </c>
      <c r="AH436" s="28"/>
    </row>
    <row r="437" s="29" customFormat="1" ht="16.5" spans="1:34">
      <c r="A437" s="35">
        <f>CONCATENATE(9,VLOOKUP(LEFT($D437,3),{"czg",1;"tfq",2;"zyd",3;"jzq",4;"gcz",5;"pcc",6},2,FALSE))*100000+VALUE(MID($D437,5,LEN($D437)-LEN(RIGHT($D437,11))-5+1))*1000+LEFT(RIGHT($D437,10),1)*100+IF(LEFT(RIGHT($D437,8),3)="jlr",1,2)*10+RIGHT($D437,1)</f>
        <v>9108213</v>
      </c>
      <c r="B437" s="28" t="s">
        <v>98</v>
      </c>
      <c r="C437" s="28" t="s">
        <v>215</v>
      </c>
      <c r="D437" s="28" t="s">
        <v>589</v>
      </c>
      <c r="E437" s="28">
        <v>3</v>
      </c>
      <c r="F437" s="28">
        <f t="shared" si="20"/>
        <v>1</v>
      </c>
      <c r="G437" s="28">
        <f>INDEX(难度数据!$A$1:$G$16,MATCH(VALUE(MID($D437,5,LEN($D437)-LEN(RIGHT($D437,11))-5+1)),难度数据!$A$1:$A$16,0),MATCH(LEFT($D437,3),难度数据!$A$1:$G$1,0))</f>
        <v>32</v>
      </c>
      <c r="H437" s="28">
        <f>VLOOKUP($G437,难度数据!$P:$AI,IF($F437=1,2+VLOOKUP($E437,难度数据!$A$24:$B$27,2,FALSE),12+VLOOKUP($E437,难度数据!$A$28:$B$31,2,FALSE)),FALSE)</f>
        <v>1.07921216695453</v>
      </c>
      <c r="I437" s="28">
        <f>VLOOKUP($G437,难度数据!$P:$AI,IF($F437=1,3+VLOOKUP($E437,难度数据!$A$24:$B$27,2,FALSE),13+VLOOKUP($E437,难度数据!$A$28:$B$31,2,FALSE)),FALSE)</f>
        <v>0</v>
      </c>
      <c r="J437" s="28">
        <f>VLOOKUP($G437,难度数据!$P:$AI,IF($F437=1,4+VLOOKUP($E437,难度数据!$A$24:$B$27,2,FALSE),14+VLOOKUP($E437,难度数据!$A$28:$B$31,2,FALSE)),FALSE)</f>
        <v>1600</v>
      </c>
      <c r="K437" s="28">
        <v>0</v>
      </c>
      <c r="L437" s="28">
        <v>1.5</v>
      </c>
      <c r="M437" s="28">
        <v>0</v>
      </c>
      <c r="N437" s="28">
        <v>0</v>
      </c>
      <c r="O437" s="28">
        <f ca="1">LOOKUP($G437*4,难度数据!$I$3:$I$23,IF($F437=1,INDIRECT("难度数据"&amp;"!$J$3:$J$23"),INDIRECT("难度数据"&amp;"!$K$3:$K$23")))</f>
        <v>130</v>
      </c>
      <c r="P437" s="28">
        <v>0</v>
      </c>
      <c r="Q437" s="28">
        <v>0</v>
      </c>
      <c r="R437" s="28">
        <v>1301014</v>
      </c>
      <c r="S437" s="28">
        <v>1</v>
      </c>
      <c r="T437" s="28">
        <v>1302014</v>
      </c>
      <c r="U437" s="28">
        <v>6</v>
      </c>
      <c r="V437" s="28"/>
      <c r="W437" s="28"/>
      <c r="X437" s="28"/>
      <c r="Y437" s="28"/>
      <c r="Z437" s="28"/>
      <c r="AA437" s="28" t="str">
        <f t="shared" si="19"/>
        <v>czg-8-2-shl-loc3</v>
      </c>
      <c r="AB437" s="28">
        <v>4</v>
      </c>
      <c r="AC437" s="28">
        <f t="shared" si="18"/>
        <v>5</v>
      </c>
      <c r="AD437" s="29" t="str">
        <f>VLOOKUP(AG437,[2]战场角色!$A:$V,22,0)</f>
        <v>head_lxg_1101014</v>
      </c>
      <c r="AE437" s="29">
        <f>VLOOKUP(AG437,检索目录!A:F,6,0)</f>
        <v>3</v>
      </c>
      <c r="AF437" s="28">
        <f>VLOOKUP(AG437,检索目录!A:F,3,0)</f>
        <v>2</v>
      </c>
      <c r="AG437" s="28">
        <v>1101014</v>
      </c>
      <c r="AH437" s="28"/>
    </row>
    <row r="438" s="29" customFormat="1" ht="16.5" spans="1:34">
      <c r="A438" s="35">
        <f>CONCATENATE(9,VLOOKUP(LEFT($D438,3),{"czg",1;"tfq",2;"zyd",3;"jzq",4;"gcz",5;"pcc",6},2,FALSE))*100000+VALUE(MID($D438,5,LEN($D438)-LEN(RIGHT($D438,11))-5+1))*1000+LEFT(RIGHT($D438,10),1)*100+IF(LEFT(RIGHT($D438,8),3)="jlr",1,2)*10+RIGHT($D438,1)</f>
        <v>9108223</v>
      </c>
      <c r="B438" s="28" t="s">
        <v>101</v>
      </c>
      <c r="C438" s="28" t="s">
        <v>508</v>
      </c>
      <c r="D438" s="28" t="s">
        <v>590</v>
      </c>
      <c r="E438" s="28">
        <v>3</v>
      </c>
      <c r="F438" s="28">
        <f t="shared" si="20"/>
        <v>2</v>
      </c>
      <c r="G438" s="28">
        <f>INDEX(难度数据!$A$1:$G$16,MATCH(VALUE(MID($D438,5,LEN($D438)-LEN(RIGHT($D438,11))-5+1)),难度数据!$A$1:$A$16,0),MATCH(LEFT($D438,3),难度数据!$A$1:$G$1,0))</f>
        <v>32</v>
      </c>
      <c r="H438" s="28">
        <f>VLOOKUP($G438,难度数据!$P:$AI,IF($F438=1,2+VLOOKUP($E438,难度数据!$A$24:$B$27,2,FALSE),12+VLOOKUP($E438,难度数据!$A$28:$B$31,2,FALSE)),FALSE)</f>
        <v>1.09020622021456</v>
      </c>
      <c r="I438" s="28">
        <f>VLOOKUP($G438,难度数据!$P:$AI,IF($F438=1,3+VLOOKUP($E438,难度数据!$A$24:$B$27,2,FALSE),13+VLOOKUP($E438,难度数据!$A$28:$B$31,2,FALSE)),FALSE)</f>
        <v>0</v>
      </c>
      <c r="J438" s="28">
        <f>VLOOKUP($G438,难度数据!$P:$AI,IF($F438=1,4+VLOOKUP($E438,难度数据!$A$24:$B$27,2,FALSE),14+VLOOKUP($E438,难度数据!$A$28:$B$31,2,FALSE)),FALSE)</f>
        <v>1600</v>
      </c>
      <c r="K438" s="28">
        <v>0</v>
      </c>
      <c r="L438" s="28">
        <v>1.5</v>
      </c>
      <c r="M438" s="28">
        <v>0</v>
      </c>
      <c r="N438" s="28">
        <v>0</v>
      </c>
      <c r="O438" s="28">
        <f ca="1">LOOKUP($G438*4,难度数据!$I$3:$I$23,IF($F438=1,INDIRECT("难度数据"&amp;"!$J$3:$J$23"),INDIRECT("难度数据"&amp;"!$K$3:$K$23")))</f>
        <v>10750</v>
      </c>
      <c r="P438" s="28">
        <v>0</v>
      </c>
      <c r="Q438" s="28">
        <v>0</v>
      </c>
      <c r="R438" s="28">
        <v>1303020</v>
      </c>
      <c r="S438" s="28">
        <v>1</v>
      </c>
      <c r="T438" s="28">
        <v>1304029</v>
      </c>
      <c r="U438" s="28">
        <v>6</v>
      </c>
      <c r="V438" s="28">
        <v>1304032</v>
      </c>
      <c r="W438" s="28">
        <v>6</v>
      </c>
      <c r="X438" s="28"/>
      <c r="Y438" s="28"/>
      <c r="Z438" s="28"/>
      <c r="AA438" s="28" t="str">
        <f t="shared" si="19"/>
        <v/>
      </c>
      <c r="AB438" s="28">
        <v>0</v>
      </c>
      <c r="AC438" s="28">
        <f t="shared" si="18"/>
        <v>5</v>
      </c>
      <c r="AD438" s="29" t="str">
        <f>VLOOKUP(AG438,[2]战场角色!$A:$V,22,0)</f>
        <v>head_gs_1102020</v>
      </c>
      <c r="AE438" s="29">
        <f>VLOOKUP(AG438,检索目录!A:F,6,0)</f>
        <v>3</v>
      </c>
      <c r="AF438" s="28">
        <f>VLOOKUP(AG438,检索目录!A:F,3,0)</f>
        <v>2</v>
      </c>
      <c r="AG438" s="28">
        <v>1102020</v>
      </c>
      <c r="AH438" s="28"/>
    </row>
    <row r="439" s="29" customFormat="1" ht="16.5" spans="1:34">
      <c r="A439" s="35">
        <f>CONCATENATE(9,VLOOKUP(LEFT($D439,3),{"czg",1;"tfq",2;"zyd",3;"jzq",4;"gcz",5;"pcc",6},2,FALSE))*100000+VALUE(MID($D439,5,LEN($D439)-LEN(RIGHT($D439,11))-5+1))*1000+LEFT(RIGHT($D439,10),1)*100+IF(LEFT(RIGHT($D439,8),3)="jlr",1,2)*10+RIGHT($D439,1)</f>
        <v>9108311</v>
      </c>
      <c r="B439" s="28" t="s">
        <v>98</v>
      </c>
      <c r="C439" s="28" t="s">
        <v>99</v>
      </c>
      <c r="D439" s="28" t="s">
        <v>591</v>
      </c>
      <c r="E439" s="28">
        <v>3</v>
      </c>
      <c r="F439" s="28">
        <f t="shared" si="20"/>
        <v>1</v>
      </c>
      <c r="G439" s="28">
        <f>INDEX(难度数据!$A$1:$G$16,MATCH(VALUE(MID($D439,5,LEN($D439)-LEN(RIGHT($D439,11))-5+1)),难度数据!$A$1:$A$16,0),MATCH(LEFT($D439,3),难度数据!$A$1:$G$1,0))</f>
        <v>32</v>
      </c>
      <c r="H439" s="28">
        <f>VLOOKUP($G439,难度数据!$P:$AI,IF($F439=1,2+VLOOKUP($E439,难度数据!$A$24:$B$27,2,FALSE),12+VLOOKUP($E439,难度数据!$A$28:$B$31,2,FALSE)),FALSE)</f>
        <v>1.07921216695453</v>
      </c>
      <c r="I439" s="28">
        <f>VLOOKUP($G439,难度数据!$P:$AI,IF($F439=1,3+VLOOKUP($E439,难度数据!$A$24:$B$27,2,FALSE),13+VLOOKUP($E439,难度数据!$A$28:$B$31,2,FALSE)),FALSE)</f>
        <v>0</v>
      </c>
      <c r="J439" s="28">
        <f>VLOOKUP($G439,难度数据!$P:$AI,IF($F439=1,4+VLOOKUP($E439,难度数据!$A$24:$B$27,2,FALSE),14+VLOOKUP($E439,难度数据!$A$28:$B$31,2,FALSE)),FALSE)</f>
        <v>1600</v>
      </c>
      <c r="K439" s="28">
        <v>0</v>
      </c>
      <c r="L439" s="28">
        <v>1.5</v>
      </c>
      <c r="M439" s="28">
        <v>0</v>
      </c>
      <c r="N439" s="28">
        <v>0</v>
      </c>
      <c r="O439" s="28">
        <f ca="1">LOOKUP($G439*4,难度数据!$I$3:$I$23,IF($F439=1,INDIRECT("难度数据"&amp;"!$J$3:$J$23"),INDIRECT("难度数据"&amp;"!$K$3:$K$23")))</f>
        <v>130</v>
      </c>
      <c r="P439" s="28">
        <v>0</v>
      </c>
      <c r="Q439" s="28">
        <v>0</v>
      </c>
      <c r="R439" s="28">
        <v>1301012</v>
      </c>
      <c r="S439" s="28">
        <v>1</v>
      </c>
      <c r="T439" s="28">
        <v>1302012</v>
      </c>
      <c r="U439" s="28">
        <v>6</v>
      </c>
      <c r="V439" s="28"/>
      <c r="W439" s="28"/>
      <c r="X439" s="28"/>
      <c r="Y439" s="28"/>
      <c r="Z439" s="28"/>
      <c r="AA439" s="28" t="str">
        <f t="shared" si="19"/>
        <v>czg-8-3-shl-loc1</v>
      </c>
      <c r="AB439" s="28">
        <v>4</v>
      </c>
      <c r="AC439" s="28">
        <f t="shared" si="18"/>
        <v>5</v>
      </c>
      <c r="AD439" s="29" t="str">
        <f>VLOOKUP(AG439,[2]战场角色!$A:$V,22,0)</f>
        <v>head_nyf_1101012</v>
      </c>
      <c r="AE439" s="29">
        <f>VLOOKUP(AG439,检索目录!A:F,6,0)</f>
        <v>2</v>
      </c>
      <c r="AF439" s="28">
        <f>VLOOKUP(AG439,检索目录!A:F,3,0)</f>
        <v>2</v>
      </c>
      <c r="AG439" s="28">
        <v>1101012</v>
      </c>
      <c r="AH439" s="28"/>
    </row>
    <row r="440" s="29" customFormat="1" ht="16.5" spans="1:34">
      <c r="A440" s="35">
        <f>CONCATENATE(9,VLOOKUP(LEFT($D440,3),{"czg",1;"tfq",2;"zyd",3;"jzq",4;"gcz",5;"pcc",6},2,FALSE))*100000+VALUE(MID($D440,5,LEN($D440)-LEN(RIGHT($D440,11))-5+1))*1000+LEFT(RIGHT($D440,10),1)*100+IF(LEFT(RIGHT($D440,8),3)="jlr",1,2)*10+RIGHT($D440,1)</f>
        <v>9108321</v>
      </c>
      <c r="B440" s="28" t="s">
        <v>101</v>
      </c>
      <c r="C440" s="28" t="s">
        <v>493</v>
      </c>
      <c r="D440" s="28" t="s">
        <v>592</v>
      </c>
      <c r="E440" s="28">
        <v>3</v>
      </c>
      <c r="F440" s="28">
        <f t="shared" si="20"/>
        <v>2</v>
      </c>
      <c r="G440" s="28">
        <f>INDEX(难度数据!$A$1:$G$16,MATCH(VALUE(MID($D440,5,LEN($D440)-LEN(RIGHT($D440,11))-5+1)),难度数据!$A$1:$A$16,0),MATCH(LEFT($D440,3),难度数据!$A$1:$G$1,0))</f>
        <v>32</v>
      </c>
      <c r="H440" s="28">
        <f>VLOOKUP($G440,难度数据!$P:$AI,IF($F440=1,2+VLOOKUP($E440,难度数据!$A$24:$B$27,2,FALSE),12+VLOOKUP($E440,难度数据!$A$28:$B$31,2,FALSE)),FALSE)</f>
        <v>1.09020622021456</v>
      </c>
      <c r="I440" s="28">
        <f>VLOOKUP($G440,难度数据!$P:$AI,IF($F440=1,3+VLOOKUP($E440,难度数据!$A$24:$B$27,2,FALSE),13+VLOOKUP($E440,难度数据!$A$28:$B$31,2,FALSE)),FALSE)</f>
        <v>0</v>
      </c>
      <c r="J440" s="28">
        <f>VLOOKUP($G440,难度数据!$P:$AI,IF($F440=1,4+VLOOKUP($E440,难度数据!$A$24:$B$27,2,FALSE),14+VLOOKUP($E440,难度数据!$A$28:$B$31,2,FALSE)),FALSE)</f>
        <v>1600</v>
      </c>
      <c r="K440" s="28">
        <v>0</v>
      </c>
      <c r="L440" s="28">
        <v>1.5</v>
      </c>
      <c r="M440" s="28">
        <v>0</v>
      </c>
      <c r="N440" s="28">
        <v>0</v>
      </c>
      <c r="O440" s="28">
        <f ca="1">LOOKUP($G440*4,难度数据!$I$3:$I$23,IF($F440=1,INDIRECT("难度数据"&amp;"!$J$3:$J$23"),INDIRECT("难度数据"&amp;"!$K$3:$K$23")))</f>
        <v>10750</v>
      </c>
      <c r="P440" s="28">
        <v>0</v>
      </c>
      <c r="Q440" s="28">
        <v>0</v>
      </c>
      <c r="R440" s="28">
        <v>1303018</v>
      </c>
      <c r="S440" s="28">
        <v>1</v>
      </c>
      <c r="T440" s="28">
        <v>1304029</v>
      </c>
      <c r="U440" s="28">
        <v>6</v>
      </c>
      <c r="V440" s="28">
        <v>1304032</v>
      </c>
      <c r="W440" s="28">
        <v>6</v>
      </c>
      <c r="X440" s="28"/>
      <c r="Y440" s="28"/>
      <c r="Z440" s="28"/>
      <c r="AA440" s="28" t="str">
        <f t="shared" si="19"/>
        <v/>
      </c>
      <c r="AB440" s="28">
        <v>0</v>
      </c>
      <c r="AC440" s="28">
        <f t="shared" si="18"/>
        <v>5</v>
      </c>
      <c r="AD440" s="29" t="str">
        <f>VLOOKUP(AG440,[2]战场角色!$A:$V,22,0)</f>
        <v>head_sr_1102018</v>
      </c>
      <c r="AE440" s="29">
        <f>VLOOKUP(AG440,检索目录!A:F,6,0)</f>
        <v>2</v>
      </c>
      <c r="AF440" s="28">
        <f>VLOOKUP(AG440,检索目录!A:F,3,0)</f>
        <v>2</v>
      </c>
      <c r="AG440" s="28">
        <v>1102018</v>
      </c>
      <c r="AH440" s="28"/>
    </row>
    <row r="441" s="29" customFormat="1" ht="16.5" spans="1:34">
      <c r="A441" s="35">
        <f>CONCATENATE(9,VLOOKUP(LEFT($D441,3),{"czg",1;"tfq",2;"zyd",3;"jzq",4;"gcz",5;"pcc",6},2,FALSE))*100000+VALUE(MID($D441,5,LEN($D441)-LEN(RIGHT($D441,11))-5+1))*1000+LEFT(RIGHT($D441,10),1)*100+IF(LEFT(RIGHT($D441,8),3)="jlr",1,2)*10+RIGHT($D441,1)</f>
        <v>9108312</v>
      </c>
      <c r="B441" s="28" t="s">
        <v>98</v>
      </c>
      <c r="C441" s="28" t="s">
        <v>104</v>
      </c>
      <c r="D441" s="28" t="s">
        <v>593</v>
      </c>
      <c r="E441" s="28">
        <v>4</v>
      </c>
      <c r="F441" s="28">
        <f t="shared" si="20"/>
        <v>1</v>
      </c>
      <c r="G441" s="28">
        <f>INDEX(难度数据!$A$1:$G$16,MATCH(VALUE(MID($D441,5,LEN($D441)-LEN(RIGHT($D441,11))-5+1)),难度数据!$A$1:$A$16,0),MATCH(LEFT($D441,3),难度数据!$A$1:$G$1,0))</f>
        <v>32</v>
      </c>
      <c r="H441" s="28">
        <f>VLOOKUP($G441,难度数据!$P:$AI,IF($F441=1,2+VLOOKUP($E441,难度数据!$A$24:$B$27,2,FALSE),12+VLOOKUP($E441,难度数据!$A$28:$B$31,2,FALSE)),FALSE)</f>
        <v>1.24473997904823</v>
      </c>
      <c r="I441" s="28">
        <f>VLOOKUP($G441,难度数据!$P:$AI,IF($F441=1,3+VLOOKUP($E441,难度数据!$A$24:$B$27,2,FALSE),13+VLOOKUP($E441,难度数据!$A$28:$B$31,2,FALSE)),FALSE)</f>
        <v>0</v>
      </c>
      <c r="J441" s="28">
        <f>VLOOKUP($G441,难度数据!$P:$AI,IF($F441=1,4+VLOOKUP($E441,难度数据!$A$24:$B$27,2,FALSE),14+VLOOKUP($E441,难度数据!$A$28:$B$31,2,FALSE)),FALSE)</f>
        <v>1600</v>
      </c>
      <c r="K441" s="28">
        <v>0</v>
      </c>
      <c r="L441" s="28">
        <v>1.5</v>
      </c>
      <c r="M441" s="28">
        <v>0</v>
      </c>
      <c r="N441" s="28">
        <v>0</v>
      </c>
      <c r="O441" s="28">
        <f ca="1">LOOKUP($G441*4,难度数据!$I$3:$I$23,IF($F441=1,INDIRECT("难度数据"&amp;"!$J$3:$J$23"),INDIRECT("难度数据"&amp;"!$K$3:$K$23")))</f>
        <v>130</v>
      </c>
      <c r="P441" s="28">
        <v>0</v>
      </c>
      <c r="Q441" s="28">
        <v>0</v>
      </c>
      <c r="R441" s="28">
        <v>1301008</v>
      </c>
      <c r="S441" s="28">
        <v>1</v>
      </c>
      <c r="T441" s="28">
        <v>1302008</v>
      </c>
      <c r="U441" s="28">
        <v>6</v>
      </c>
      <c r="V441" s="28"/>
      <c r="W441" s="28"/>
      <c r="X441" s="28"/>
      <c r="Y441" s="28"/>
      <c r="Z441" s="28"/>
      <c r="AA441" s="28" t="str">
        <f t="shared" si="19"/>
        <v>czg-8-3-shl-loc2</v>
      </c>
      <c r="AB441" s="28">
        <v>4</v>
      </c>
      <c r="AC441" s="28">
        <f t="shared" si="18"/>
        <v>5</v>
      </c>
      <c r="AD441" s="29" t="str">
        <f>VLOOKUP(AG441,[2]战场角色!$A:$V,22,0)</f>
        <v>head_hekp_1101008</v>
      </c>
      <c r="AE441" s="29">
        <f>VLOOKUP(AG441,检索目录!A:F,6,0)</f>
        <v>2</v>
      </c>
      <c r="AF441" s="28">
        <f>VLOOKUP(AG441,检索目录!A:F,3,0)</f>
        <v>3</v>
      </c>
      <c r="AG441" s="28">
        <v>1101008</v>
      </c>
      <c r="AH441" s="28"/>
    </row>
    <row r="442" s="29" customFormat="1" ht="16.5" spans="1:34">
      <c r="A442" s="35">
        <f>CONCATENATE(9,VLOOKUP(LEFT($D442,3),{"czg",1;"tfq",2;"zyd",3;"jzq",4;"gcz",5;"pcc",6},2,FALSE))*100000+VALUE(MID($D442,5,LEN($D442)-LEN(RIGHT($D442,11))-5+1))*1000+LEFT(RIGHT($D442,10),1)*100+IF(LEFT(RIGHT($D442,8),3)="jlr",1,2)*10+RIGHT($D442,1)</f>
        <v>9108322</v>
      </c>
      <c r="B442" s="28" t="s">
        <v>101</v>
      </c>
      <c r="C442" s="28" t="s">
        <v>496</v>
      </c>
      <c r="D442" s="28" t="s">
        <v>594</v>
      </c>
      <c r="E442" s="28">
        <v>4</v>
      </c>
      <c r="F442" s="28">
        <f t="shared" si="20"/>
        <v>2</v>
      </c>
      <c r="G442" s="28">
        <f>INDEX(难度数据!$A$1:$G$16,MATCH(VALUE(MID($D442,5,LEN($D442)-LEN(RIGHT($D442,11))-5+1)),难度数据!$A$1:$A$16,0),MATCH(LEFT($D442,3),难度数据!$A$1:$G$1,0))</f>
        <v>32</v>
      </c>
      <c r="H442" s="28">
        <f>VLOOKUP($G442,难度数据!$P:$AI,IF($F442=1,2+VLOOKUP($E442,难度数据!$A$24:$B$27,2,FALSE),12+VLOOKUP($E442,难度数据!$A$28:$B$31,2,FALSE)),FALSE)</f>
        <v>1.25421954537958</v>
      </c>
      <c r="I442" s="28">
        <f>VLOOKUP($G442,难度数据!$P:$AI,IF($F442=1,3+VLOOKUP($E442,难度数据!$A$24:$B$27,2,FALSE),13+VLOOKUP($E442,难度数据!$A$28:$B$31,2,FALSE)),FALSE)</f>
        <v>0</v>
      </c>
      <c r="J442" s="28">
        <f>VLOOKUP($G442,难度数据!$P:$AI,IF($F442=1,4+VLOOKUP($E442,难度数据!$A$24:$B$27,2,FALSE),14+VLOOKUP($E442,难度数据!$A$28:$B$31,2,FALSE)),FALSE)</f>
        <v>1600</v>
      </c>
      <c r="K442" s="28">
        <v>0</v>
      </c>
      <c r="L442" s="28">
        <v>1.5</v>
      </c>
      <c r="M442" s="28">
        <v>0</v>
      </c>
      <c r="N442" s="28">
        <v>0</v>
      </c>
      <c r="O442" s="28">
        <f ca="1">LOOKUP($G442*4,难度数据!$I$3:$I$23,IF($F442=1,INDIRECT("难度数据"&amp;"!$J$3:$J$23"),INDIRECT("难度数据"&amp;"!$K$3:$K$23")))</f>
        <v>10750</v>
      </c>
      <c r="P442" s="28">
        <v>0</v>
      </c>
      <c r="Q442" s="28">
        <v>0</v>
      </c>
      <c r="R442" s="28">
        <v>1303013</v>
      </c>
      <c r="S442" s="28">
        <v>1</v>
      </c>
      <c r="T442" s="28">
        <v>1304030</v>
      </c>
      <c r="U442" s="28">
        <v>6</v>
      </c>
      <c r="V442" s="28">
        <v>1304031</v>
      </c>
      <c r="W442" s="28">
        <v>6</v>
      </c>
      <c r="X442" s="28"/>
      <c r="Y442" s="28"/>
      <c r="Z442" s="28"/>
      <c r="AA442" s="28" t="str">
        <f t="shared" si="19"/>
        <v/>
      </c>
      <c r="AB442" s="28">
        <v>0</v>
      </c>
      <c r="AC442" s="28">
        <f t="shared" si="18"/>
        <v>5</v>
      </c>
      <c r="AD442" s="29" t="str">
        <f>VLOOKUP(AG442,[2]战场角色!$A:$V,22,0)</f>
        <v>head_sbls_1102013</v>
      </c>
      <c r="AE442" s="29">
        <f>VLOOKUP(AG442,检索目录!A:F,6,0)</f>
        <v>2</v>
      </c>
      <c r="AF442" s="28">
        <f>VLOOKUP(AG442,检索目录!A:F,3,0)</f>
        <v>3</v>
      </c>
      <c r="AG442" s="28">
        <v>1102013</v>
      </c>
      <c r="AH442" s="28"/>
    </row>
    <row r="443" s="29" customFormat="1" ht="16.5" spans="1:34">
      <c r="A443" s="35">
        <f>CONCATENATE(9,VLOOKUP(LEFT($D443,3),{"czg",1;"tfq",2;"zyd",3;"jzq",4;"gcz",5;"pcc",6},2,FALSE))*100000+VALUE(MID($D443,5,LEN($D443)-LEN(RIGHT($D443,11))-5+1))*1000+LEFT(RIGHT($D443,10),1)*100+IF(LEFT(RIGHT($D443,8),3)="jlr",1,2)*10+RIGHT($D443,1)</f>
        <v>9108313</v>
      </c>
      <c r="B443" s="28" t="s">
        <v>98</v>
      </c>
      <c r="C443" s="28" t="s">
        <v>207</v>
      </c>
      <c r="D443" s="28" t="s">
        <v>595</v>
      </c>
      <c r="E443" s="28">
        <v>3</v>
      </c>
      <c r="F443" s="28">
        <f t="shared" si="20"/>
        <v>1</v>
      </c>
      <c r="G443" s="28">
        <f>INDEX(难度数据!$A$1:$G$16,MATCH(VALUE(MID($D443,5,LEN($D443)-LEN(RIGHT($D443,11))-5+1)),难度数据!$A$1:$A$16,0),MATCH(LEFT($D443,3),难度数据!$A$1:$G$1,0))</f>
        <v>32</v>
      </c>
      <c r="H443" s="28">
        <f>VLOOKUP($G443,难度数据!$P:$AI,IF($F443=1,2+VLOOKUP($E443,难度数据!$A$24:$B$27,2,FALSE),12+VLOOKUP($E443,难度数据!$A$28:$B$31,2,FALSE)),FALSE)</f>
        <v>1.07921216695453</v>
      </c>
      <c r="I443" s="28">
        <f>VLOOKUP($G443,难度数据!$P:$AI,IF($F443=1,3+VLOOKUP($E443,难度数据!$A$24:$B$27,2,FALSE),13+VLOOKUP($E443,难度数据!$A$28:$B$31,2,FALSE)),FALSE)</f>
        <v>0</v>
      </c>
      <c r="J443" s="28">
        <f>VLOOKUP($G443,难度数据!$P:$AI,IF($F443=1,4+VLOOKUP($E443,难度数据!$A$24:$B$27,2,FALSE),14+VLOOKUP($E443,难度数据!$A$28:$B$31,2,FALSE)),FALSE)</f>
        <v>1600</v>
      </c>
      <c r="K443" s="28">
        <v>0</v>
      </c>
      <c r="L443" s="28">
        <v>1.5</v>
      </c>
      <c r="M443" s="28">
        <v>0</v>
      </c>
      <c r="N443" s="28">
        <v>0</v>
      </c>
      <c r="O443" s="28">
        <f ca="1">LOOKUP($G443*4,难度数据!$I$3:$I$23,IF($F443=1,INDIRECT("难度数据"&amp;"!$J$3:$J$23"),INDIRECT("难度数据"&amp;"!$K$3:$K$23")))</f>
        <v>130</v>
      </c>
      <c r="P443" s="28">
        <v>0</v>
      </c>
      <c r="Q443" s="28">
        <v>0</v>
      </c>
      <c r="R443" s="28">
        <v>1301009</v>
      </c>
      <c r="S443" s="28">
        <v>1</v>
      </c>
      <c r="T443" s="28">
        <v>1302009</v>
      </c>
      <c r="U443" s="28">
        <v>6</v>
      </c>
      <c r="V443" s="28"/>
      <c r="W443" s="28"/>
      <c r="X443" s="28"/>
      <c r="Y443" s="28"/>
      <c r="Z443" s="28"/>
      <c r="AA443" s="28" t="str">
        <f t="shared" si="19"/>
        <v>czg-8-3-shl-loc3</v>
      </c>
      <c r="AB443" s="28">
        <v>4</v>
      </c>
      <c r="AC443" s="28">
        <f t="shared" si="18"/>
        <v>5</v>
      </c>
      <c r="AD443" s="29" t="str">
        <f>VLOOKUP(AG443,[2]战场角色!$A:$V,22,0)</f>
        <v>head_blsm_1101009</v>
      </c>
      <c r="AE443" s="29">
        <f>VLOOKUP(AG443,检索目录!A:F,6,0)</f>
        <v>3</v>
      </c>
      <c r="AF443" s="28">
        <f>VLOOKUP(AG443,检索目录!A:F,3,0)</f>
        <v>3</v>
      </c>
      <c r="AG443" s="28">
        <v>1101009</v>
      </c>
      <c r="AH443" s="28"/>
    </row>
    <row r="444" s="29" customFormat="1" ht="16.5" spans="1:34">
      <c r="A444" s="35">
        <f>CONCATENATE(9,VLOOKUP(LEFT($D444,3),{"czg",1;"tfq",2;"zyd",3;"jzq",4;"gcz",5;"pcc",6},2,FALSE))*100000+VALUE(MID($D444,5,LEN($D444)-LEN(RIGHT($D444,11))-5+1))*1000+LEFT(RIGHT($D444,10),1)*100+IF(LEFT(RIGHT($D444,8),3)="jlr",1,2)*10+RIGHT($D444,1)</f>
        <v>9108323</v>
      </c>
      <c r="B444" s="28" t="s">
        <v>101</v>
      </c>
      <c r="C444" s="28" t="s">
        <v>515</v>
      </c>
      <c r="D444" s="28" t="s">
        <v>596</v>
      </c>
      <c r="E444" s="28">
        <v>3</v>
      </c>
      <c r="F444" s="28">
        <f t="shared" si="20"/>
        <v>2</v>
      </c>
      <c r="G444" s="28">
        <f>INDEX(难度数据!$A$1:$G$16,MATCH(VALUE(MID($D444,5,LEN($D444)-LEN(RIGHT($D444,11))-5+1)),难度数据!$A$1:$A$16,0),MATCH(LEFT($D444,3),难度数据!$A$1:$G$1,0))</f>
        <v>32</v>
      </c>
      <c r="H444" s="28">
        <f>VLOOKUP($G444,难度数据!$P:$AI,IF($F444=1,2+VLOOKUP($E444,难度数据!$A$24:$B$27,2,FALSE),12+VLOOKUP($E444,难度数据!$A$28:$B$31,2,FALSE)),FALSE)</f>
        <v>1.09020622021456</v>
      </c>
      <c r="I444" s="28">
        <f>VLOOKUP($G444,难度数据!$P:$AI,IF($F444=1,3+VLOOKUP($E444,难度数据!$A$24:$B$27,2,FALSE),13+VLOOKUP($E444,难度数据!$A$28:$B$31,2,FALSE)),FALSE)</f>
        <v>0</v>
      </c>
      <c r="J444" s="28">
        <f>VLOOKUP($G444,难度数据!$P:$AI,IF($F444=1,4+VLOOKUP($E444,难度数据!$A$24:$B$27,2,FALSE),14+VLOOKUP($E444,难度数据!$A$28:$B$31,2,FALSE)),FALSE)</f>
        <v>1600</v>
      </c>
      <c r="K444" s="28">
        <v>0</v>
      </c>
      <c r="L444" s="28">
        <v>1.5</v>
      </c>
      <c r="M444" s="28">
        <v>0</v>
      </c>
      <c r="N444" s="28">
        <v>0</v>
      </c>
      <c r="O444" s="28">
        <f ca="1">LOOKUP($G444*4,难度数据!$I$3:$I$23,IF($F444=1,INDIRECT("难度数据"&amp;"!$J$3:$J$23"),INDIRECT("难度数据"&amp;"!$K$3:$K$23")))</f>
        <v>10750</v>
      </c>
      <c r="P444" s="28">
        <v>0</v>
      </c>
      <c r="Q444" s="28">
        <v>0</v>
      </c>
      <c r="R444" s="28">
        <v>1303014</v>
      </c>
      <c r="S444" s="28">
        <v>1</v>
      </c>
      <c r="T444" s="28">
        <v>1304017</v>
      </c>
      <c r="U444" s="28">
        <v>6</v>
      </c>
      <c r="V444" s="28">
        <v>1304019</v>
      </c>
      <c r="W444" s="28">
        <v>6</v>
      </c>
      <c r="X444" s="28"/>
      <c r="Y444" s="28"/>
      <c r="Z444" s="28"/>
      <c r="AA444" s="28" t="str">
        <f t="shared" si="19"/>
        <v/>
      </c>
      <c r="AB444" s="28">
        <v>0</v>
      </c>
      <c r="AC444" s="28">
        <f t="shared" si="18"/>
        <v>5</v>
      </c>
      <c r="AD444" s="29" t="str">
        <f>VLOOKUP(AG444,[2]战场角色!$A:$V,22,0)</f>
        <v>head_slm_1102014</v>
      </c>
      <c r="AE444" s="29">
        <f>VLOOKUP(AG444,检索目录!A:F,6,0)</f>
        <v>3</v>
      </c>
      <c r="AF444" s="28">
        <f>VLOOKUP(AG444,检索目录!A:F,3,0)</f>
        <v>3</v>
      </c>
      <c r="AG444" s="28">
        <v>1102014</v>
      </c>
      <c r="AH444" s="28"/>
    </row>
    <row r="445" s="29" customFormat="1" ht="16.5" spans="1:34">
      <c r="A445" s="35">
        <f>CONCATENATE(9,VLOOKUP(LEFT($D445,3),{"czg",1;"tfq",2;"zyd",3;"jzq",4;"gcz",5;"pcc",6},2,FALSE))*100000+VALUE(MID($D445,5,LEN($D445)-LEN(RIGHT($D445,11))-5+1))*1000+LEFT(RIGHT($D445,10),1)*100+IF(LEFT(RIGHT($D445,8),3)="jlr",1,2)*10+RIGHT($D445,1)</f>
        <v>9208111</v>
      </c>
      <c r="B445" s="28" t="s">
        <v>98</v>
      </c>
      <c r="C445" s="28" t="s">
        <v>211</v>
      </c>
      <c r="D445" s="28" t="s">
        <v>597</v>
      </c>
      <c r="E445" s="28">
        <v>3</v>
      </c>
      <c r="F445" s="28">
        <f t="shared" si="20"/>
        <v>1</v>
      </c>
      <c r="G445" s="28">
        <f>INDEX(难度数据!$A$1:$G$16,MATCH(VALUE(MID($D445,5,LEN($D445)-LEN(RIGHT($D445,11))-5+1)),难度数据!$A$1:$A$16,0),MATCH(LEFT($D445,3),难度数据!$A$1:$G$1,0))</f>
        <v>35</v>
      </c>
      <c r="H445" s="28">
        <f>VLOOKUP($G445,难度数据!$P:$AI,IF($F445=1,2+VLOOKUP($E445,难度数据!$A$24:$B$27,2,FALSE),12+VLOOKUP($E445,难度数据!$A$28:$B$31,2,FALSE)),FALSE)</f>
        <v>1.10359688385582</v>
      </c>
      <c r="I445" s="28">
        <f>VLOOKUP($G445,难度数据!$P:$AI,IF($F445=1,3+VLOOKUP($E445,难度数据!$A$24:$B$27,2,FALSE),13+VLOOKUP($E445,难度数据!$A$28:$B$31,2,FALSE)),FALSE)</f>
        <v>0</v>
      </c>
      <c r="J445" s="28">
        <f>VLOOKUP($G445,难度数据!$P:$AI,IF($F445=1,4+VLOOKUP($E445,难度数据!$A$24:$B$27,2,FALSE),14+VLOOKUP($E445,难度数据!$A$28:$B$31,2,FALSE)),FALSE)</f>
        <v>1750</v>
      </c>
      <c r="K445" s="28">
        <v>0</v>
      </c>
      <c r="L445" s="28">
        <v>1.5</v>
      </c>
      <c r="M445" s="28">
        <v>0</v>
      </c>
      <c r="N445" s="28">
        <v>0</v>
      </c>
      <c r="O445" s="28">
        <f ca="1">LOOKUP($G445*4,难度数据!$I$3:$I$23,IF($F445=1,INDIRECT("难度数据"&amp;"!$J$3:$J$23"),INDIRECT("难度数据"&amp;"!$K$3:$K$23")))</f>
        <v>150</v>
      </c>
      <c r="P445" s="28">
        <v>0</v>
      </c>
      <c r="Q445" s="28">
        <v>0</v>
      </c>
      <c r="R445" s="28">
        <v>1301015</v>
      </c>
      <c r="S445" s="28">
        <v>1</v>
      </c>
      <c r="T445" s="28">
        <v>1302015</v>
      </c>
      <c r="U445" s="28">
        <v>6</v>
      </c>
      <c r="V445" s="28"/>
      <c r="W445" s="28"/>
      <c r="X445" s="28"/>
      <c r="Y445" s="28"/>
      <c r="Z445" s="28"/>
      <c r="AA445" s="28" t="str">
        <f t="shared" si="19"/>
        <v>tfq-8-1-shl-loc1</v>
      </c>
      <c r="AB445" s="28">
        <v>4</v>
      </c>
      <c r="AC445" s="28">
        <f t="shared" si="18"/>
        <v>5</v>
      </c>
      <c r="AD445" s="29" t="str">
        <f>VLOOKUP(AG445,[2]战场角色!$A:$V,22,0)</f>
        <v>head_yqq_1101015</v>
      </c>
      <c r="AE445" s="29">
        <f>VLOOKUP(AG445,检索目录!A:F,6,0)</f>
        <v>2</v>
      </c>
      <c r="AF445" s="28">
        <f>VLOOKUP(AG445,检索目录!A:F,3,0)</f>
        <v>1</v>
      </c>
      <c r="AG445" s="28">
        <v>1101015</v>
      </c>
      <c r="AH445" s="28"/>
    </row>
    <row r="446" s="29" customFormat="1" ht="16.5" spans="1:34">
      <c r="A446" s="35">
        <f>CONCATENATE(9,VLOOKUP(LEFT($D446,3),{"czg",1;"tfq",2;"zyd",3;"jzq",4;"gcz",5;"pcc",6},2,FALSE))*100000+VALUE(MID($D446,5,LEN($D446)-LEN(RIGHT($D446,11))-5+1))*1000+LEFT(RIGHT($D446,10),1)*100+IF(LEFT(RIGHT($D446,8),3)="jlr",1,2)*10+RIGHT($D446,1)</f>
        <v>9208121</v>
      </c>
      <c r="B446" s="28" t="s">
        <v>101</v>
      </c>
      <c r="C446" s="28" t="s">
        <v>518</v>
      </c>
      <c r="D446" s="28" t="s">
        <v>598</v>
      </c>
      <c r="E446" s="28">
        <v>3</v>
      </c>
      <c r="F446" s="28">
        <f t="shared" si="20"/>
        <v>2</v>
      </c>
      <c r="G446" s="28">
        <f>INDEX(难度数据!$A$1:$G$16,MATCH(VALUE(MID($D446,5,LEN($D446)-LEN(RIGHT($D446,11))-5+1)),难度数据!$A$1:$A$16,0),MATCH(LEFT($D446,3),难度数据!$A$1:$G$1,0))</f>
        <v>35</v>
      </c>
      <c r="H446" s="28">
        <f>VLOOKUP($G446,难度数据!$P:$AI,IF($F446=1,2+VLOOKUP($E446,难度数据!$A$24:$B$27,2,FALSE),12+VLOOKUP($E446,难度数据!$A$28:$B$31,2,FALSE)),FALSE)</f>
        <v>1.11260796812185</v>
      </c>
      <c r="I446" s="28">
        <f>VLOOKUP($G446,难度数据!$P:$AI,IF($F446=1,3+VLOOKUP($E446,难度数据!$A$24:$B$27,2,FALSE),13+VLOOKUP($E446,难度数据!$A$28:$B$31,2,FALSE)),FALSE)</f>
        <v>0</v>
      </c>
      <c r="J446" s="28">
        <f>VLOOKUP($G446,难度数据!$P:$AI,IF($F446=1,4+VLOOKUP($E446,难度数据!$A$24:$B$27,2,FALSE),14+VLOOKUP($E446,难度数据!$A$28:$B$31,2,FALSE)),FALSE)</f>
        <v>1750</v>
      </c>
      <c r="K446" s="28">
        <v>0</v>
      </c>
      <c r="L446" s="28">
        <v>1.5</v>
      </c>
      <c r="M446" s="28">
        <v>0</v>
      </c>
      <c r="N446" s="28">
        <v>0</v>
      </c>
      <c r="O446" s="28">
        <f ca="1">LOOKUP($G446*4,难度数据!$I$3:$I$23,IF($F446=1,INDIRECT("难度数据"&amp;"!$J$3:$J$23"),INDIRECT("难度数据"&amp;"!$K$3:$K$23")))</f>
        <v>18500</v>
      </c>
      <c r="P446" s="28">
        <v>0</v>
      </c>
      <c r="Q446" s="28">
        <v>0</v>
      </c>
      <c r="R446" s="28">
        <v>1303021</v>
      </c>
      <c r="S446" s="28">
        <v>1</v>
      </c>
      <c r="T446" s="28">
        <v>1304028</v>
      </c>
      <c r="U446" s="28">
        <v>6</v>
      </c>
      <c r="V446" s="28">
        <v>1304032</v>
      </c>
      <c r="W446" s="28">
        <v>6</v>
      </c>
      <c r="X446" s="28"/>
      <c r="Y446" s="28"/>
      <c r="Z446" s="28"/>
      <c r="AA446" s="28" t="str">
        <f t="shared" si="19"/>
        <v/>
      </c>
      <c r="AB446" s="28">
        <v>0</v>
      </c>
      <c r="AC446" s="28">
        <f t="shared" si="18"/>
        <v>5</v>
      </c>
      <c r="AD446" s="29" t="str">
        <f>VLOOKUP(AG446,[2]战场角色!$A:$V,22,0)</f>
        <v>head_lftl_1102021</v>
      </c>
      <c r="AE446" s="29">
        <f>VLOOKUP(AG446,检索目录!A:F,6,0)</f>
        <v>3</v>
      </c>
      <c r="AF446" s="28">
        <f>VLOOKUP(AG446,检索目录!A:F,3,0)</f>
        <v>2</v>
      </c>
      <c r="AG446" s="28">
        <v>1102021</v>
      </c>
      <c r="AH446" s="28"/>
    </row>
    <row r="447" s="29" customFormat="1" ht="16.5" spans="1:34">
      <c r="A447" s="35">
        <f>CONCATENATE(9,VLOOKUP(LEFT($D447,3),{"czg",1;"tfq",2;"zyd",3;"jzq",4;"gcz",5;"pcc",6},2,FALSE))*100000+VALUE(MID($D447,5,LEN($D447)-LEN(RIGHT($D447,11))-5+1))*1000+LEFT(RIGHT($D447,10),1)*100+IF(LEFT(RIGHT($D447,8),3)="jlr",1,2)*10+RIGHT($D447,1)</f>
        <v>9208112</v>
      </c>
      <c r="B447" s="28" t="s">
        <v>98</v>
      </c>
      <c r="C447" s="28" t="s">
        <v>209</v>
      </c>
      <c r="D447" s="28" t="s">
        <v>599</v>
      </c>
      <c r="E447" s="28">
        <v>4</v>
      </c>
      <c r="F447" s="28">
        <f t="shared" si="20"/>
        <v>1</v>
      </c>
      <c r="G447" s="28">
        <f>INDEX(难度数据!$A$1:$G$16,MATCH(VALUE(MID($D447,5,LEN($D447)-LEN(RIGHT($D447,11))-5+1)),难度数据!$A$1:$A$16,0),MATCH(LEFT($D447,3),难度数据!$A$1:$G$1,0))</f>
        <v>35</v>
      </c>
      <c r="H447" s="28">
        <f>VLOOKUP($G447,难度数据!$P:$AI,IF($F447=1,2+VLOOKUP($E447,难度数据!$A$24:$B$27,2,FALSE),12+VLOOKUP($E447,难度数据!$A$28:$B$31,2,FALSE)),FALSE)</f>
        <v>1.27320706067792</v>
      </c>
      <c r="I447" s="28">
        <f>VLOOKUP($G447,难度数据!$P:$AI,IF($F447=1,3+VLOOKUP($E447,难度数据!$A$24:$B$27,2,FALSE),13+VLOOKUP($E447,难度数据!$A$28:$B$31,2,FALSE)),FALSE)</f>
        <v>0</v>
      </c>
      <c r="J447" s="28">
        <f>VLOOKUP($G447,难度数据!$P:$AI,IF($F447=1,4+VLOOKUP($E447,难度数据!$A$24:$B$27,2,FALSE),14+VLOOKUP($E447,难度数据!$A$28:$B$31,2,FALSE)),FALSE)</f>
        <v>1750</v>
      </c>
      <c r="K447" s="28">
        <v>0</v>
      </c>
      <c r="L447" s="28">
        <v>1.5</v>
      </c>
      <c r="M447" s="28">
        <v>0</v>
      </c>
      <c r="N447" s="28">
        <v>0</v>
      </c>
      <c r="O447" s="28">
        <f ca="1">LOOKUP($G447*4,难度数据!$I$3:$I$23,IF($F447=1,INDIRECT("难度数据"&amp;"!$J$3:$J$23"),INDIRECT("难度数据"&amp;"!$K$3:$K$23")))</f>
        <v>150</v>
      </c>
      <c r="P447" s="28">
        <v>0</v>
      </c>
      <c r="Q447" s="28">
        <v>0</v>
      </c>
      <c r="R447" s="28">
        <v>1301001</v>
      </c>
      <c r="S447" s="28">
        <v>1</v>
      </c>
      <c r="T447" s="28">
        <v>1302001</v>
      </c>
      <c r="U447" s="28">
        <v>6</v>
      </c>
      <c r="V447" s="28"/>
      <c r="W447" s="28"/>
      <c r="X447" s="28"/>
      <c r="Y447" s="28"/>
      <c r="Z447" s="28"/>
      <c r="AA447" s="28" t="str">
        <f t="shared" si="19"/>
        <v>tfq-8-1-shl-loc2</v>
      </c>
      <c r="AB447" s="28">
        <v>4</v>
      </c>
      <c r="AC447" s="28">
        <f t="shared" si="18"/>
        <v>5</v>
      </c>
      <c r="AD447" s="29" t="str">
        <f>VLOOKUP(AG447,[2]战场角色!$A:$V,22,0)</f>
        <v>head_cfcyb_1101001</v>
      </c>
      <c r="AE447" s="29">
        <f>VLOOKUP(AG447,检索目录!A:F,6,0)</f>
        <v>3</v>
      </c>
      <c r="AF447" s="28">
        <f>VLOOKUP(AG447,检索目录!A:F,3,0)</f>
        <v>1</v>
      </c>
      <c r="AG447" s="28">
        <v>1101001</v>
      </c>
      <c r="AH447" s="28"/>
    </row>
    <row r="448" s="29" customFormat="1" ht="16.5" spans="1:34">
      <c r="A448" s="35">
        <f>CONCATENATE(9,VLOOKUP(LEFT($D448,3),{"czg",1;"tfq",2;"zyd",3;"jzq",4;"gcz",5;"pcc",6},2,FALSE))*100000+VALUE(MID($D448,5,LEN($D448)-LEN(RIGHT($D448,11))-5+1))*1000+LEFT(RIGHT($D448,10),1)*100+IF(LEFT(RIGHT($D448,8),3)="jlr",1,2)*10+RIGHT($D448,1)</f>
        <v>9208122</v>
      </c>
      <c r="B448" s="28" t="s">
        <v>101</v>
      </c>
      <c r="C448" s="28" t="s">
        <v>521</v>
      </c>
      <c r="D448" s="28" t="s">
        <v>600</v>
      </c>
      <c r="E448" s="28">
        <v>4</v>
      </c>
      <c r="F448" s="28">
        <f t="shared" si="20"/>
        <v>2</v>
      </c>
      <c r="G448" s="28">
        <f>INDEX(难度数据!$A$1:$G$16,MATCH(VALUE(MID($D448,5,LEN($D448)-LEN(RIGHT($D448,11))-5+1)),难度数据!$A$1:$A$16,0),MATCH(LEFT($D448,3),难度数据!$A$1:$G$1,0))</f>
        <v>35</v>
      </c>
      <c r="H448" s="28">
        <f>VLOOKUP($G448,难度数据!$P:$AI,IF($F448=1,2+VLOOKUP($E448,难度数据!$A$24:$B$27,2,FALSE),12+VLOOKUP($E448,难度数据!$A$28:$B$31,2,FALSE)),FALSE)</f>
        <v>1.2799914677508</v>
      </c>
      <c r="I448" s="28">
        <f>VLOOKUP($G448,难度数据!$P:$AI,IF($F448=1,3+VLOOKUP($E448,难度数据!$A$24:$B$27,2,FALSE),13+VLOOKUP($E448,难度数据!$A$28:$B$31,2,FALSE)),FALSE)</f>
        <v>0</v>
      </c>
      <c r="J448" s="28">
        <f>VLOOKUP($G448,难度数据!$P:$AI,IF($F448=1,4+VLOOKUP($E448,难度数据!$A$24:$B$27,2,FALSE),14+VLOOKUP($E448,难度数据!$A$28:$B$31,2,FALSE)),FALSE)</f>
        <v>1750</v>
      </c>
      <c r="K448" s="28">
        <v>0</v>
      </c>
      <c r="L448" s="28">
        <v>1.5</v>
      </c>
      <c r="M448" s="28">
        <v>0</v>
      </c>
      <c r="N448" s="28">
        <v>0</v>
      </c>
      <c r="O448" s="28">
        <f ca="1">LOOKUP($G448*4,难度数据!$I$3:$I$23,IF($F448=1,INDIRECT("难度数据"&amp;"!$J$3:$J$23"),INDIRECT("难度数据"&amp;"!$K$3:$K$23")))</f>
        <v>18500</v>
      </c>
      <c r="P448" s="28">
        <v>0</v>
      </c>
      <c r="Q448" s="28">
        <v>0</v>
      </c>
      <c r="R448" s="28">
        <v>1303009</v>
      </c>
      <c r="S448" s="28">
        <v>1</v>
      </c>
      <c r="T448" s="28">
        <v>1304029</v>
      </c>
      <c r="U448" s="28">
        <v>6</v>
      </c>
      <c r="V448" s="28">
        <v>1304032</v>
      </c>
      <c r="W448" s="28">
        <v>6</v>
      </c>
      <c r="X448" s="28"/>
      <c r="Y448" s="28"/>
      <c r="Z448" s="28"/>
      <c r="AA448" s="28" t="str">
        <f t="shared" si="19"/>
        <v/>
      </c>
      <c r="AB448" s="28">
        <v>0</v>
      </c>
      <c r="AC448" s="28">
        <f t="shared" si="18"/>
        <v>5</v>
      </c>
      <c r="AD448" s="29" t="str">
        <f>VLOOKUP(AG448,[2]战场角色!$A:$V,22,0)</f>
        <v>head_xh_1102009</v>
      </c>
      <c r="AE448" s="29">
        <f>VLOOKUP(AG448,检索目录!A:F,6,0)</f>
        <v>3</v>
      </c>
      <c r="AF448" s="28">
        <f>VLOOKUP(AG448,检索目录!A:F,3,0)</f>
        <v>1</v>
      </c>
      <c r="AG448" s="28">
        <v>1102009</v>
      </c>
      <c r="AH448" s="28"/>
    </row>
    <row r="449" s="29" customFormat="1" ht="16.5" spans="1:34">
      <c r="A449" s="35">
        <f>CONCATENATE(9,VLOOKUP(LEFT($D449,3),{"czg",1;"tfq",2;"zyd",3;"jzq",4;"gcz",5;"pcc",6},2,FALSE))*100000+VALUE(MID($D449,5,LEN($D449)-LEN(RIGHT($D449,11))-5+1))*1000+LEFT(RIGHT($D449,10),1)*100+IF(LEFT(RIGHT($D449,8),3)="jlr",1,2)*10+RIGHT($D449,1)</f>
        <v>9208113</v>
      </c>
      <c r="B449" s="28" t="s">
        <v>98</v>
      </c>
      <c r="C449" s="28" t="s">
        <v>183</v>
      </c>
      <c r="D449" s="28" t="s">
        <v>601</v>
      </c>
      <c r="E449" s="28">
        <v>3</v>
      </c>
      <c r="F449" s="28">
        <f t="shared" si="20"/>
        <v>1</v>
      </c>
      <c r="G449" s="28">
        <f>INDEX(难度数据!$A$1:$G$16,MATCH(VALUE(MID($D449,5,LEN($D449)-LEN(RIGHT($D449,11))-5+1)),难度数据!$A$1:$A$16,0),MATCH(LEFT($D449,3),难度数据!$A$1:$G$1,0))</f>
        <v>35</v>
      </c>
      <c r="H449" s="28">
        <f>VLOOKUP($G449,难度数据!$P:$AI,IF($F449=1,2+VLOOKUP($E449,难度数据!$A$24:$B$27,2,FALSE),12+VLOOKUP($E449,难度数据!$A$28:$B$31,2,FALSE)),FALSE)</f>
        <v>1.10359688385582</v>
      </c>
      <c r="I449" s="28">
        <f>VLOOKUP($G449,难度数据!$P:$AI,IF($F449=1,3+VLOOKUP($E449,难度数据!$A$24:$B$27,2,FALSE),13+VLOOKUP($E449,难度数据!$A$28:$B$31,2,FALSE)),FALSE)</f>
        <v>0</v>
      </c>
      <c r="J449" s="28">
        <f>VLOOKUP($G449,难度数据!$P:$AI,IF($F449=1,4+VLOOKUP($E449,难度数据!$A$24:$B$27,2,FALSE),14+VLOOKUP($E449,难度数据!$A$28:$B$31,2,FALSE)),FALSE)</f>
        <v>1750</v>
      </c>
      <c r="K449" s="28">
        <v>0</v>
      </c>
      <c r="L449" s="28">
        <v>1.5</v>
      </c>
      <c r="M449" s="28">
        <v>0</v>
      </c>
      <c r="N449" s="28">
        <v>0</v>
      </c>
      <c r="O449" s="28">
        <f ca="1">LOOKUP($G449*4,难度数据!$I$3:$I$23,IF($F449=1,INDIRECT("难度数据"&amp;"!$J$3:$J$23"),INDIRECT("难度数据"&amp;"!$K$3:$K$23")))</f>
        <v>150</v>
      </c>
      <c r="P449" s="28">
        <v>0</v>
      </c>
      <c r="Q449" s="28">
        <v>0</v>
      </c>
      <c r="R449" s="28">
        <v>1301011</v>
      </c>
      <c r="S449" s="28">
        <v>1</v>
      </c>
      <c r="T449" s="28">
        <v>1302011</v>
      </c>
      <c r="U449" s="28">
        <v>6</v>
      </c>
      <c r="V449" s="28"/>
      <c r="W449" s="28"/>
      <c r="X449" s="28"/>
      <c r="Y449" s="28"/>
      <c r="Z449" s="28"/>
      <c r="AA449" s="28" t="str">
        <f t="shared" si="19"/>
        <v>tfq-8-1-shl-loc3</v>
      </c>
      <c r="AB449" s="28">
        <v>4</v>
      </c>
      <c r="AC449" s="28">
        <f t="shared" si="18"/>
        <v>5</v>
      </c>
      <c r="AD449" s="29" t="str">
        <f>VLOOKUP(AG449,[2]战场角色!$A:$V,22,0)</f>
        <v>head_yfz_1101011</v>
      </c>
      <c r="AE449" s="29">
        <f>VLOOKUP(AG449,检索目录!A:F,6,0)</f>
        <v>3</v>
      </c>
      <c r="AF449" s="28">
        <f>VLOOKUP(AG449,检索目录!A:F,3,0)</f>
        <v>2</v>
      </c>
      <c r="AG449" s="28">
        <v>1101011</v>
      </c>
      <c r="AH449" s="28"/>
    </row>
    <row r="450" s="29" customFormat="1" ht="16.5" spans="1:34">
      <c r="A450" s="35">
        <f>CONCATENATE(9,VLOOKUP(LEFT($D450,3),{"czg",1;"tfq",2;"zyd",3;"jzq",4;"gcz",5;"pcc",6},2,FALSE))*100000+VALUE(MID($D450,5,LEN($D450)-LEN(RIGHT($D450,11))-5+1))*1000+LEFT(RIGHT($D450,10),1)*100+IF(LEFT(RIGHT($D450,8),3)="jlr",1,2)*10+RIGHT($D450,1)</f>
        <v>9208123</v>
      </c>
      <c r="B450" s="28" t="s">
        <v>101</v>
      </c>
      <c r="C450" s="28" t="s">
        <v>524</v>
      </c>
      <c r="D450" s="28" t="s">
        <v>602</v>
      </c>
      <c r="E450" s="28">
        <v>3</v>
      </c>
      <c r="F450" s="28">
        <f t="shared" si="20"/>
        <v>2</v>
      </c>
      <c r="G450" s="28">
        <f>INDEX(难度数据!$A$1:$G$16,MATCH(VALUE(MID($D450,5,LEN($D450)-LEN(RIGHT($D450,11))-5+1)),难度数据!$A$1:$A$16,0),MATCH(LEFT($D450,3),难度数据!$A$1:$G$1,0))</f>
        <v>35</v>
      </c>
      <c r="H450" s="28">
        <f>VLOOKUP($G450,难度数据!$P:$AI,IF($F450=1,2+VLOOKUP($E450,难度数据!$A$24:$B$27,2,FALSE),12+VLOOKUP($E450,难度数据!$A$28:$B$31,2,FALSE)),FALSE)</f>
        <v>1.11260796812185</v>
      </c>
      <c r="I450" s="28">
        <f>VLOOKUP($G450,难度数据!$P:$AI,IF($F450=1,3+VLOOKUP($E450,难度数据!$A$24:$B$27,2,FALSE),13+VLOOKUP($E450,难度数据!$A$28:$B$31,2,FALSE)),FALSE)</f>
        <v>0</v>
      </c>
      <c r="J450" s="28">
        <f>VLOOKUP($G450,难度数据!$P:$AI,IF($F450=1,4+VLOOKUP($E450,难度数据!$A$24:$B$27,2,FALSE),14+VLOOKUP($E450,难度数据!$A$28:$B$31,2,FALSE)),FALSE)</f>
        <v>1750</v>
      </c>
      <c r="K450" s="28">
        <v>0</v>
      </c>
      <c r="L450" s="28">
        <v>1.5</v>
      </c>
      <c r="M450" s="28">
        <v>0</v>
      </c>
      <c r="N450" s="28">
        <v>0</v>
      </c>
      <c r="O450" s="28">
        <f ca="1">LOOKUP($G450*4,难度数据!$I$3:$I$23,IF($F450=1,INDIRECT("难度数据"&amp;"!$J$3:$J$23"),INDIRECT("难度数据"&amp;"!$K$3:$K$23")))</f>
        <v>18500</v>
      </c>
      <c r="P450" s="28">
        <v>0</v>
      </c>
      <c r="Q450" s="28">
        <v>0</v>
      </c>
      <c r="R450" s="28">
        <v>1303017</v>
      </c>
      <c r="S450" s="28">
        <v>1</v>
      </c>
      <c r="T450" s="28">
        <v>1304030</v>
      </c>
      <c r="U450" s="28">
        <v>6</v>
      </c>
      <c r="V450" s="28">
        <v>1304031</v>
      </c>
      <c r="W450" s="28">
        <v>6</v>
      </c>
      <c r="X450" s="28"/>
      <c r="Y450" s="28"/>
      <c r="Z450" s="28"/>
      <c r="AA450" s="28" t="str">
        <f t="shared" si="19"/>
        <v/>
      </c>
      <c r="AB450" s="28">
        <v>0</v>
      </c>
      <c r="AC450" s="28">
        <f t="shared" si="18"/>
        <v>5</v>
      </c>
      <c r="AD450" s="29" t="str">
        <f>VLOOKUP(AG450,[2]战场角色!$A:$V,22,0)</f>
        <v>head_fl_1102017</v>
      </c>
      <c r="AE450" s="29">
        <f>VLOOKUP(AG450,检索目录!A:F,6,0)</f>
        <v>3</v>
      </c>
      <c r="AF450" s="28">
        <f>VLOOKUP(AG450,检索目录!A:F,3,0)</f>
        <v>2</v>
      </c>
      <c r="AG450" s="28">
        <v>1102017</v>
      </c>
      <c r="AH450" s="28"/>
    </row>
    <row r="451" s="29" customFormat="1" ht="16.5" spans="1:34">
      <c r="A451" s="35">
        <f>CONCATENATE(9,VLOOKUP(LEFT($D451,3),{"czg",1;"tfq",2;"zyd",3;"jzq",4;"gcz",5;"pcc",6},2,FALSE))*100000+VALUE(MID($D451,5,LEN($D451)-LEN(RIGHT($D451,11))-5+1))*1000+LEFT(RIGHT($D451,10),1)*100+IF(LEFT(RIGHT($D451,8),3)="jlr",1,2)*10+RIGHT($D451,1)</f>
        <v>9208211</v>
      </c>
      <c r="B451" s="28" t="s">
        <v>98</v>
      </c>
      <c r="C451" s="28" t="s">
        <v>226</v>
      </c>
      <c r="D451" s="28" t="s">
        <v>603</v>
      </c>
      <c r="E451" s="28">
        <v>3</v>
      </c>
      <c r="F451" s="28">
        <f t="shared" si="20"/>
        <v>1</v>
      </c>
      <c r="G451" s="28">
        <f>INDEX(难度数据!$A$1:$G$16,MATCH(VALUE(MID($D451,5,LEN($D451)-LEN(RIGHT($D451,11))-5+1)),难度数据!$A$1:$A$16,0),MATCH(LEFT($D451,3),难度数据!$A$1:$G$1,0))</f>
        <v>35</v>
      </c>
      <c r="H451" s="28">
        <f>VLOOKUP($G451,难度数据!$P:$AI,IF($F451=1,2+VLOOKUP($E451,难度数据!$A$24:$B$27,2,FALSE),12+VLOOKUP($E451,难度数据!$A$28:$B$31,2,FALSE)),FALSE)</f>
        <v>1.10359688385582</v>
      </c>
      <c r="I451" s="28">
        <f>VLOOKUP($G451,难度数据!$P:$AI,IF($F451=1,3+VLOOKUP($E451,难度数据!$A$24:$B$27,2,FALSE),13+VLOOKUP($E451,难度数据!$A$28:$B$31,2,FALSE)),FALSE)</f>
        <v>0</v>
      </c>
      <c r="J451" s="28">
        <f>VLOOKUP($G451,难度数据!$P:$AI,IF($F451=1,4+VLOOKUP($E451,难度数据!$A$24:$B$27,2,FALSE),14+VLOOKUP($E451,难度数据!$A$28:$B$31,2,FALSE)),FALSE)</f>
        <v>1750</v>
      </c>
      <c r="K451" s="28">
        <v>0</v>
      </c>
      <c r="L451" s="28">
        <v>1.5</v>
      </c>
      <c r="M451" s="28">
        <v>0</v>
      </c>
      <c r="N451" s="28">
        <v>0</v>
      </c>
      <c r="O451" s="28">
        <f ca="1">LOOKUP($G451*4,难度数据!$I$3:$I$23,IF($F451=1,INDIRECT("难度数据"&amp;"!$J$3:$J$23"),INDIRECT("难度数据"&amp;"!$K$3:$K$23")))</f>
        <v>150</v>
      </c>
      <c r="P451" s="28">
        <v>0</v>
      </c>
      <c r="Q451" s="28">
        <v>0</v>
      </c>
      <c r="R451" s="28">
        <v>1301006</v>
      </c>
      <c r="S451" s="28">
        <v>1</v>
      </c>
      <c r="T451" s="28">
        <v>1302006</v>
      </c>
      <c r="U451" s="28">
        <v>6</v>
      </c>
      <c r="V451" s="28"/>
      <c r="W451" s="28"/>
      <c r="X451" s="28"/>
      <c r="Y451" s="28"/>
      <c r="Z451" s="28"/>
      <c r="AA451" s="28" t="str">
        <f t="shared" si="19"/>
        <v>tfq-8-2-shl-loc1</v>
      </c>
      <c r="AB451" s="28">
        <v>4</v>
      </c>
      <c r="AC451" s="28">
        <f t="shared" si="18"/>
        <v>5</v>
      </c>
      <c r="AD451" s="29" t="str">
        <f>VLOOKUP(AG451,[2]战场角色!$A:$V,22,0)</f>
        <v>head_hltn_1101006</v>
      </c>
      <c r="AE451" s="29">
        <f>VLOOKUP(AG451,检索目录!A:F,6,0)</f>
        <v>4</v>
      </c>
      <c r="AF451" s="28">
        <f>VLOOKUP(AG451,检索目录!A:F,3,0)</f>
        <v>3</v>
      </c>
      <c r="AG451" s="28">
        <v>1101006</v>
      </c>
      <c r="AH451" s="28"/>
    </row>
    <row r="452" s="29" customFormat="1" ht="16.5" spans="1:34">
      <c r="A452" s="35">
        <f>CONCATENATE(9,VLOOKUP(LEFT($D452,3),{"czg",1;"tfq",2;"zyd",3;"jzq",4;"gcz",5;"pcc",6},2,FALSE))*100000+VALUE(MID($D452,5,LEN($D452)-LEN(RIGHT($D452,11))-5+1))*1000+LEFT(RIGHT($D452,10),1)*100+IF(LEFT(RIGHT($D452,8),3)="jlr",1,2)*10+RIGHT($D452,1)</f>
        <v>9208221</v>
      </c>
      <c r="B452" s="28" t="s">
        <v>101</v>
      </c>
      <c r="C452" s="28" t="s">
        <v>527</v>
      </c>
      <c r="D452" s="28" t="s">
        <v>604</v>
      </c>
      <c r="E452" s="28">
        <v>3</v>
      </c>
      <c r="F452" s="28">
        <f t="shared" si="20"/>
        <v>2</v>
      </c>
      <c r="G452" s="28">
        <f>INDEX(难度数据!$A$1:$G$16,MATCH(VALUE(MID($D452,5,LEN($D452)-LEN(RIGHT($D452,11))-5+1)),难度数据!$A$1:$A$16,0),MATCH(LEFT($D452,3),难度数据!$A$1:$G$1,0))</f>
        <v>35</v>
      </c>
      <c r="H452" s="28">
        <f>VLOOKUP($G452,难度数据!$P:$AI,IF($F452=1,2+VLOOKUP($E452,难度数据!$A$24:$B$27,2,FALSE),12+VLOOKUP($E452,难度数据!$A$28:$B$31,2,FALSE)),FALSE)</f>
        <v>1.11260796812185</v>
      </c>
      <c r="I452" s="28">
        <f>VLOOKUP($G452,难度数据!$P:$AI,IF($F452=1,3+VLOOKUP($E452,难度数据!$A$24:$B$27,2,FALSE),13+VLOOKUP($E452,难度数据!$A$28:$B$31,2,FALSE)),FALSE)</f>
        <v>0</v>
      </c>
      <c r="J452" s="28">
        <f>VLOOKUP($G452,难度数据!$P:$AI,IF($F452=1,4+VLOOKUP($E452,难度数据!$A$24:$B$27,2,FALSE),14+VLOOKUP($E452,难度数据!$A$28:$B$31,2,FALSE)),FALSE)</f>
        <v>1750</v>
      </c>
      <c r="K452" s="28">
        <v>0</v>
      </c>
      <c r="L452" s="28">
        <v>1.5</v>
      </c>
      <c r="M452" s="28">
        <v>0</v>
      </c>
      <c r="N452" s="28">
        <v>0</v>
      </c>
      <c r="O452" s="28">
        <f ca="1">LOOKUP($G452*4,难度数据!$I$3:$I$23,IF($F452=1,INDIRECT("难度数据"&amp;"!$J$3:$J$23"),INDIRECT("难度数据"&amp;"!$K$3:$K$23")))</f>
        <v>18500</v>
      </c>
      <c r="P452" s="28">
        <v>0</v>
      </c>
      <c r="Q452" s="28">
        <v>0</v>
      </c>
      <c r="R452" s="28">
        <v>1303007</v>
      </c>
      <c r="S452" s="28">
        <v>1</v>
      </c>
      <c r="T452" s="28">
        <v>1304017</v>
      </c>
      <c r="U452" s="28">
        <v>6</v>
      </c>
      <c r="V452" s="28">
        <v>1304019</v>
      </c>
      <c r="W452" s="28">
        <v>6</v>
      </c>
      <c r="X452" s="28"/>
      <c r="Y452" s="28"/>
      <c r="Z452" s="28"/>
      <c r="AA452" s="28" t="str">
        <f t="shared" si="19"/>
        <v/>
      </c>
      <c r="AB452" s="28">
        <v>0</v>
      </c>
      <c r="AC452" s="28">
        <f t="shared" ref="AC452:AC515" si="21">IF(INT(AG452/100000)=12,4,5)</f>
        <v>5</v>
      </c>
      <c r="AD452" s="29" t="str">
        <f>VLOOKUP(AG452,[2]战场角色!$A:$V,22,0)</f>
        <v>head_tstn_1102007</v>
      </c>
      <c r="AE452" s="29">
        <f>VLOOKUP(AG452,检索目录!A:F,6,0)</f>
        <v>4</v>
      </c>
      <c r="AF452" s="28">
        <f>VLOOKUP(AG452,检索目录!A:F,3,0)</f>
        <v>3</v>
      </c>
      <c r="AG452" s="28">
        <v>1102007</v>
      </c>
      <c r="AH452" s="28"/>
    </row>
    <row r="453" s="29" customFormat="1" ht="16.5" spans="1:34">
      <c r="A453" s="35">
        <f>CONCATENATE(9,VLOOKUP(LEFT($D453,3),{"czg",1;"tfq",2;"zyd",3;"jzq",4;"gcz",5;"pcc",6},2,FALSE))*100000+VALUE(MID($D453,5,LEN($D453)-LEN(RIGHT($D453,11))-5+1))*1000+LEFT(RIGHT($D453,10),1)*100+IF(LEFT(RIGHT($D453,8),3)="jlr",1,2)*10+RIGHT($D453,1)</f>
        <v>9208212</v>
      </c>
      <c r="B453" s="28" t="s">
        <v>98</v>
      </c>
      <c r="C453" s="28" t="s">
        <v>231</v>
      </c>
      <c r="D453" s="28" t="s">
        <v>605</v>
      </c>
      <c r="E453" s="28">
        <v>4</v>
      </c>
      <c r="F453" s="28">
        <f t="shared" si="20"/>
        <v>1</v>
      </c>
      <c r="G453" s="28">
        <f>INDEX(难度数据!$A$1:$G$16,MATCH(VALUE(MID($D453,5,LEN($D453)-LEN(RIGHT($D453,11))-5+1)),难度数据!$A$1:$A$16,0),MATCH(LEFT($D453,3),难度数据!$A$1:$G$1,0))</f>
        <v>35</v>
      </c>
      <c r="H453" s="28">
        <f>VLOOKUP($G453,难度数据!$P:$AI,IF($F453=1,2+VLOOKUP($E453,难度数据!$A$24:$B$27,2,FALSE),12+VLOOKUP($E453,难度数据!$A$28:$B$31,2,FALSE)),FALSE)</f>
        <v>1.27320706067792</v>
      </c>
      <c r="I453" s="28">
        <f>VLOOKUP($G453,难度数据!$P:$AI,IF($F453=1,3+VLOOKUP($E453,难度数据!$A$24:$B$27,2,FALSE),13+VLOOKUP($E453,难度数据!$A$28:$B$31,2,FALSE)),FALSE)</f>
        <v>0</v>
      </c>
      <c r="J453" s="28">
        <f>VLOOKUP($G453,难度数据!$P:$AI,IF($F453=1,4+VLOOKUP($E453,难度数据!$A$24:$B$27,2,FALSE),14+VLOOKUP($E453,难度数据!$A$28:$B$31,2,FALSE)),FALSE)</f>
        <v>1750</v>
      </c>
      <c r="K453" s="28">
        <v>0</v>
      </c>
      <c r="L453" s="28">
        <v>1.5</v>
      </c>
      <c r="M453" s="28">
        <v>0</v>
      </c>
      <c r="N453" s="28">
        <v>0</v>
      </c>
      <c r="O453" s="28">
        <f ca="1">LOOKUP($G453*4,难度数据!$I$3:$I$23,IF($F453=1,INDIRECT("难度数据"&amp;"!$J$3:$J$23"),INDIRECT("难度数据"&amp;"!$K$3:$K$23")))</f>
        <v>150</v>
      </c>
      <c r="P453" s="28">
        <v>0</v>
      </c>
      <c r="Q453" s="28">
        <v>0</v>
      </c>
      <c r="R453" s="28">
        <v>1301003</v>
      </c>
      <c r="S453" s="28">
        <v>1</v>
      </c>
      <c r="T453" s="28">
        <v>1302003</v>
      </c>
      <c r="U453" s="28">
        <v>6</v>
      </c>
      <c r="V453" s="28"/>
      <c r="W453" s="28"/>
      <c r="X453" s="28"/>
      <c r="Y453" s="28"/>
      <c r="Z453" s="28"/>
      <c r="AA453" s="28" t="str">
        <f t="shared" si="19"/>
        <v>tfq-8-2-shl-loc2</v>
      </c>
      <c r="AB453" s="28">
        <v>4</v>
      </c>
      <c r="AC453" s="28">
        <f t="shared" si="21"/>
        <v>5</v>
      </c>
      <c r="AD453" s="29" t="str">
        <f>VLOOKUP(AG453,[2]战场角色!$A:$V,22,0)</f>
        <v>head_zdxl_1101003</v>
      </c>
      <c r="AE453" s="29">
        <f>VLOOKUP(AG453,检索目录!A:F,6,0)</f>
        <v>3</v>
      </c>
      <c r="AF453" s="28">
        <f>VLOOKUP(AG453,检索目录!A:F,3,0)</f>
        <v>3</v>
      </c>
      <c r="AG453" s="28">
        <v>1101003</v>
      </c>
      <c r="AH453" s="28"/>
    </row>
    <row r="454" s="29" customFormat="1" ht="16.5" spans="1:34">
      <c r="A454" s="35">
        <f>CONCATENATE(9,VLOOKUP(LEFT($D454,3),{"czg",1;"tfq",2;"zyd",3;"jzq",4;"gcz",5;"pcc",6},2,FALSE))*100000+VALUE(MID($D454,5,LEN($D454)-LEN(RIGHT($D454,11))-5+1))*1000+LEFT(RIGHT($D454,10),1)*100+IF(LEFT(RIGHT($D454,8),3)="jlr",1,2)*10+RIGHT($D454,1)</f>
        <v>9208222</v>
      </c>
      <c r="B454" s="28" t="s">
        <v>101</v>
      </c>
      <c r="C454" s="28" t="s">
        <v>505</v>
      </c>
      <c r="D454" s="28" t="s">
        <v>606</v>
      </c>
      <c r="E454" s="28">
        <v>4</v>
      </c>
      <c r="F454" s="28">
        <f t="shared" si="20"/>
        <v>2</v>
      </c>
      <c r="G454" s="28">
        <f>INDEX(难度数据!$A$1:$G$16,MATCH(VALUE(MID($D454,5,LEN($D454)-LEN(RIGHT($D454,11))-5+1)),难度数据!$A$1:$A$16,0),MATCH(LEFT($D454,3),难度数据!$A$1:$G$1,0))</f>
        <v>35</v>
      </c>
      <c r="H454" s="28">
        <f>VLOOKUP($G454,难度数据!$P:$AI,IF($F454=1,2+VLOOKUP($E454,难度数据!$A$24:$B$27,2,FALSE),12+VLOOKUP($E454,难度数据!$A$28:$B$31,2,FALSE)),FALSE)</f>
        <v>1.2799914677508</v>
      </c>
      <c r="I454" s="28">
        <f>VLOOKUP($G454,难度数据!$P:$AI,IF($F454=1,3+VLOOKUP($E454,难度数据!$A$24:$B$27,2,FALSE),13+VLOOKUP($E454,难度数据!$A$28:$B$31,2,FALSE)),FALSE)</f>
        <v>0</v>
      </c>
      <c r="J454" s="28">
        <f>VLOOKUP($G454,难度数据!$P:$AI,IF($F454=1,4+VLOOKUP($E454,难度数据!$A$24:$B$27,2,FALSE),14+VLOOKUP($E454,难度数据!$A$28:$B$31,2,FALSE)),FALSE)</f>
        <v>1750</v>
      </c>
      <c r="K454" s="28">
        <v>0</v>
      </c>
      <c r="L454" s="28">
        <v>1.5</v>
      </c>
      <c r="M454" s="28">
        <v>0</v>
      </c>
      <c r="N454" s="28">
        <v>0</v>
      </c>
      <c r="O454" s="28">
        <f ca="1">LOOKUP($G454*4,难度数据!$I$3:$I$23,IF($F454=1,INDIRECT("难度数据"&amp;"!$J$3:$J$23"),INDIRECT("难度数据"&amp;"!$K$3:$K$23")))</f>
        <v>18500</v>
      </c>
      <c r="P454" s="28">
        <v>0</v>
      </c>
      <c r="Q454" s="28">
        <v>0</v>
      </c>
      <c r="R454" s="28">
        <v>1303005</v>
      </c>
      <c r="S454" s="28">
        <v>1</v>
      </c>
      <c r="T454" s="28">
        <v>1304030</v>
      </c>
      <c r="U454" s="28">
        <v>6</v>
      </c>
      <c r="V454" s="28">
        <v>1304036</v>
      </c>
      <c r="W454" s="28">
        <v>6</v>
      </c>
      <c r="X454" s="28"/>
      <c r="Y454" s="28"/>
      <c r="Z454" s="28"/>
      <c r="AA454" s="28" t="str">
        <f t="shared" si="19"/>
        <v/>
      </c>
      <c r="AB454" s="28">
        <v>0</v>
      </c>
      <c r="AC454" s="28">
        <f t="shared" si="21"/>
        <v>5</v>
      </c>
      <c r="AD454" s="29" t="str">
        <f>VLOOKUP(AG454,[2]战场角色!$A:$V,22,0)</f>
        <v>head_lxy_1102005</v>
      </c>
      <c r="AE454" s="29">
        <f>VLOOKUP(AG454,检索目录!A:F,6,0)</f>
        <v>3</v>
      </c>
      <c r="AF454" s="28">
        <f>VLOOKUP(AG454,检索目录!A:F,3,0)</f>
        <v>3</v>
      </c>
      <c r="AG454" s="28">
        <v>1102005</v>
      </c>
      <c r="AH454" s="28"/>
    </row>
    <row r="455" s="29" customFormat="1" ht="16.5" spans="1:34">
      <c r="A455" s="35">
        <f>CONCATENATE(9,VLOOKUP(LEFT($D455,3),{"czg",1;"tfq",2;"zyd",3;"jzq",4;"gcz",5;"pcc",6},2,FALSE))*100000+VALUE(MID($D455,5,LEN($D455)-LEN(RIGHT($D455,11))-5+1))*1000+LEFT(RIGHT($D455,10),1)*100+IF(LEFT(RIGHT($D455,8),3)="jlr",1,2)*10+RIGHT($D455,1)</f>
        <v>9208213</v>
      </c>
      <c r="B455" s="28" t="s">
        <v>98</v>
      </c>
      <c r="C455" s="28" t="s">
        <v>99</v>
      </c>
      <c r="D455" s="28" t="s">
        <v>607</v>
      </c>
      <c r="E455" s="28">
        <v>3</v>
      </c>
      <c r="F455" s="28">
        <f t="shared" si="20"/>
        <v>1</v>
      </c>
      <c r="G455" s="28">
        <f>INDEX(难度数据!$A$1:$G$16,MATCH(VALUE(MID($D455,5,LEN($D455)-LEN(RIGHT($D455,11))-5+1)),难度数据!$A$1:$A$16,0),MATCH(LEFT($D455,3),难度数据!$A$1:$G$1,0))</f>
        <v>35</v>
      </c>
      <c r="H455" s="28">
        <f>VLOOKUP($G455,难度数据!$P:$AI,IF($F455=1,2+VLOOKUP($E455,难度数据!$A$24:$B$27,2,FALSE),12+VLOOKUP($E455,难度数据!$A$28:$B$31,2,FALSE)),FALSE)</f>
        <v>1.10359688385582</v>
      </c>
      <c r="I455" s="28">
        <f>VLOOKUP($G455,难度数据!$P:$AI,IF($F455=1,3+VLOOKUP($E455,难度数据!$A$24:$B$27,2,FALSE),13+VLOOKUP($E455,难度数据!$A$28:$B$31,2,FALSE)),FALSE)</f>
        <v>0</v>
      </c>
      <c r="J455" s="28">
        <f>VLOOKUP($G455,难度数据!$P:$AI,IF($F455=1,4+VLOOKUP($E455,难度数据!$A$24:$B$27,2,FALSE),14+VLOOKUP($E455,难度数据!$A$28:$B$31,2,FALSE)),FALSE)</f>
        <v>1750</v>
      </c>
      <c r="K455" s="28">
        <v>0</v>
      </c>
      <c r="L455" s="28">
        <v>1.5</v>
      </c>
      <c r="M455" s="28">
        <v>0</v>
      </c>
      <c r="N455" s="28">
        <v>0</v>
      </c>
      <c r="O455" s="28">
        <f ca="1">LOOKUP($G455*4,难度数据!$I$3:$I$23,IF($F455=1,INDIRECT("难度数据"&amp;"!$J$3:$J$23"),INDIRECT("难度数据"&amp;"!$K$3:$K$23")))</f>
        <v>150</v>
      </c>
      <c r="P455" s="28">
        <v>0</v>
      </c>
      <c r="Q455" s="28">
        <v>0</v>
      </c>
      <c r="R455" s="28">
        <v>1301012</v>
      </c>
      <c r="S455" s="28">
        <v>1</v>
      </c>
      <c r="T455" s="28">
        <v>1302012</v>
      </c>
      <c r="U455" s="28">
        <v>6</v>
      </c>
      <c r="V455" s="28"/>
      <c r="W455" s="28"/>
      <c r="X455" s="28"/>
      <c r="Y455" s="28"/>
      <c r="Z455" s="28"/>
      <c r="AA455" s="28" t="str">
        <f t="shared" si="19"/>
        <v>tfq-8-2-shl-loc3</v>
      </c>
      <c r="AB455" s="28">
        <v>4</v>
      </c>
      <c r="AC455" s="28">
        <f t="shared" si="21"/>
        <v>5</v>
      </c>
      <c r="AD455" s="29" t="str">
        <f>VLOOKUP(AG455,[2]战场角色!$A:$V,22,0)</f>
        <v>head_nyf_1101012</v>
      </c>
      <c r="AE455" s="29">
        <f>VLOOKUP(AG455,检索目录!A:F,6,0)</f>
        <v>2</v>
      </c>
      <c r="AF455" s="28">
        <f>VLOOKUP(AG455,检索目录!A:F,3,0)</f>
        <v>2</v>
      </c>
      <c r="AG455" s="28">
        <v>1101012</v>
      </c>
      <c r="AH455" s="28"/>
    </row>
    <row r="456" s="29" customFormat="1" ht="16.5" spans="1:34">
      <c r="A456" s="35">
        <f>CONCATENATE(9,VLOOKUP(LEFT($D456,3),{"czg",1;"tfq",2;"zyd",3;"jzq",4;"gcz",5;"pcc",6},2,FALSE))*100000+VALUE(MID($D456,5,LEN($D456)-LEN(RIGHT($D456,11))-5+1))*1000+LEFT(RIGHT($D456,10),1)*100+IF(LEFT(RIGHT($D456,8),3)="jlr",1,2)*10+RIGHT($D456,1)</f>
        <v>9208223</v>
      </c>
      <c r="B456" s="28" t="s">
        <v>101</v>
      </c>
      <c r="C456" s="28" t="s">
        <v>493</v>
      </c>
      <c r="D456" s="28" t="s">
        <v>608</v>
      </c>
      <c r="E456" s="28">
        <v>3</v>
      </c>
      <c r="F456" s="28">
        <f t="shared" si="20"/>
        <v>2</v>
      </c>
      <c r="G456" s="28">
        <f>INDEX(难度数据!$A$1:$G$16,MATCH(VALUE(MID($D456,5,LEN($D456)-LEN(RIGHT($D456,11))-5+1)),难度数据!$A$1:$A$16,0),MATCH(LEFT($D456,3),难度数据!$A$1:$G$1,0))</f>
        <v>35</v>
      </c>
      <c r="H456" s="28">
        <f>VLOOKUP($G456,难度数据!$P:$AI,IF($F456=1,2+VLOOKUP($E456,难度数据!$A$24:$B$27,2,FALSE),12+VLOOKUP($E456,难度数据!$A$28:$B$31,2,FALSE)),FALSE)</f>
        <v>1.11260796812185</v>
      </c>
      <c r="I456" s="28">
        <f>VLOOKUP($G456,难度数据!$P:$AI,IF($F456=1,3+VLOOKUP($E456,难度数据!$A$24:$B$27,2,FALSE),13+VLOOKUP($E456,难度数据!$A$28:$B$31,2,FALSE)),FALSE)</f>
        <v>0</v>
      </c>
      <c r="J456" s="28">
        <f>VLOOKUP($G456,难度数据!$P:$AI,IF($F456=1,4+VLOOKUP($E456,难度数据!$A$24:$B$27,2,FALSE),14+VLOOKUP($E456,难度数据!$A$28:$B$31,2,FALSE)),FALSE)</f>
        <v>1750</v>
      </c>
      <c r="K456" s="28">
        <v>0</v>
      </c>
      <c r="L456" s="28">
        <v>1.5</v>
      </c>
      <c r="M456" s="28">
        <v>0</v>
      </c>
      <c r="N456" s="28">
        <v>0</v>
      </c>
      <c r="O456" s="28">
        <f ca="1">LOOKUP($G456*4,难度数据!$I$3:$I$23,IF($F456=1,INDIRECT("难度数据"&amp;"!$J$3:$J$23"),INDIRECT("难度数据"&amp;"!$K$3:$K$23")))</f>
        <v>18500</v>
      </c>
      <c r="P456" s="28">
        <v>0</v>
      </c>
      <c r="Q456" s="28">
        <v>0</v>
      </c>
      <c r="R456" s="28">
        <v>1303018</v>
      </c>
      <c r="S456" s="28">
        <v>1</v>
      </c>
      <c r="T456" s="28">
        <v>1304029</v>
      </c>
      <c r="U456" s="28">
        <v>6</v>
      </c>
      <c r="V456" s="28">
        <v>1304032</v>
      </c>
      <c r="W456" s="28">
        <v>6</v>
      </c>
      <c r="X456" s="28"/>
      <c r="Y456" s="28"/>
      <c r="Z456" s="28"/>
      <c r="AA456" s="28" t="str">
        <f t="shared" si="19"/>
        <v/>
      </c>
      <c r="AB456" s="28">
        <v>0</v>
      </c>
      <c r="AC456" s="28">
        <f t="shared" si="21"/>
        <v>5</v>
      </c>
      <c r="AD456" s="29" t="str">
        <f>VLOOKUP(AG456,[2]战场角色!$A:$V,22,0)</f>
        <v>head_sr_1102018</v>
      </c>
      <c r="AE456" s="29">
        <f>VLOOKUP(AG456,检索目录!A:F,6,0)</f>
        <v>2</v>
      </c>
      <c r="AF456" s="28">
        <f>VLOOKUP(AG456,检索目录!A:F,3,0)</f>
        <v>2</v>
      </c>
      <c r="AG456" s="28">
        <v>1102018</v>
      </c>
      <c r="AH456" s="28"/>
    </row>
    <row r="457" s="29" customFormat="1" ht="16.5" spans="1:34">
      <c r="A457" s="35">
        <f>CONCATENATE(9,VLOOKUP(LEFT($D457,3),{"czg",1;"tfq",2;"zyd",3;"jzq",4;"gcz",5;"pcc",6},2,FALSE))*100000+VALUE(MID($D457,5,LEN($D457)-LEN(RIGHT($D457,11))-5+1))*1000+LEFT(RIGHT($D457,10),1)*100+IF(LEFT(RIGHT($D457,8),3)="jlr",1,2)*10+RIGHT($D457,1)</f>
        <v>9208311</v>
      </c>
      <c r="B457" s="28" t="s">
        <v>98</v>
      </c>
      <c r="C457" s="28" t="s">
        <v>207</v>
      </c>
      <c r="D457" s="28" t="s">
        <v>609</v>
      </c>
      <c r="E457" s="28">
        <v>3</v>
      </c>
      <c r="F457" s="28">
        <f t="shared" si="20"/>
        <v>1</v>
      </c>
      <c r="G457" s="28">
        <f>INDEX(难度数据!$A$1:$G$16,MATCH(VALUE(MID($D457,5,LEN($D457)-LEN(RIGHT($D457,11))-5+1)),难度数据!$A$1:$A$16,0),MATCH(LEFT($D457,3),难度数据!$A$1:$G$1,0))</f>
        <v>35</v>
      </c>
      <c r="H457" s="28">
        <f>VLOOKUP($G457,难度数据!$P:$AI,IF($F457=1,2+VLOOKUP($E457,难度数据!$A$24:$B$27,2,FALSE),12+VLOOKUP($E457,难度数据!$A$28:$B$31,2,FALSE)),FALSE)</f>
        <v>1.10359688385582</v>
      </c>
      <c r="I457" s="28">
        <f>VLOOKUP($G457,难度数据!$P:$AI,IF($F457=1,3+VLOOKUP($E457,难度数据!$A$24:$B$27,2,FALSE),13+VLOOKUP($E457,难度数据!$A$28:$B$31,2,FALSE)),FALSE)</f>
        <v>0</v>
      </c>
      <c r="J457" s="28">
        <f>VLOOKUP($G457,难度数据!$P:$AI,IF($F457=1,4+VLOOKUP($E457,难度数据!$A$24:$B$27,2,FALSE),14+VLOOKUP($E457,难度数据!$A$28:$B$31,2,FALSE)),FALSE)</f>
        <v>1750</v>
      </c>
      <c r="K457" s="28">
        <v>0</v>
      </c>
      <c r="L457" s="28">
        <v>1.5</v>
      </c>
      <c r="M457" s="28">
        <v>0</v>
      </c>
      <c r="N457" s="28">
        <v>0</v>
      </c>
      <c r="O457" s="28">
        <f ca="1">LOOKUP($G457*4,难度数据!$I$3:$I$23,IF($F457=1,INDIRECT("难度数据"&amp;"!$J$3:$J$23"),INDIRECT("难度数据"&amp;"!$K$3:$K$23")))</f>
        <v>150</v>
      </c>
      <c r="P457" s="28">
        <v>0</v>
      </c>
      <c r="Q457" s="28">
        <v>0</v>
      </c>
      <c r="R457" s="28">
        <v>1301009</v>
      </c>
      <c r="S457" s="28">
        <v>1</v>
      </c>
      <c r="T457" s="28">
        <v>1302009</v>
      </c>
      <c r="U457" s="28">
        <v>6</v>
      </c>
      <c r="V457" s="28"/>
      <c r="W457" s="28"/>
      <c r="X457" s="28"/>
      <c r="Y457" s="28"/>
      <c r="Z457" s="28"/>
      <c r="AA457" s="28" t="str">
        <f t="shared" si="19"/>
        <v>tfq-8-3-shl-loc1</v>
      </c>
      <c r="AB457" s="28">
        <v>4</v>
      </c>
      <c r="AC457" s="28">
        <f t="shared" si="21"/>
        <v>5</v>
      </c>
      <c r="AD457" s="29" t="str">
        <f>VLOOKUP(AG457,[2]战场角色!$A:$V,22,0)</f>
        <v>head_blsm_1101009</v>
      </c>
      <c r="AE457" s="29">
        <f>VLOOKUP(AG457,检索目录!A:F,6,0)</f>
        <v>3</v>
      </c>
      <c r="AF457" s="28">
        <f>VLOOKUP(AG457,检索目录!A:F,3,0)</f>
        <v>3</v>
      </c>
      <c r="AG457" s="28">
        <v>1101009</v>
      </c>
      <c r="AH457" s="28"/>
    </row>
    <row r="458" s="29" customFormat="1" ht="16.5" spans="1:34">
      <c r="A458" s="35">
        <f>CONCATENATE(9,VLOOKUP(LEFT($D458,3),{"czg",1;"tfq",2;"zyd",3;"jzq",4;"gcz",5;"pcc",6},2,FALSE))*100000+VALUE(MID($D458,5,LEN($D458)-LEN(RIGHT($D458,11))-5+1))*1000+LEFT(RIGHT($D458,10),1)*100+IF(LEFT(RIGHT($D458,8),3)="jlr",1,2)*10+RIGHT($D458,1)</f>
        <v>9208321</v>
      </c>
      <c r="B458" s="28" t="s">
        <v>101</v>
      </c>
      <c r="C458" s="28" t="s">
        <v>515</v>
      </c>
      <c r="D458" s="28" t="s">
        <v>610</v>
      </c>
      <c r="E458" s="28">
        <v>3</v>
      </c>
      <c r="F458" s="28">
        <f t="shared" si="20"/>
        <v>2</v>
      </c>
      <c r="G458" s="28">
        <f>INDEX(难度数据!$A$1:$G$16,MATCH(VALUE(MID($D458,5,LEN($D458)-LEN(RIGHT($D458,11))-5+1)),难度数据!$A$1:$A$16,0),MATCH(LEFT($D458,3),难度数据!$A$1:$G$1,0))</f>
        <v>35</v>
      </c>
      <c r="H458" s="28">
        <f>VLOOKUP($G458,难度数据!$P:$AI,IF($F458=1,2+VLOOKUP($E458,难度数据!$A$24:$B$27,2,FALSE),12+VLOOKUP($E458,难度数据!$A$28:$B$31,2,FALSE)),FALSE)</f>
        <v>1.11260796812185</v>
      </c>
      <c r="I458" s="28">
        <f>VLOOKUP($G458,难度数据!$P:$AI,IF($F458=1,3+VLOOKUP($E458,难度数据!$A$24:$B$27,2,FALSE),13+VLOOKUP($E458,难度数据!$A$28:$B$31,2,FALSE)),FALSE)</f>
        <v>0</v>
      </c>
      <c r="J458" s="28">
        <f>VLOOKUP($G458,难度数据!$P:$AI,IF($F458=1,4+VLOOKUP($E458,难度数据!$A$24:$B$27,2,FALSE),14+VLOOKUP($E458,难度数据!$A$28:$B$31,2,FALSE)),FALSE)</f>
        <v>1750</v>
      </c>
      <c r="K458" s="28">
        <v>0</v>
      </c>
      <c r="L458" s="28">
        <v>1.5</v>
      </c>
      <c r="M458" s="28">
        <v>0</v>
      </c>
      <c r="N458" s="28">
        <v>0</v>
      </c>
      <c r="O458" s="28">
        <f ca="1">LOOKUP($G458*4,难度数据!$I$3:$I$23,IF($F458=1,INDIRECT("难度数据"&amp;"!$J$3:$J$23"),INDIRECT("难度数据"&amp;"!$K$3:$K$23")))</f>
        <v>18500</v>
      </c>
      <c r="P458" s="28">
        <v>0</v>
      </c>
      <c r="Q458" s="28">
        <v>0</v>
      </c>
      <c r="R458" s="28">
        <v>1303014</v>
      </c>
      <c r="S458" s="28">
        <v>1</v>
      </c>
      <c r="T458" s="28">
        <v>1304017</v>
      </c>
      <c r="U458" s="28">
        <v>6</v>
      </c>
      <c r="V458" s="28">
        <v>1304019</v>
      </c>
      <c r="W458" s="28">
        <v>6</v>
      </c>
      <c r="X458" s="28"/>
      <c r="Y458" s="28"/>
      <c r="Z458" s="28"/>
      <c r="AA458" s="28" t="str">
        <f t="shared" si="19"/>
        <v/>
      </c>
      <c r="AB458" s="28">
        <v>0</v>
      </c>
      <c r="AC458" s="28">
        <f t="shared" si="21"/>
        <v>5</v>
      </c>
      <c r="AD458" s="29" t="str">
        <f>VLOOKUP(AG458,[2]战场角色!$A:$V,22,0)</f>
        <v>head_slm_1102014</v>
      </c>
      <c r="AE458" s="29">
        <f>VLOOKUP(AG458,检索目录!A:F,6,0)</f>
        <v>3</v>
      </c>
      <c r="AF458" s="28">
        <f>VLOOKUP(AG458,检索目录!A:F,3,0)</f>
        <v>3</v>
      </c>
      <c r="AG458" s="28">
        <v>1102014</v>
      </c>
      <c r="AH458" s="28"/>
    </row>
    <row r="459" s="29" customFormat="1" ht="16.5" spans="1:34">
      <c r="A459" s="35">
        <f>CONCATENATE(9,VLOOKUP(LEFT($D459,3),{"czg",1;"tfq",2;"zyd",3;"jzq",4;"gcz",5;"pcc",6},2,FALSE))*100000+VALUE(MID($D459,5,LEN($D459)-LEN(RIGHT($D459,11))-5+1))*1000+LEFT(RIGHT($D459,10),1)*100+IF(LEFT(RIGHT($D459,8),3)="jlr",1,2)*10+RIGHT($D459,1)</f>
        <v>9208312</v>
      </c>
      <c r="B459" s="28" t="s">
        <v>98</v>
      </c>
      <c r="C459" s="28" t="s">
        <v>104</v>
      </c>
      <c r="D459" s="28" t="s">
        <v>611</v>
      </c>
      <c r="E459" s="28">
        <v>4</v>
      </c>
      <c r="F459" s="28">
        <f t="shared" si="20"/>
        <v>1</v>
      </c>
      <c r="G459" s="28">
        <f>INDEX(难度数据!$A$1:$G$16,MATCH(VALUE(MID($D459,5,LEN($D459)-LEN(RIGHT($D459,11))-5+1)),难度数据!$A$1:$A$16,0),MATCH(LEFT($D459,3),难度数据!$A$1:$G$1,0))</f>
        <v>35</v>
      </c>
      <c r="H459" s="28">
        <f>VLOOKUP($G459,难度数据!$P:$AI,IF($F459=1,2+VLOOKUP($E459,难度数据!$A$24:$B$27,2,FALSE),12+VLOOKUP($E459,难度数据!$A$28:$B$31,2,FALSE)),FALSE)</f>
        <v>1.27320706067792</v>
      </c>
      <c r="I459" s="28">
        <f>VLOOKUP($G459,难度数据!$P:$AI,IF($F459=1,3+VLOOKUP($E459,难度数据!$A$24:$B$27,2,FALSE),13+VLOOKUP($E459,难度数据!$A$28:$B$31,2,FALSE)),FALSE)</f>
        <v>0</v>
      </c>
      <c r="J459" s="28">
        <f>VLOOKUP($G459,难度数据!$P:$AI,IF($F459=1,4+VLOOKUP($E459,难度数据!$A$24:$B$27,2,FALSE),14+VLOOKUP($E459,难度数据!$A$28:$B$31,2,FALSE)),FALSE)</f>
        <v>1750</v>
      </c>
      <c r="K459" s="28">
        <v>0</v>
      </c>
      <c r="L459" s="28">
        <v>1.5</v>
      </c>
      <c r="M459" s="28">
        <v>0</v>
      </c>
      <c r="N459" s="28">
        <v>0</v>
      </c>
      <c r="O459" s="28">
        <f ca="1">LOOKUP($G459*4,难度数据!$I$3:$I$23,IF($F459=1,INDIRECT("难度数据"&amp;"!$J$3:$J$23"),INDIRECT("难度数据"&amp;"!$K$3:$K$23")))</f>
        <v>150</v>
      </c>
      <c r="P459" s="28">
        <v>0</v>
      </c>
      <c r="Q459" s="28">
        <v>0</v>
      </c>
      <c r="R459" s="28">
        <v>1301008</v>
      </c>
      <c r="S459" s="28">
        <v>1</v>
      </c>
      <c r="T459" s="28">
        <v>1302008</v>
      </c>
      <c r="U459" s="28">
        <v>6</v>
      </c>
      <c r="V459" s="28"/>
      <c r="W459" s="28"/>
      <c r="X459" s="28"/>
      <c r="Y459" s="28"/>
      <c r="Z459" s="28"/>
      <c r="AA459" s="28" t="str">
        <f t="shared" si="19"/>
        <v>tfq-8-3-shl-loc2</v>
      </c>
      <c r="AB459" s="28">
        <v>4</v>
      </c>
      <c r="AC459" s="28">
        <f t="shared" si="21"/>
        <v>5</v>
      </c>
      <c r="AD459" s="29" t="str">
        <f>VLOOKUP(AG459,[2]战场角色!$A:$V,22,0)</f>
        <v>head_hekp_1101008</v>
      </c>
      <c r="AE459" s="29">
        <f>VLOOKUP(AG459,检索目录!A:F,6,0)</f>
        <v>2</v>
      </c>
      <c r="AF459" s="28">
        <f>VLOOKUP(AG459,检索目录!A:F,3,0)</f>
        <v>3</v>
      </c>
      <c r="AG459" s="28">
        <v>1101008</v>
      </c>
      <c r="AH459" s="28"/>
    </row>
    <row r="460" s="29" customFormat="1" ht="16.5" spans="1:34">
      <c r="A460" s="35">
        <f>CONCATENATE(9,VLOOKUP(LEFT($D460,3),{"czg",1;"tfq",2;"zyd",3;"jzq",4;"gcz",5;"pcc",6},2,FALSE))*100000+VALUE(MID($D460,5,LEN($D460)-LEN(RIGHT($D460,11))-5+1))*1000+LEFT(RIGHT($D460,10),1)*100+IF(LEFT(RIGHT($D460,8),3)="jlr",1,2)*10+RIGHT($D460,1)</f>
        <v>9208322</v>
      </c>
      <c r="B460" s="28" t="s">
        <v>101</v>
      </c>
      <c r="C460" s="28" t="s">
        <v>496</v>
      </c>
      <c r="D460" s="28" t="s">
        <v>612</v>
      </c>
      <c r="E460" s="28">
        <v>4</v>
      </c>
      <c r="F460" s="28">
        <f t="shared" si="20"/>
        <v>2</v>
      </c>
      <c r="G460" s="28">
        <f>INDEX(难度数据!$A$1:$G$16,MATCH(VALUE(MID($D460,5,LEN($D460)-LEN(RIGHT($D460,11))-5+1)),难度数据!$A$1:$A$16,0),MATCH(LEFT($D460,3),难度数据!$A$1:$G$1,0))</f>
        <v>35</v>
      </c>
      <c r="H460" s="28">
        <f>VLOOKUP($G460,难度数据!$P:$AI,IF($F460=1,2+VLOOKUP($E460,难度数据!$A$24:$B$27,2,FALSE),12+VLOOKUP($E460,难度数据!$A$28:$B$31,2,FALSE)),FALSE)</f>
        <v>1.2799914677508</v>
      </c>
      <c r="I460" s="28">
        <f>VLOOKUP($G460,难度数据!$P:$AI,IF($F460=1,3+VLOOKUP($E460,难度数据!$A$24:$B$27,2,FALSE),13+VLOOKUP($E460,难度数据!$A$28:$B$31,2,FALSE)),FALSE)</f>
        <v>0</v>
      </c>
      <c r="J460" s="28">
        <f>VLOOKUP($G460,难度数据!$P:$AI,IF($F460=1,4+VLOOKUP($E460,难度数据!$A$24:$B$27,2,FALSE),14+VLOOKUP($E460,难度数据!$A$28:$B$31,2,FALSE)),FALSE)</f>
        <v>1750</v>
      </c>
      <c r="K460" s="28">
        <v>0</v>
      </c>
      <c r="L460" s="28">
        <v>1.5</v>
      </c>
      <c r="M460" s="28">
        <v>0</v>
      </c>
      <c r="N460" s="28">
        <v>0</v>
      </c>
      <c r="O460" s="28">
        <f ca="1">LOOKUP($G460*4,难度数据!$I$3:$I$23,IF($F460=1,INDIRECT("难度数据"&amp;"!$J$3:$J$23"),INDIRECT("难度数据"&amp;"!$K$3:$K$23")))</f>
        <v>18500</v>
      </c>
      <c r="P460" s="28">
        <v>0</v>
      </c>
      <c r="Q460" s="28">
        <v>0</v>
      </c>
      <c r="R460" s="28">
        <v>1303013</v>
      </c>
      <c r="S460" s="28">
        <v>1</v>
      </c>
      <c r="T460" s="28">
        <v>1304030</v>
      </c>
      <c r="U460" s="28">
        <v>6</v>
      </c>
      <c r="V460" s="28">
        <v>1304031</v>
      </c>
      <c r="W460" s="28">
        <v>6</v>
      </c>
      <c r="X460" s="28"/>
      <c r="Y460" s="28"/>
      <c r="Z460" s="28"/>
      <c r="AA460" s="28" t="str">
        <f t="shared" ref="AA460:AA523" si="22">IF(LEFT(RIGHT($D460,8),3)="jlr",$D461,"")</f>
        <v/>
      </c>
      <c r="AB460" s="28">
        <v>0</v>
      </c>
      <c r="AC460" s="28">
        <f t="shared" si="21"/>
        <v>5</v>
      </c>
      <c r="AD460" s="29" t="str">
        <f>VLOOKUP(AG460,[2]战场角色!$A:$V,22,0)</f>
        <v>head_sbls_1102013</v>
      </c>
      <c r="AE460" s="29">
        <f>VLOOKUP(AG460,检索目录!A:F,6,0)</f>
        <v>2</v>
      </c>
      <c r="AF460" s="28">
        <f>VLOOKUP(AG460,检索目录!A:F,3,0)</f>
        <v>3</v>
      </c>
      <c r="AG460" s="28">
        <v>1102013</v>
      </c>
      <c r="AH460" s="28"/>
    </row>
    <row r="461" s="29" customFormat="1" ht="16.5" spans="1:34">
      <c r="A461" s="35">
        <f>CONCATENATE(9,VLOOKUP(LEFT($D461,3),{"czg",1;"tfq",2;"zyd",3;"jzq",4;"gcz",5;"pcc",6},2,FALSE))*100000+VALUE(MID($D461,5,LEN($D461)-LEN(RIGHT($D461,11))-5+1))*1000+LEFT(RIGHT($D461,10),1)*100+IF(LEFT(RIGHT($D461,8),3)="jlr",1,2)*10+RIGHT($D461,1)</f>
        <v>9208313</v>
      </c>
      <c r="B461" s="28" t="s">
        <v>98</v>
      </c>
      <c r="C461" s="28" t="s">
        <v>99</v>
      </c>
      <c r="D461" s="28" t="s">
        <v>613</v>
      </c>
      <c r="E461" s="28">
        <v>3</v>
      </c>
      <c r="F461" s="28">
        <f t="shared" si="20"/>
        <v>1</v>
      </c>
      <c r="G461" s="28">
        <f>INDEX(难度数据!$A$1:$G$16,MATCH(VALUE(MID($D461,5,LEN($D461)-LEN(RIGHT($D461,11))-5+1)),难度数据!$A$1:$A$16,0),MATCH(LEFT($D461,3),难度数据!$A$1:$G$1,0))</f>
        <v>35</v>
      </c>
      <c r="H461" s="28">
        <f>VLOOKUP($G461,难度数据!$P:$AI,IF($F461=1,2+VLOOKUP($E461,难度数据!$A$24:$B$27,2,FALSE),12+VLOOKUP($E461,难度数据!$A$28:$B$31,2,FALSE)),FALSE)</f>
        <v>1.10359688385582</v>
      </c>
      <c r="I461" s="28">
        <f>VLOOKUP($G461,难度数据!$P:$AI,IF($F461=1,3+VLOOKUP($E461,难度数据!$A$24:$B$27,2,FALSE),13+VLOOKUP($E461,难度数据!$A$28:$B$31,2,FALSE)),FALSE)</f>
        <v>0</v>
      </c>
      <c r="J461" s="28">
        <f>VLOOKUP($G461,难度数据!$P:$AI,IF($F461=1,4+VLOOKUP($E461,难度数据!$A$24:$B$27,2,FALSE),14+VLOOKUP($E461,难度数据!$A$28:$B$31,2,FALSE)),FALSE)</f>
        <v>1750</v>
      </c>
      <c r="K461" s="28">
        <v>0</v>
      </c>
      <c r="L461" s="28">
        <v>1.5</v>
      </c>
      <c r="M461" s="28">
        <v>0</v>
      </c>
      <c r="N461" s="28">
        <v>0</v>
      </c>
      <c r="O461" s="28">
        <f ca="1">LOOKUP($G461*4,难度数据!$I$3:$I$23,IF($F461=1,INDIRECT("难度数据"&amp;"!$J$3:$J$23"),INDIRECT("难度数据"&amp;"!$K$3:$K$23")))</f>
        <v>150</v>
      </c>
      <c r="P461" s="28">
        <v>0</v>
      </c>
      <c r="Q461" s="28">
        <v>0</v>
      </c>
      <c r="R461" s="28">
        <v>1301012</v>
      </c>
      <c r="S461" s="28">
        <v>1</v>
      </c>
      <c r="T461" s="28">
        <v>1302012</v>
      </c>
      <c r="U461" s="28">
        <v>6</v>
      </c>
      <c r="V461" s="28"/>
      <c r="W461" s="28"/>
      <c r="X461" s="28"/>
      <c r="Y461" s="28"/>
      <c r="Z461" s="28"/>
      <c r="AA461" s="28" t="str">
        <f t="shared" si="22"/>
        <v>tfq-8-3-shl-loc3</v>
      </c>
      <c r="AB461" s="28">
        <v>4</v>
      </c>
      <c r="AC461" s="28">
        <f t="shared" si="21"/>
        <v>5</v>
      </c>
      <c r="AD461" s="29" t="str">
        <f>VLOOKUP(AG461,[2]战场角色!$A:$V,22,0)</f>
        <v>head_nyf_1101012</v>
      </c>
      <c r="AE461" s="29">
        <f>VLOOKUP(AG461,检索目录!A:F,6,0)</f>
        <v>2</v>
      </c>
      <c r="AF461" s="28">
        <f>VLOOKUP(AG461,检索目录!A:F,3,0)</f>
        <v>2</v>
      </c>
      <c r="AG461" s="28">
        <v>1101012</v>
      </c>
      <c r="AH461" s="28"/>
    </row>
    <row r="462" s="29" customFormat="1" ht="16.5" spans="1:34">
      <c r="A462" s="35">
        <f>CONCATENATE(9,VLOOKUP(LEFT($D462,3),{"czg",1;"tfq",2;"zyd",3;"jzq",4;"gcz",5;"pcc",6},2,FALSE))*100000+VALUE(MID($D462,5,LEN($D462)-LEN(RIGHT($D462,11))-5+1))*1000+LEFT(RIGHT($D462,10),1)*100+IF(LEFT(RIGHT($D462,8),3)="jlr",1,2)*10+RIGHT($D462,1)</f>
        <v>9208323</v>
      </c>
      <c r="B462" s="28" t="s">
        <v>101</v>
      </c>
      <c r="C462" s="28" t="s">
        <v>493</v>
      </c>
      <c r="D462" s="28" t="s">
        <v>614</v>
      </c>
      <c r="E462" s="28">
        <v>3</v>
      </c>
      <c r="F462" s="28">
        <f t="shared" si="20"/>
        <v>2</v>
      </c>
      <c r="G462" s="28">
        <f>INDEX(难度数据!$A$1:$G$16,MATCH(VALUE(MID($D462,5,LEN($D462)-LEN(RIGHT($D462,11))-5+1)),难度数据!$A$1:$A$16,0),MATCH(LEFT($D462,3),难度数据!$A$1:$G$1,0))</f>
        <v>35</v>
      </c>
      <c r="H462" s="28">
        <f>VLOOKUP($G462,难度数据!$P:$AI,IF($F462=1,2+VLOOKUP($E462,难度数据!$A$24:$B$27,2,FALSE),12+VLOOKUP($E462,难度数据!$A$28:$B$31,2,FALSE)),FALSE)</f>
        <v>1.11260796812185</v>
      </c>
      <c r="I462" s="28">
        <f>VLOOKUP($G462,难度数据!$P:$AI,IF($F462=1,3+VLOOKUP($E462,难度数据!$A$24:$B$27,2,FALSE),13+VLOOKUP($E462,难度数据!$A$28:$B$31,2,FALSE)),FALSE)</f>
        <v>0</v>
      </c>
      <c r="J462" s="28">
        <f>VLOOKUP($G462,难度数据!$P:$AI,IF($F462=1,4+VLOOKUP($E462,难度数据!$A$24:$B$27,2,FALSE),14+VLOOKUP($E462,难度数据!$A$28:$B$31,2,FALSE)),FALSE)</f>
        <v>1750</v>
      </c>
      <c r="K462" s="28">
        <v>0</v>
      </c>
      <c r="L462" s="28">
        <v>1.5</v>
      </c>
      <c r="M462" s="28">
        <v>0</v>
      </c>
      <c r="N462" s="28">
        <v>0</v>
      </c>
      <c r="O462" s="28">
        <f ca="1">LOOKUP($G462*4,难度数据!$I$3:$I$23,IF($F462=1,INDIRECT("难度数据"&amp;"!$J$3:$J$23"),INDIRECT("难度数据"&amp;"!$K$3:$K$23")))</f>
        <v>18500</v>
      </c>
      <c r="P462" s="28">
        <v>0</v>
      </c>
      <c r="Q462" s="28">
        <v>0</v>
      </c>
      <c r="R462" s="28">
        <v>1303018</v>
      </c>
      <c r="S462" s="28">
        <v>1</v>
      </c>
      <c r="T462" s="28">
        <v>1304029</v>
      </c>
      <c r="U462" s="28">
        <v>6</v>
      </c>
      <c r="V462" s="28">
        <v>1304032</v>
      </c>
      <c r="W462" s="28">
        <v>6</v>
      </c>
      <c r="X462" s="28"/>
      <c r="Y462" s="28"/>
      <c r="Z462" s="28"/>
      <c r="AA462" s="28" t="str">
        <f t="shared" si="22"/>
        <v/>
      </c>
      <c r="AB462" s="28">
        <v>0</v>
      </c>
      <c r="AC462" s="28">
        <f t="shared" si="21"/>
        <v>5</v>
      </c>
      <c r="AD462" s="29" t="str">
        <f>VLOOKUP(AG462,[2]战场角色!$A:$V,22,0)</f>
        <v>head_sr_1102018</v>
      </c>
      <c r="AE462" s="29">
        <f>VLOOKUP(AG462,检索目录!A:F,6,0)</f>
        <v>2</v>
      </c>
      <c r="AF462" s="28">
        <f>VLOOKUP(AG462,检索目录!A:F,3,0)</f>
        <v>2</v>
      </c>
      <c r="AG462" s="28">
        <v>1102018</v>
      </c>
      <c r="AH462" s="28"/>
    </row>
    <row r="463" s="29" customFormat="1" ht="16.5" spans="1:34">
      <c r="A463" s="35">
        <f>CONCATENATE(9,VLOOKUP(LEFT($D463,3),{"czg",1;"tfq",2;"zyd",3;"jzq",4;"gcz",5;"pcc",6},2,FALSE))*100000+VALUE(MID($D463,5,LEN($D463)-LEN(RIGHT($D463,11))-5+1))*1000+LEFT(RIGHT($D463,10),1)*100+IF(LEFT(RIGHT($D463,8),3)="jlr",1,2)*10+RIGHT($D463,1)</f>
        <v>9308111</v>
      </c>
      <c r="B463" s="28" t="s">
        <v>98</v>
      </c>
      <c r="C463" s="28" t="s">
        <v>238</v>
      </c>
      <c r="D463" s="28" t="s">
        <v>615</v>
      </c>
      <c r="E463" s="28">
        <v>3</v>
      </c>
      <c r="F463" s="28">
        <f t="shared" si="20"/>
        <v>1</v>
      </c>
      <c r="G463" s="28">
        <f>INDEX(难度数据!$A$1:$G$16,MATCH(VALUE(MID($D463,5,LEN($D463)-LEN(RIGHT($D463,11))-5+1)),难度数据!$A$1:$A$16,0),MATCH(LEFT($D463,3),难度数据!$A$1:$G$1,0))</f>
        <v>43</v>
      </c>
      <c r="H463" s="28">
        <f>VLOOKUP($G463,难度数据!$P:$AI,IF($F463=1,2+VLOOKUP($E463,难度数据!$A$24:$B$27,2,FALSE),12+VLOOKUP($E463,难度数据!$A$28:$B$31,2,FALSE)),FALSE)</f>
        <v>1.16600232557638</v>
      </c>
      <c r="I463" s="28">
        <f>VLOOKUP($G463,难度数据!$P:$AI,IF($F463=1,3+VLOOKUP($E463,难度数据!$A$24:$B$27,2,FALSE),13+VLOOKUP($E463,难度数据!$A$28:$B$31,2,FALSE)),FALSE)</f>
        <v>0</v>
      </c>
      <c r="J463" s="28">
        <f>VLOOKUP($G463,难度数据!$P:$AI,IF($F463=1,4+VLOOKUP($E463,难度数据!$A$24:$B$27,2,FALSE),14+VLOOKUP($E463,难度数据!$A$28:$B$31,2,FALSE)),FALSE)</f>
        <v>2150</v>
      </c>
      <c r="K463" s="28">
        <v>0</v>
      </c>
      <c r="L463" s="28">
        <v>1.5</v>
      </c>
      <c r="M463" s="28">
        <v>0</v>
      </c>
      <c r="N463" s="28">
        <v>0</v>
      </c>
      <c r="O463" s="28">
        <f ca="1">LOOKUP($G463*4,难度数据!$I$3:$I$23,IF($F463=1,INDIRECT("难度数据"&amp;"!$J$3:$J$23"),INDIRECT("难度数据"&amp;"!$K$3:$K$23")))</f>
        <v>180</v>
      </c>
      <c r="P463" s="28">
        <v>0</v>
      </c>
      <c r="Q463" s="28">
        <v>0</v>
      </c>
      <c r="R463" s="28">
        <v>1301007</v>
      </c>
      <c r="S463" s="28">
        <v>1</v>
      </c>
      <c r="T463" s="28">
        <v>1302007</v>
      </c>
      <c r="U463" s="28">
        <v>6</v>
      </c>
      <c r="V463" s="28"/>
      <c r="W463" s="28"/>
      <c r="X463" s="28"/>
      <c r="Y463" s="28"/>
      <c r="Z463" s="28"/>
      <c r="AA463" s="28" t="str">
        <f t="shared" si="22"/>
        <v>zyd-8-1-shl-loc1</v>
      </c>
      <c r="AB463" s="28">
        <v>4</v>
      </c>
      <c r="AC463" s="28">
        <f t="shared" si="21"/>
        <v>5</v>
      </c>
      <c r="AD463" s="29" t="str">
        <f>VLOOKUP(AG463,[2]战场角色!$A:$V,22,0)</f>
        <v>head_zdcyb_1101007</v>
      </c>
      <c r="AE463" s="29">
        <f>VLOOKUP(AG463,检索目录!A:F,6,0)</f>
        <v>4</v>
      </c>
      <c r="AF463" s="28">
        <f>VLOOKUP(AG463,检索目录!A:F,3,0)</f>
        <v>1</v>
      </c>
      <c r="AG463" s="28">
        <v>1101007</v>
      </c>
      <c r="AH463" s="28"/>
    </row>
    <row r="464" s="29" customFormat="1" ht="16.5" spans="1:34">
      <c r="A464" s="35">
        <f>CONCATENATE(9,VLOOKUP(LEFT($D464,3),{"czg",1;"tfq",2;"zyd",3;"jzq",4;"gcz",5;"pcc",6},2,FALSE))*100000+VALUE(MID($D464,5,LEN($D464)-LEN(RIGHT($D464,11))-5+1))*1000+LEFT(RIGHT($D464,10),1)*100+IF(LEFT(RIGHT($D464,8),3)="jlr",1,2)*10+RIGHT($D464,1)</f>
        <v>9308121</v>
      </c>
      <c r="B464" s="28" t="s">
        <v>101</v>
      </c>
      <c r="C464" s="28" t="s">
        <v>521</v>
      </c>
      <c r="D464" s="28" t="s">
        <v>616</v>
      </c>
      <c r="E464" s="28">
        <v>3</v>
      </c>
      <c r="F464" s="28">
        <f t="shared" si="20"/>
        <v>2</v>
      </c>
      <c r="G464" s="28">
        <f>INDEX(难度数据!$A$1:$G$16,MATCH(VALUE(MID($D464,5,LEN($D464)-LEN(RIGHT($D464,11))-5+1)),难度数据!$A$1:$A$16,0),MATCH(LEFT($D464,3),难度数据!$A$1:$G$1,0))</f>
        <v>43</v>
      </c>
      <c r="H464" s="28">
        <f>VLOOKUP($G464,难度数据!$P:$AI,IF($F464=1,2+VLOOKUP($E464,难度数据!$A$24:$B$27,2,FALSE),12+VLOOKUP($E464,难度数据!$A$28:$B$31,2,FALSE)),FALSE)</f>
        <v>1.17211290585158</v>
      </c>
      <c r="I464" s="28">
        <f>VLOOKUP($G464,难度数据!$P:$AI,IF($F464=1,3+VLOOKUP($E464,难度数据!$A$24:$B$27,2,FALSE),13+VLOOKUP($E464,难度数据!$A$28:$B$31,2,FALSE)),FALSE)</f>
        <v>0</v>
      </c>
      <c r="J464" s="28">
        <f>VLOOKUP($G464,难度数据!$P:$AI,IF($F464=1,4+VLOOKUP($E464,难度数据!$A$24:$B$27,2,FALSE),14+VLOOKUP($E464,难度数据!$A$28:$B$31,2,FALSE)),FALSE)</f>
        <v>2150</v>
      </c>
      <c r="K464" s="28">
        <v>0</v>
      </c>
      <c r="L464" s="28">
        <v>1.5</v>
      </c>
      <c r="M464" s="28">
        <v>0</v>
      </c>
      <c r="N464" s="28">
        <v>0</v>
      </c>
      <c r="O464" s="28">
        <f ca="1">LOOKUP($G464*4,难度数据!$I$3:$I$23,IF($F464=1,INDIRECT("难度数据"&amp;"!$J$3:$J$23"),INDIRECT("难度数据"&amp;"!$K$3:$K$23")))</f>
        <v>41850</v>
      </c>
      <c r="P464" s="28">
        <v>0</v>
      </c>
      <c r="Q464" s="28">
        <v>0</v>
      </c>
      <c r="R464" s="28">
        <v>1303009</v>
      </c>
      <c r="S464" s="28">
        <v>1</v>
      </c>
      <c r="T464" s="28">
        <v>1304029</v>
      </c>
      <c r="U464" s="28">
        <v>6</v>
      </c>
      <c r="V464" s="28">
        <v>1304032</v>
      </c>
      <c r="W464" s="28">
        <v>6</v>
      </c>
      <c r="X464" s="28"/>
      <c r="Y464" s="28"/>
      <c r="Z464" s="28"/>
      <c r="AA464" s="28" t="str">
        <f t="shared" si="22"/>
        <v/>
      </c>
      <c r="AB464" s="28">
        <v>0</v>
      </c>
      <c r="AC464" s="28">
        <f t="shared" si="21"/>
        <v>5</v>
      </c>
      <c r="AD464" s="29" t="str">
        <f>VLOOKUP(AG464,[2]战场角色!$A:$V,22,0)</f>
        <v>head_xh_1102009</v>
      </c>
      <c r="AE464" s="29">
        <f>VLOOKUP(AG464,检索目录!A:F,6,0)</f>
        <v>3</v>
      </c>
      <c r="AF464" s="28">
        <f>VLOOKUP(AG464,检索目录!A:F,3,0)</f>
        <v>1</v>
      </c>
      <c r="AG464" s="28">
        <v>1102009</v>
      </c>
      <c r="AH464" s="28"/>
    </row>
    <row r="465" s="29" customFormat="1" ht="16.5" spans="1:34">
      <c r="A465" s="35">
        <f>CONCATENATE(9,VLOOKUP(LEFT($D465,3),{"czg",1;"tfq",2;"zyd",3;"jzq",4;"gcz",5;"pcc",6},2,FALSE))*100000+VALUE(MID($D465,5,LEN($D465)-LEN(RIGHT($D465,11))-5+1))*1000+LEFT(RIGHT($D465,10),1)*100+IF(LEFT(RIGHT($D465,8),3)="jlr",1,2)*10+RIGHT($D465,1)</f>
        <v>9308112</v>
      </c>
      <c r="B465" s="28" t="s">
        <v>98</v>
      </c>
      <c r="C465" s="28" t="s">
        <v>238</v>
      </c>
      <c r="D465" s="28" t="s">
        <v>617</v>
      </c>
      <c r="E465" s="28">
        <v>4</v>
      </c>
      <c r="F465" s="28">
        <f t="shared" si="20"/>
        <v>1</v>
      </c>
      <c r="G465" s="28">
        <f>INDEX(难度数据!$A$1:$G$16,MATCH(VALUE(MID($D465,5,LEN($D465)-LEN(RIGHT($D465,11))-5+1)),难度数据!$A$1:$A$16,0),MATCH(LEFT($D465,3),难度数据!$A$1:$G$1,0))</f>
        <v>43</v>
      </c>
      <c r="H465" s="28">
        <f>VLOOKUP($G465,难度数据!$P:$AI,IF($F465=1,2+VLOOKUP($E465,难度数据!$A$24:$B$27,2,FALSE),12+VLOOKUP($E465,难度数据!$A$28:$B$31,2,FALSE)),FALSE)</f>
        <v>1.34538729874198</v>
      </c>
      <c r="I465" s="28">
        <f>VLOOKUP($G465,难度数据!$P:$AI,IF($F465=1,3+VLOOKUP($E465,难度数据!$A$24:$B$27,2,FALSE),13+VLOOKUP($E465,难度数据!$A$28:$B$31,2,FALSE)),FALSE)</f>
        <v>0</v>
      </c>
      <c r="J465" s="28">
        <f>VLOOKUP($G465,难度数据!$P:$AI,IF($F465=1,4+VLOOKUP($E465,难度数据!$A$24:$B$27,2,FALSE),14+VLOOKUP($E465,难度数据!$A$28:$B$31,2,FALSE)),FALSE)</f>
        <v>2150</v>
      </c>
      <c r="K465" s="28">
        <v>0</v>
      </c>
      <c r="L465" s="28">
        <v>1.5</v>
      </c>
      <c r="M465" s="28">
        <v>0</v>
      </c>
      <c r="N465" s="28">
        <v>0</v>
      </c>
      <c r="O465" s="28">
        <f ca="1">LOOKUP($G465*4,难度数据!$I$3:$I$23,IF($F465=1,INDIRECT("难度数据"&amp;"!$J$3:$J$23"),INDIRECT("难度数据"&amp;"!$K$3:$K$23")))</f>
        <v>180</v>
      </c>
      <c r="P465" s="28">
        <v>0</v>
      </c>
      <c r="Q465" s="28">
        <v>0</v>
      </c>
      <c r="R465" s="28">
        <v>1301007</v>
      </c>
      <c r="S465" s="28">
        <v>1</v>
      </c>
      <c r="T465" s="28">
        <v>1302007</v>
      </c>
      <c r="U465" s="28">
        <v>6</v>
      </c>
      <c r="V465" s="28"/>
      <c r="W465" s="28"/>
      <c r="X465" s="28"/>
      <c r="Y465" s="28"/>
      <c r="Z465" s="28"/>
      <c r="AA465" s="28" t="str">
        <f t="shared" si="22"/>
        <v>zyd-8-1-shl-loc2</v>
      </c>
      <c r="AB465" s="28">
        <v>4</v>
      </c>
      <c r="AC465" s="28">
        <f t="shared" si="21"/>
        <v>5</v>
      </c>
      <c r="AD465" s="29" t="str">
        <f>VLOOKUP(AG465,[2]战场角色!$A:$V,22,0)</f>
        <v>head_zdcyb_1101007</v>
      </c>
      <c r="AE465" s="29">
        <f>VLOOKUP(AG465,检索目录!A:F,6,0)</f>
        <v>4</v>
      </c>
      <c r="AF465" s="28">
        <f>VLOOKUP(AG465,检索目录!A:F,3,0)</f>
        <v>1</v>
      </c>
      <c r="AG465" s="28">
        <v>1101007</v>
      </c>
      <c r="AH465" s="28"/>
    </row>
    <row r="466" s="29" customFormat="1" ht="16.5" spans="1:34">
      <c r="A466" s="35">
        <f>CONCATENATE(9,VLOOKUP(LEFT($D466,3),{"czg",1;"tfq",2;"zyd",3;"jzq",4;"gcz",5;"pcc",6},2,FALSE))*100000+VALUE(MID($D466,5,LEN($D466)-LEN(RIGHT($D466,11))-5+1))*1000+LEFT(RIGHT($D466,10),1)*100+IF(LEFT(RIGHT($D466,8),3)="jlr",1,2)*10+RIGHT($D466,1)</f>
        <v>9308122</v>
      </c>
      <c r="B466" s="28" t="s">
        <v>101</v>
      </c>
      <c r="C466" s="28" t="s">
        <v>542</v>
      </c>
      <c r="D466" s="28" t="s">
        <v>618</v>
      </c>
      <c r="E466" s="28">
        <v>4</v>
      </c>
      <c r="F466" s="28">
        <f t="shared" si="20"/>
        <v>2</v>
      </c>
      <c r="G466" s="28">
        <f>INDEX(难度数据!$A$1:$G$16,MATCH(VALUE(MID($D466,5,LEN($D466)-LEN(RIGHT($D466,11))-5+1)),难度数据!$A$1:$A$16,0),MATCH(LEFT($D466,3),难度数据!$A$1:$G$1,0))</f>
        <v>43</v>
      </c>
      <c r="H466" s="28">
        <f>VLOOKUP($G466,难度数据!$P:$AI,IF($F466=1,2+VLOOKUP($E466,难度数据!$A$24:$B$27,2,FALSE),12+VLOOKUP($E466,难度数据!$A$28:$B$31,2,FALSE)),FALSE)</f>
        <v>1.34844847575845</v>
      </c>
      <c r="I466" s="28">
        <f>VLOOKUP($G466,难度数据!$P:$AI,IF($F466=1,3+VLOOKUP($E466,难度数据!$A$24:$B$27,2,FALSE),13+VLOOKUP($E466,难度数据!$A$28:$B$31,2,FALSE)),FALSE)</f>
        <v>0</v>
      </c>
      <c r="J466" s="28">
        <f>VLOOKUP($G466,难度数据!$P:$AI,IF($F466=1,4+VLOOKUP($E466,难度数据!$A$24:$B$27,2,FALSE),14+VLOOKUP($E466,难度数据!$A$28:$B$31,2,FALSE)),FALSE)</f>
        <v>2150</v>
      </c>
      <c r="K466" s="28">
        <v>0</v>
      </c>
      <c r="L466" s="28">
        <v>1.5</v>
      </c>
      <c r="M466" s="28">
        <v>0</v>
      </c>
      <c r="N466" s="28">
        <v>0</v>
      </c>
      <c r="O466" s="28">
        <f ca="1">LOOKUP($G466*4,难度数据!$I$3:$I$23,IF($F466=1,INDIRECT("难度数据"&amp;"!$J$3:$J$23"),INDIRECT("难度数据"&amp;"!$K$3:$K$23")))</f>
        <v>41850</v>
      </c>
      <c r="P466" s="28">
        <v>0</v>
      </c>
      <c r="Q466" s="28">
        <v>0</v>
      </c>
      <c r="R466" s="28">
        <v>1303003</v>
      </c>
      <c r="S466" s="28">
        <v>1</v>
      </c>
      <c r="T466" s="28">
        <v>1304029</v>
      </c>
      <c r="U466" s="28">
        <v>6</v>
      </c>
      <c r="V466" s="28">
        <v>1304032</v>
      </c>
      <c r="W466" s="28">
        <v>6</v>
      </c>
      <c r="X466" s="28"/>
      <c r="Y466" s="28"/>
      <c r="Z466" s="28"/>
      <c r="AA466" s="28" t="str">
        <f t="shared" si="22"/>
        <v/>
      </c>
      <c r="AB466" s="28">
        <v>0</v>
      </c>
      <c r="AC466" s="28">
        <f t="shared" si="21"/>
        <v>5</v>
      </c>
      <c r="AD466" s="29" t="str">
        <f>VLOOKUP(AG466,[2]战场角色!$A:$V,22,0)</f>
        <v>head_dw_1102003</v>
      </c>
      <c r="AE466" s="29">
        <f>VLOOKUP(AG466,检索目录!A:F,6,0)</f>
        <v>4</v>
      </c>
      <c r="AF466" s="28">
        <f>VLOOKUP(AG466,检索目录!A:F,3,0)</f>
        <v>1</v>
      </c>
      <c r="AG466" s="28">
        <v>1102003</v>
      </c>
      <c r="AH466" s="28"/>
    </row>
    <row r="467" s="29" customFormat="1" ht="16.5" spans="1:34">
      <c r="A467" s="35">
        <f>CONCATENATE(9,VLOOKUP(LEFT($D467,3),{"czg",1;"tfq",2;"zyd",3;"jzq",4;"gcz",5;"pcc",6},2,FALSE))*100000+VALUE(MID($D467,5,LEN($D467)-LEN(RIGHT($D467,11))-5+1))*1000+LEFT(RIGHT($D467,10),1)*100+IF(LEFT(RIGHT($D467,8),3)="jlr",1,2)*10+RIGHT($D467,1)</f>
        <v>9308113</v>
      </c>
      <c r="B467" s="28" t="s">
        <v>98</v>
      </c>
      <c r="C467" s="28" t="s">
        <v>183</v>
      </c>
      <c r="D467" s="28" t="s">
        <v>619</v>
      </c>
      <c r="E467" s="28">
        <v>3</v>
      </c>
      <c r="F467" s="28">
        <f t="shared" si="20"/>
        <v>1</v>
      </c>
      <c r="G467" s="28">
        <f>INDEX(难度数据!$A$1:$G$16,MATCH(VALUE(MID($D467,5,LEN($D467)-LEN(RIGHT($D467,11))-5+1)),难度数据!$A$1:$A$16,0),MATCH(LEFT($D467,3),难度数据!$A$1:$G$1,0))</f>
        <v>43</v>
      </c>
      <c r="H467" s="28">
        <f>VLOOKUP($G467,难度数据!$P:$AI,IF($F467=1,2+VLOOKUP($E467,难度数据!$A$24:$B$27,2,FALSE),12+VLOOKUP($E467,难度数据!$A$28:$B$31,2,FALSE)),FALSE)</f>
        <v>1.16600232557638</v>
      </c>
      <c r="I467" s="28">
        <f>VLOOKUP($G467,难度数据!$P:$AI,IF($F467=1,3+VLOOKUP($E467,难度数据!$A$24:$B$27,2,FALSE),13+VLOOKUP($E467,难度数据!$A$28:$B$31,2,FALSE)),FALSE)</f>
        <v>0</v>
      </c>
      <c r="J467" s="28">
        <f>VLOOKUP($G467,难度数据!$P:$AI,IF($F467=1,4+VLOOKUP($E467,难度数据!$A$24:$B$27,2,FALSE),14+VLOOKUP($E467,难度数据!$A$28:$B$31,2,FALSE)),FALSE)</f>
        <v>2150</v>
      </c>
      <c r="K467" s="28">
        <v>0</v>
      </c>
      <c r="L467" s="28">
        <v>1.5</v>
      </c>
      <c r="M467" s="28">
        <v>0</v>
      </c>
      <c r="N467" s="28">
        <v>0</v>
      </c>
      <c r="O467" s="28">
        <f ca="1">LOOKUP($G467*4,难度数据!$I$3:$I$23,IF($F467=1,INDIRECT("难度数据"&amp;"!$J$3:$J$23"),INDIRECT("难度数据"&amp;"!$K$3:$K$23")))</f>
        <v>180</v>
      </c>
      <c r="P467" s="28">
        <v>0</v>
      </c>
      <c r="Q467" s="28">
        <v>0</v>
      </c>
      <c r="R467" s="28">
        <v>1301011</v>
      </c>
      <c r="S467" s="28">
        <v>1</v>
      </c>
      <c r="T467" s="28">
        <v>1302011</v>
      </c>
      <c r="U467" s="28">
        <v>6</v>
      </c>
      <c r="V467" s="28"/>
      <c r="W467" s="28"/>
      <c r="X467" s="28"/>
      <c r="Y467" s="28"/>
      <c r="Z467" s="28"/>
      <c r="AA467" s="28" t="str">
        <f t="shared" si="22"/>
        <v>zyd-8-1-shl-loc3</v>
      </c>
      <c r="AB467" s="28">
        <v>4</v>
      </c>
      <c r="AC467" s="28">
        <f t="shared" si="21"/>
        <v>5</v>
      </c>
      <c r="AD467" s="29" t="str">
        <f>VLOOKUP(AG467,[2]战场角色!$A:$V,22,0)</f>
        <v>head_yfz_1101011</v>
      </c>
      <c r="AE467" s="29">
        <f>VLOOKUP(AG467,检索目录!A:F,6,0)</f>
        <v>3</v>
      </c>
      <c r="AF467" s="28">
        <f>VLOOKUP(AG467,检索目录!A:F,3,0)</f>
        <v>2</v>
      </c>
      <c r="AG467" s="28">
        <v>1101011</v>
      </c>
      <c r="AH467" s="28"/>
    </row>
    <row r="468" s="29" customFormat="1" ht="16.5" spans="1:34">
      <c r="A468" s="35">
        <f>CONCATENATE(9,VLOOKUP(LEFT($D468,3),{"czg",1;"tfq",2;"zyd",3;"jzq",4;"gcz",5;"pcc",6},2,FALSE))*100000+VALUE(MID($D468,5,LEN($D468)-LEN(RIGHT($D468,11))-5+1))*1000+LEFT(RIGHT($D468,10),1)*100+IF(LEFT(RIGHT($D468,8),3)="jlr",1,2)*10+RIGHT($D468,1)</f>
        <v>9308123</v>
      </c>
      <c r="B468" s="28" t="s">
        <v>101</v>
      </c>
      <c r="C468" s="28" t="s">
        <v>524</v>
      </c>
      <c r="D468" s="28" t="s">
        <v>620</v>
      </c>
      <c r="E468" s="28">
        <v>3</v>
      </c>
      <c r="F468" s="28">
        <f t="shared" si="20"/>
        <v>2</v>
      </c>
      <c r="G468" s="28">
        <f>INDEX(难度数据!$A$1:$G$16,MATCH(VALUE(MID($D468,5,LEN($D468)-LEN(RIGHT($D468,11))-5+1)),难度数据!$A$1:$A$16,0),MATCH(LEFT($D468,3),难度数据!$A$1:$G$1,0))</f>
        <v>43</v>
      </c>
      <c r="H468" s="28">
        <f>VLOOKUP($G468,难度数据!$P:$AI,IF($F468=1,2+VLOOKUP($E468,难度数据!$A$24:$B$27,2,FALSE),12+VLOOKUP($E468,难度数据!$A$28:$B$31,2,FALSE)),FALSE)</f>
        <v>1.17211290585158</v>
      </c>
      <c r="I468" s="28">
        <f>VLOOKUP($G468,难度数据!$P:$AI,IF($F468=1,3+VLOOKUP($E468,难度数据!$A$24:$B$27,2,FALSE),13+VLOOKUP($E468,难度数据!$A$28:$B$31,2,FALSE)),FALSE)</f>
        <v>0</v>
      </c>
      <c r="J468" s="28">
        <f>VLOOKUP($G468,难度数据!$P:$AI,IF($F468=1,4+VLOOKUP($E468,难度数据!$A$24:$B$27,2,FALSE),14+VLOOKUP($E468,难度数据!$A$28:$B$31,2,FALSE)),FALSE)</f>
        <v>2150</v>
      </c>
      <c r="K468" s="28">
        <v>0</v>
      </c>
      <c r="L468" s="28">
        <v>1.5</v>
      </c>
      <c r="M468" s="28">
        <v>0</v>
      </c>
      <c r="N468" s="28">
        <v>0</v>
      </c>
      <c r="O468" s="28">
        <f ca="1">LOOKUP($G468*4,难度数据!$I$3:$I$23,IF($F468=1,INDIRECT("难度数据"&amp;"!$J$3:$J$23"),INDIRECT("难度数据"&amp;"!$K$3:$K$23")))</f>
        <v>41850</v>
      </c>
      <c r="P468" s="28">
        <v>0</v>
      </c>
      <c r="Q468" s="28">
        <v>0</v>
      </c>
      <c r="R468" s="28">
        <v>1303017</v>
      </c>
      <c r="S468" s="28">
        <v>1</v>
      </c>
      <c r="T468" s="28">
        <v>1304030</v>
      </c>
      <c r="U468" s="28">
        <v>6</v>
      </c>
      <c r="V468" s="28">
        <v>1304031</v>
      </c>
      <c r="W468" s="28">
        <v>6</v>
      </c>
      <c r="X468" s="28"/>
      <c r="Y468" s="28"/>
      <c r="Z468" s="28"/>
      <c r="AA468" s="28" t="str">
        <f t="shared" si="22"/>
        <v/>
      </c>
      <c r="AB468" s="28">
        <v>0</v>
      </c>
      <c r="AC468" s="28">
        <f t="shared" si="21"/>
        <v>5</v>
      </c>
      <c r="AD468" s="29" t="str">
        <f>VLOOKUP(AG468,[2]战场角色!$A:$V,22,0)</f>
        <v>head_fl_1102017</v>
      </c>
      <c r="AE468" s="29">
        <f>VLOOKUP(AG468,检索目录!A:F,6,0)</f>
        <v>3</v>
      </c>
      <c r="AF468" s="28">
        <f>VLOOKUP(AG468,检索目录!A:F,3,0)</f>
        <v>2</v>
      </c>
      <c r="AG468" s="28">
        <v>1102017</v>
      </c>
      <c r="AH468" s="28"/>
    </row>
    <row r="469" s="29" customFormat="1" ht="16.5" spans="1:34">
      <c r="A469" s="35">
        <f>CONCATENATE(9,VLOOKUP(LEFT($D469,3),{"czg",1;"tfq",2;"zyd",3;"jzq",4;"gcz",5;"pcc",6},2,FALSE))*100000+VALUE(MID($D469,5,LEN($D469)-LEN(RIGHT($D469,11))-5+1))*1000+LEFT(RIGHT($D469,10),1)*100+IF(LEFT(RIGHT($D469,8),3)="jlr",1,2)*10+RIGHT($D469,1)</f>
        <v>9308211</v>
      </c>
      <c r="B469" s="28" t="s">
        <v>98</v>
      </c>
      <c r="C469" s="28" t="s">
        <v>238</v>
      </c>
      <c r="D469" s="28" t="s">
        <v>621</v>
      </c>
      <c r="E469" s="28">
        <v>3</v>
      </c>
      <c r="F469" s="28">
        <f t="shared" si="20"/>
        <v>1</v>
      </c>
      <c r="G469" s="28">
        <f>INDEX(难度数据!$A$1:$G$16,MATCH(VALUE(MID($D469,5,LEN($D469)-LEN(RIGHT($D469,11))-5+1)),难度数据!$A$1:$A$16,0),MATCH(LEFT($D469,3),难度数据!$A$1:$G$1,0))</f>
        <v>43</v>
      </c>
      <c r="H469" s="28">
        <f>VLOOKUP($G469,难度数据!$P:$AI,IF($F469=1,2+VLOOKUP($E469,难度数据!$A$24:$B$27,2,FALSE),12+VLOOKUP($E469,难度数据!$A$28:$B$31,2,FALSE)),FALSE)</f>
        <v>1.16600232557638</v>
      </c>
      <c r="I469" s="28">
        <f>VLOOKUP($G469,难度数据!$P:$AI,IF($F469=1,3+VLOOKUP($E469,难度数据!$A$24:$B$27,2,FALSE),13+VLOOKUP($E469,难度数据!$A$28:$B$31,2,FALSE)),FALSE)</f>
        <v>0</v>
      </c>
      <c r="J469" s="28">
        <f>VLOOKUP($G469,难度数据!$P:$AI,IF($F469=1,4+VLOOKUP($E469,难度数据!$A$24:$B$27,2,FALSE),14+VLOOKUP($E469,难度数据!$A$28:$B$31,2,FALSE)),FALSE)</f>
        <v>2150</v>
      </c>
      <c r="K469" s="28">
        <v>0</v>
      </c>
      <c r="L469" s="28">
        <v>1.5</v>
      </c>
      <c r="M469" s="28">
        <v>0</v>
      </c>
      <c r="N469" s="28">
        <v>0</v>
      </c>
      <c r="O469" s="28">
        <f ca="1">LOOKUP($G469*4,难度数据!$I$3:$I$23,IF($F469=1,INDIRECT("难度数据"&amp;"!$J$3:$J$23"),INDIRECT("难度数据"&amp;"!$K$3:$K$23")))</f>
        <v>180</v>
      </c>
      <c r="P469" s="28">
        <v>0</v>
      </c>
      <c r="Q469" s="28">
        <v>0</v>
      </c>
      <c r="R469" s="28">
        <v>1301007</v>
      </c>
      <c r="S469" s="28">
        <v>1</v>
      </c>
      <c r="T469" s="28">
        <v>1302007</v>
      </c>
      <c r="U469" s="28">
        <v>6</v>
      </c>
      <c r="V469" s="28"/>
      <c r="W469" s="28"/>
      <c r="X469" s="28"/>
      <c r="Y469" s="28"/>
      <c r="Z469" s="28"/>
      <c r="AA469" s="28" t="str">
        <f t="shared" si="22"/>
        <v>zyd-8-2-shl-loc1</v>
      </c>
      <c r="AB469" s="28">
        <v>4</v>
      </c>
      <c r="AC469" s="28">
        <f t="shared" si="21"/>
        <v>5</v>
      </c>
      <c r="AD469" s="29" t="str">
        <f>VLOOKUP(AG469,[2]战场角色!$A:$V,22,0)</f>
        <v>head_zdcyb_1101007</v>
      </c>
      <c r="AE469" s="29">
        <f>VLOOKUP(AG469,检索目录!A:F,6,0)</f>
        <v>4</v>
      </c>
      <c r="AF469" s="28">
        <f>VLOOKUP(AG469,检索目录!A:F,3,0)</f>
        <v>1</v>
      </c>
      <c r="AG469" s="28">
        <v>1101007</v>
      </c>
      <c r="AH469" s="28"/>
    </row>
    <row r="470" s="29" customFormat="1" ht="16.5" spans="1:34">
      <c r="A470" s="35">
        <f>CONCATENATE(9,VLOOKUP(LEFT($D470,3),{"czg",1;"tfq",2;"zyd",3;"jzq",4;"gcz",5;"pcc",6},2,FALSE))*100000+VALUE(MID($D470,5,LEN($D470)-LEN(RIGHT($D470,11))-5+1))*1000+LEFT(RIGHT($D470,10),1)*100+IF(LEFT(RIGHT($D470,8),3)="jlr",1,2)*10+RIGHT($D470,1)</f>
        <v>9308221</v>
      </c>
      <c r="B470" s="28" t="s">
        <v>101</v>
      </c>
      <c r="C470" s="28" t="s">
        <v>547</v>
      </c>
      <c r="D470" s="28" t="s">
        <v>622</v>
      </c>
      <c r="E470" s="28">
        <v>3</v>
      </c>
      <c r="F470" s="28">
        <f t="shared" si="20"/>
        <v>2</v>
      </c>
      <c r="G470" s="28">
        <f>INDEX(难度数据!$A$1:$G$16,MATCH(VALUE(MID($D470,5,LEN($D470)-LEN(RIGHT($D470,11))-5+1)),难度数据!$A$1:$A$16,0),MATCH(LEFT($D470,3),难度数据!$A$1:$G$1,0))</f>
        <v>43</v>
      </c>
      <c r="H470" s="28">
        <f>VLOOKUP($G470,难度数据!$P:$AI,IF($F470=1,2+VLOOKUP($E470,难度数据!$A$24:$B$27,2,FALSE),12+VLOOKUP($E470,难度数据!$A$28:$B$31,2,FALSE)),FALSE)</f>
        <v>1.17211290585158</v>
      </c>
      <c r="I470" s="28">
        <f>VLOOKUP($G470,难度数据!$P:$AI,IF($F470=1,3+VLOOKUP($E470,难度数据!$A$24:$B$27,2,FALSE),13+VLOOKUP($E470,难度数据!$A$28:$B$31,2,FALSE)),FALSE)</f>
        <v>0</v>
      </c>
      <c r="J470" s="28">
        <f>VLOOKUP($G470,难度数据!$P:$AI,IF($F470=1,4+VLOOKUP($E470,难度数据!$A$24:$B$27,2,FALSE),14+VLOOKUP($E470,难度数据!$A$28:$B$31,2,FALSE)),FALSE)</f>
        <v>2150</v>
      </c>
      <c r="K470" s="28">
        <v>0</v>
      </c>
      <c r="L470" s="28">
        <v>1.5</v>
      </c>
      <c r="M470" s="28">
        <v>0</v>
      </c>
      <c r="N470" s="28">
        <v>0</v>
      </c>
      <c r="O470" s="28">
        <f ca="1">LOOKUP($G470*4,难度数据!$I$3:$I$23,IF($F470=1,INDIRECT("难度数据"&amp;"!$J$3:$J$23"),INDIRECT("难度数据"&amp;"!$K$3:$K$23")))</f>
        <v>41850</v>
      </c>
      <c r="P470" s="28">
        <v>0</v>
      </c>
      <c r="Q470" s="28">
        <v>0</v>
      </c>
      <c r="R470" s="28">
        <v>1303012</v>
      </c>
      <c r="S470" s="28">
        <v>1</v>
      </c>
      <c r="T470" s="28">
        <v>1304017</v>
      </c>
      <c r="U470" s="28">
        <v>6</v>
      </c>
      <c r="V470" s="28">
        <v>1304019</v>
      </c>
      <c r="W470" s="28">
        <v>6</v>
      </c>
      <c r="X470" s="28"/>
      <c r="Y470" s="28"/>
      <c r="Z470" s="28"/>
      <c r="AA470" s="28" t="str">
        <f t="shared" si="22"/>
        <v/>
      </c>
      <c r="AB470" s="28">
        <v>0</v>
      </c>
      <c r="AC470" s="28">
        <f t="shared" si="21"/>
        <v>5</v>
      </c>
      <c r="AD470" s="29" t="str">
        <f>VLOOKUP(AG470,[2]战场角色!$A:$V,22,0)</f>
        <v>head_xhd_1102012</v>
      </c>
      <c r="AE470" s="29">
        <f>VLOOKUP(AG470,检索目录!A:F,6,0)</f>
        <v>4</v>
      </c>
      <c r="AF470" s="28">
        <f>VLOOKUP(AG470,检索目录!A:F,3,0)</f>
        <v>1</v>
      </c>
      <c r="AG470" s="28">
        <v>1102012</v>
      </c>
      <c r="AH470" s="28"/>
    </row>
    <row r="471" s="29" customFormat="1" ht="16.5" spans="1:34">
      <c r="A471" s="35">
        <f>CONCATENATE(9,VLOOKUP(LEFT($D471,3),{"czg",1;"tfq",2;"zyd",3;"jzq",4;"gcz",5;"pcc",6},2,FALSE))*100000+VALUE(MID($D471,5,LEN($D471)-LEN(RIGHT($D471,11))-5+1))*1000+LEFT(RIGHT($D471,10),1)*100+IF(LEFT(RIGHT($D471,8),3)="jlr",1,2)*10+RIGHT($D471,1)</f>
        <v>9308212</v>
      </c>
      <c r="B471" s="28" t="s">
        <v>98</v>
      </c>
      <c r="C471" s="28" t="s">
        <v>243</v>
      </c>
      <c r="D471" s="28" t="s">
        <v>623</v>
      </c>
      <c r="E471" s="28">
        <v>4</v>
      </c>
      <c r="F471" s="28">
        <f t="shared" si="20"/>
        <v>1</v>
      </c>
      <c r="G471" s="28">
        <f>INDEX(难度数据!$A$1:$G$16,MATCH(VALUE(MID($D471,5,LEN($D471)-LEN(RIGHT($D471,11))-5+1)),难度数据!$A$1:$A$16,0),MATCH(LEFT($D471,3),难度数据!$A$1:$G$1,0))</f>
        <v>43</v>
      </c>
      <c r="H471" s="28">
        <f>VLOOKUP($G471,难度数据!$P:$AI,IF($F471=1,2+VLOOKUP($E471,难度数据!$A$24:$B$27,2,FALSE),12+VLOOKUP($E471,难度数据!$A$28:$B$31,2,FALSE)),FALSE)</f>
        <v>1.34538729874198</v>
      </c>
      <c r="I471" s="28">
        <f>VLOOKUP($G471,难度数据!$P:$AI,IF($F471=1,3+VLOOKUP($E471,难度数据!$A$24:$B$27,2,FALSE),13+VLOOKUP($E471,难度数据!$A$28:$B$31,2,FALSE)),FALSE)</f>
        <v>0</v>
      </c>
      <c r="J471" s="28">
        <f>VLOOKUP($G471,难度数据!$P:$AI,IF($F471=1,4+VLOOKUP($E471,难度数据!$A$24:$B$27,2,FALSE),14+VLOOKUP($E471,难度数据!$A$28:$B$31,2,FALSE)),FALSE)</f>
        <v>2150</v>
      </c>
      <c r="K471" s="28">
        <v>0</v>
      </c>
      <c r="L471" s="28">
        <v>1.5</v>
      </c>
      <c r="M471" s="28">
        <v>0</v>
      </c>
      <c r="N471" s="28">
        <v>0</v>
      </c>
      <c r="O471" s="28">
        <f ca="1">LOOKUP($G471*4,难度数据!$I$3:$I$23,IF($F471=1,INDIRECT("难度数据"&amp;"!$J$3:$J$23"),INDIRECT("难度数据"&amp;"!$K$3:$K$23")))</f>
        <v>180</v>
      </c>
      <c r="P471" s="28">
        <v>0</v>
      </c>
      <c r="Q471" s="28">
        <v>0</v>
      </c>
      <c r="R471" s="28">
        <v>1301005</v>
      </c>
      <c r="S471" s="28">
        <v>1</v>
      </c>
      <c r="T471" s="28">
        <v>1302005</v>
      </c>
      <c r="U471" s="28">
        <v>6</v>
      </c>
      <c r="V471" s="28"/>
      <c r="W471" s="28"/>
      <c r="X471" s="28"/>
      <c r="Y471" s="28"/>
      <c r="Z471" s="28"/>
      <c r="AA471" s="28" t="str">
        <f t="shared" si="22"/>
        <v>zyd-8-2-shl-loc2</v>
      </c>
      <c r="AB471" s="28">
        <v>4</v>
      </c>
      <c r="AC471" s="28">
        <f t="shared" si="21"/>
        <v>5</v>
      </c>
      <c r="AD471" s="29" t="str">
        <f>VLOOKUP(AG471,[2]战场角色!$A:$V,22,0)</f>
        <v>head_lyc_1101005</v>
      </c>
      <c r="AE471" s="29">
        <f>VLOOKUP(AG471,检索目录!A:F,6,0)</f>
        <v>4</v>
      </c>
      <c r="AF471" s="28">
        <f>VLOOKUP(AG471,检索目录!A:F,3,0)</f>
        <v>3</v>
      </c>
      <c r="AG471" s="28">
        <v>1101005</v>
      </c>
      <c r="AH471" s="28"/>
    </row>
    <row r="472" s="29" customFormat="1" ht="16.5" spans="1:34">
      <c r="A472" s="35">
        <f>CONCATENATE(9,VLOOKUP(LEFT($D472,3),{"czg",1;"tfq",2;"zyd",3;"jzq",4;"gcz",5;"pcc",6},2,FALSE))*100000+VALUE(MID($D472,5,LEN($D472)-LEN(RIGHT($D472,11))-5+1))*1000+LEFT(RIGHT($D472,10),1)*100+IF(LEFT(RIGHT($D472,8),3)="jlr",1,2)*10+RIGHT($D472,1)</f>
        <v>9308222</v>
      </c>
      <c r="B472" s="28" t="s">
        <v>101</v>
      </c>
      <c r="C472" s="28" t="s">
        <v>550</v>
      </c>
      <c r="D472" s="28" t="s">
        <v>624</v>
      </c>
      <c r="E472" s="28">
        <v>4</v>
      </c>
      <c r="F472" s="28">
        <f t="shared" si="20"/>
        <v>2</v>
      </c>
      <c r="G472" s="28">
        <f>INDEX(难度数据!$A$1:$G$16,MATCH(VALUE(MID($D472,5,LEN($D472)-LEN(RIGHT($D472,11))-5+1)),难度数据!$A$1:$A$16,0),MATCH(LEFT($D472,3),难度数据!$A$1:$G$1,0))</f>
        <v>43</v>
      </c>
      <c r="H472" s="28">
        <f>VLOOKUP($G472,难度数据!$P:$AI,IF($F472=1,2+VLOOKUP($E472,难度数据!$A$24:$B$27,2,FALSE),12+VLOOKUP($E472,难度数据!$A$28:$B$31,2,FALSE)),FALSE)</f>
        <v>1.34844847575845</v>
      </c>
      <c r="I472" s="28">
        <f>VLOOKUP($G472,难度数据!$P:$AI,IF($F472=1,3+VLOOKUP($E472,难度数据!$A$24:$B$27,2,FALSE),13+VLOOKUP($E472,难度数据!$A$28:$B$31,2,FALSE)),FALSE)</f>
        <v>0</v>
      </c>
      <c r="J472" s="28">
        <f>VLOOKUP($G472,难度数据!$P:$AI,IF($F472=1,4+VLOOKUP($E472,难度数据!$A$24:$B$27,2,FALSE),14+VLOOKUP($E472,难度数据!$A$28:$B$31,2,FALSE)),FALSE)</f>
        <v>2150</v>
      </c>
      <c r="K472" s="28">
        <v>0</v>
      </c>
      <c r="L472" s="28">
        <v>1.5</v>
      </c>
      <c r="M472" s="28">
        <v>0</v>
      </c>
      <c r="N472" s="28">
        <v>0</v>
      </c>
      <c r="O472" s="28">
        <f ca="1">LOOKUP($G472*4,难度数据!$I$3:$I$23,IF($F472=1,INDIRECT("难度数据"&amp;"!$J$3:$J$23"),INDIRECT("难度数据"&amp;"!$K$3:$K$23")))</f>
        <v>41850</v>
      </c>
      <c r="P472" s="28">
        <v>0</v>
      </c>
      <c r="Q472" s="28">
        <v>0</v>
      </c>
      <c r="R472" s="28">
        <v>1303011</v>
      </c>
      <c r="S472" s="28">
        <v>1</v>
      </c>
      <c r="T472" s="28">
        <v>1304029</v>
      </c>
      <c r="U472" s="28">
        <v>6</v>
      </c>
      <c r="V472" s="28">
        <v>1304032</v>
      </c>
      <c r="W472" s="28">
        <v>6</v>
      </c>
      <c r="X472" s="28"/>
      <c r="Y472" s="28"/>
      <c r="Z472" s="28"/>
      <c r="AA472" s="28" t="str">
        <f t="shared" si="22"/>
        <v/>
      </c>
      <c r="AB472" s="28">
        <v>0</v>
      </c>
      <c r="AC472" s="28">
        <f t="shared" si="21"/>
        <v>5</v>
      </c>
      <c r="AD472" s="29" t="str">
        <f>VLOOKUP(AG472,[2]战场角色!$A:$V,22,0)</f>
        <v>head_zf_1102011</v>
      </c>
      <c r="AE472" s="29">
        <f>VLOOKUP(AG472,检索目录!A:F,6,0)</f>
        <v>4</v>
      </c>
      <c r="AF472" s="28">
        <f>VLOOKUP(AG472,检索目录!A:F,3,0)</f>
        <v>3</v>
      </c>
      <c r="AG472" s="28">
        <v>1102011</v>
      </c>
      <c r="AH472" s="28"/>
    </row>
    <row r="473" s="29" customFormat="1" ht="16.5" spans="1:34">
      <c r="A473" s="35">
        <f>CONCATENATE(9,VLOOKUP(LEFT($D473,3),{"czg",1;"tfq",2;"zyd",3;"jzq",4;"gcz",5;"pcc",6},2,FALSE))*100000+VALUE(MID($D473,5,LEN($D473)-LEN(RIGHT($D473,11))-5+1))*1000+LEFT(RIGHT($D473,10),1)*100+IF(LEFT(RIGHT($D473,8),3)="jlr",1,2)*10+RIGHT($D473,1)</f>
        <v>9308213</v>
      </c>
      <c r="B473" s="28" t="s">
        <v>98</v>
      </c>
      <c r="C473" s="28" t="s">
        <v>320</v>
      </c>
      <c r="D473" s="28" t="s">
        <v>625</v>
      </c>
      <c r="E473" s="28">
        <v>3</v>
      </c>
      <c r="F473" s="28">
        <f t="shared" si="20"/>
        <v>1</v>
      </c>
      <c r="G473" s="28">
        <f>INDEX(难度数据!$A$1:$G$16,MATCH(VALUE(MID($D473,5,LEN($D473)-LEN(RIGHT($D473,11))-5+1)),难度数据!$A$1:$A$16,0),MATCH(LEFT($D473,3),难度数据!$A$1:$G$1,0))</f>
        <v>43</v>
      </c>
      <c r="H473" s="28">
        <f>VLOOKUP($G473,难度数据!$P:$AI,IF($F473=1,2+VLOOKUP($E473,难度数据!$A$24:$B$27,2,FALSE),12+VLOOKUP($E473,难度数据!$A$28:$B$31,2,FALSE)),FALSE)</f>
        <v>1.16600232557638</v>
      </c>
      <c r="I473" s="28">
        <f>VLOOKUP($G473,难度数据!$P:$AI,IF($F473=1,3+VLOOKUP($E473,难度数据!$A$24:$B$27,2,FALSE),13+VLOOKUP($E473,难度数据!$A$28:$B$31,2,FALSE)),FALSE)</f>
        <v>0</v>
      </c>
      <c r="J473" s="28">
        <f>VLOOKUP($G473,难度数据!$P:$AI,IF($F473=1,4+VLOOKUP($E473,难度数据!$A$24:$B$27,2,FALSE),14+VLOOKUP($E473,难度数据!$A$28:$B$31,2,FALSE)),FALSE)</f>
        <v>2150</v>
      </c>
      <c r="K473" s="28">
        <v>0</v>
      </c>
      <c r="L473" s="28">
        <v>1.5</v>
      </c>
      <c r="M473" s="28">
        <v>0</v>
      </c>
      <c r="N473" s="28">
        <v>0</v>
      </c>
      <c r="O473" s="28">
        <f ca="1">LOOKUP($G473*4,难度数据!$I$3:$I$23,IF($F473=1,INDIRECT("难度数据"&amp;"!$J$3:$J$23"),INDIRECT("难度数据"&amp;"!$K$3:$K$23")))</f>
        <v>180</v>
      </c>
      <c r="P473" s="28">
        <v>0</v>
      </c>
      <c r="Q473" s="28">
        <v>0</v>
      </c>
      <c r="R473" s="28">
        <v>1301010</v>
      </c>
      <c r="S473" s="28">
        <v>1</v>
      </c>
      <c r="T473" s="28">
        <v>1302010</v>
      </c>
      <c r="U473" s="28">
        <v>6</v>
      </c>
      <c r="V473" s="28"/>
      <c r="W473" s="28"/>
      <c r="X473" s="28"/>
      <c r="Y473" s="28"/>
      <c r="Z473" s="28"/>
      <c r="AA473" s="28" t="str">
        <f t="shared" si="22"/>
        <v>zyd-8-2-shl-loc3</v>
      </c>
      <c r="AB473" s="28">
        <v>4</v>
      </c>
      <c r="AC473" s="28">
        <f t="shared" si="21"/>
        <v>5</v>
      </c>
      <c r="AD473" s="29" t="str">
        <f>VLOOKUP(AG473,[2]战场角色!$A:$V,22,0)</f>
        <v>head_gw_1101010</v>
      </c>
      <c r="AE473" s="29">
        <f>VLOOKUP(AG473,检索目录!A:F,6,0)</f>
        <v>4</v>
      </c>
      <c r="AF473" s="28">
        <f>VLOOKUP(AG473,检索目录!A:F,3,0)</f>
        <v>2</v>
      </c>
      <c r="AG473" s="28">
        <v>1101010</v>
      </c>
      <c r="AH473" s="28"/>
    </row>
    <row r="474" s="29" customFormat="1" ht="16.5" spans="1:34">
      <c r="A474" s="35">
        <f>CONCATENATE(9,VLOOKUP(LEFT($D474,3),{"czg",1;"tfq",2;"zyd",3;"jzq",4;"gcz",5;"pcc",6},2,FALSE))*100000+VALUE(MID($D474,5,LEN($D474)-LEN(RIGHT($D474,11))-5+1))*1000+LEFT(RIGHT($D474,10),1)*100+IF(LEFT(RIGHT($D474,8),3)="jlr",1,2)*10+RIGHT($D474,1)</f>
        <v>9308223</v>
      </c>
      <c r="B474" s="28" t="s">
        <v>101</v>
      </c>
      <c r="C474" s="28" t="s">
        <v>553</v>
      </c>
      <c r="D474" s="28" t="s">
        <v>626</v>
      </c>
      <c r="E474" s="28">
        <v>3</v>
      </c>
      <c r="F474" s="28">
        <f t="shared" si="20"/>
        <v>2</v>
      </c>
      <c r="G474" s="28">
        <f>INDEX(难度数据!$A$1:$G$16,MATCH(VALUE(MID($D474,5,LEN($D474)-LEN(RIGHT($D474,11))-5+1)),难度数据!$A$1:$A$16,0),MATCH(LEFT($D474,3),难度数据!$A$1:$G$1,0))</f>
        <v>43</v>
      </c>
      <c r="H474" s="28">
        <f>VLOOKUP($G474,难度数据!$P:$AI,IF($F474=1,2+VLOOKUP($E474,难度数据!$A$24:$B$27,2,FALSE),12+VLOOKUP($E474,难度数据!$A$28:$B$31,2,FALSE)),FALSE)</f>
        <v>1.17211290585158</v>
      </c>
      <c r="I474" s="28">
        <f>VLOOKUP($G474,难度数据!$P:$AI,IF($F474=1,3+VLOOKUP($E474,难度数据!$A$24:$B$27,2,FALSE),13+VLOOKUP($E474,难度数据!$A$28:$B$31,2,FALSE)),FALSE)</f>
        <v>0</v>
      </c>
      <c r="J474" s="28">
        <f>VLOOKUP($G474,难度数据!$P:$AI,IF($F474=1,4+VLOOKUP($E474,难度数据!$A$24:$B$27,2,FALSE),14+VLOOKUP($E474,难度数据!$A$28:$B$31,2,FALSE)),FALSE)</f>
        <v>2150</v>
      </c>
      <c r="K474" s="28">
        <v>0</v>
      </c>
      <c r="L474" s="28">
        <v>1.5</v>
      </c>
      <c r="M474" s="28">
        <v>0</v>
      </c>
      <c r="N474" s="28">
        <v>0</v>
      </c>
      <c r="O474" s="28">
        <f ca="1">LOOKUP($G474*4,难度数据!$I$3:$I$23,IF($F474=1,INDIRECT("难度数据"&amp;"!$J$3:$J$23"),INDIRECT("难度数据"&amp;"!$K$3:$K$23")))</f>
        <v>41850</v>
      </c>
      <c r="P474" s="28">
        <v>0</v>
      </c>
      <c r="Q474" s="28">
        <v>0</v>
      </c>
      <c r="R474" s="28">
        <v>1303016</v>
      </c>
      <c r="S474" s="28">
        <v>1</v>
      </c>
      <c r="T474" s="28">
        <v>1304030</v>
      </c>
      <c r="U474" s="28">
        <v>6</v>
      </c>
      <c r="V474" s="28">
        <v>1304036</v>
      </c>
      <c r="W474" s="28">
        <v>6</v>
      </c>
      <c r="X474" s="28"/>
      <c r="Y474" s="28"/>
      <c r="Z474" s="28"/>
      <c r="AA474" s="28" t="str">
        <f t="shared" si="22"/>
        <v/>
      </c>
      <c r="AB474" s="28">
        <v>0</v>
      </c>
      <c r="AC474" s="28">
        <f t="shared" si="21"/>
        <v>5</v>
      </c>
      <c r="AD474" s="29" t="str">
        <f>VLOOKUP(AG474,[2]战场角色!$A:$V,22,0)</f>
        <v>head_xfl_1102016</v>
      </c>
      <c r="AE474" s="29">
        <f>VLOOKUP(AG474,检索目录!A:F,6,0)</f>
        <v>4</v>
      </c>
      <c r="AF474" s="28">
        <f>VLOOKUP(AG474,检索目录!A:F,3,0)</f>
        <v>2</v>
      </c>
      <c r="AG474" s="28">
        <v>1102016</v>
      </c>
      <c r="AH474" s="28"/>
    </row>
    <row r="475" s="29" customFormat="1" ht="16.5" spans="1:34">
      <c r="A475" s="35">
        <f>CONCATENATE(9,VLOOKUP(LEFT($D475,3),{"czg",1;"tfq",2;"zyd",3;"jzq",4;"gcz",5;"pcc",6},2,FALSE))*100000+VALUE(MID($D475,5,LEN($D475)-LEN(RIGHT($D475,11))-5+1))*1000+LEFT(RIGHT($D475,10),1)*100+IF(LEFT(RIGHT($D475,8),3)="jlr",1,2)*10+RIGHT($D475,1)</f>
        <v>9308311</v>
      </c>
      <c r="B475" s="28" t="s">
        <v>98</v>
      </c>
      <c r="C475" s="28" t="s">
        <v>99</v>
      </c>
      <c r="D475" s="28" t="s">
        <v>627</v>
      </c>
      <c r="E475" s="28">
        <v>3</v>
      </c>
      <c r="F475" s="28">
        <f t="shared" si="20"/>
        <v>1</v>
      </c>
      <c r="G475" s="28">
        <f>INDEX(难度数据!$A$1:$G$16,MATCH(VALUE(MID($D475,5,LEN($D475)-LEN(RIGHT($D475,11))-5+1)),难度数据!$A$1:$A$16,0),MATCH(LEFT($D475,3),难度数据!$A$1:$G$1,0))</f>
        <v>43</v>
      </c>
      <c r="H475" s="28">
        <f>VLOOKUP($G475,难度数据!$P:$AI,IF($F475=1,2+VLOOKUP($E475,难度数据!$A$24:$B$27,2,FALSE),12+VLOOKUP($E475,难度数据!$A$28:$B$31,2,FALSE)),FALSE)</f>
        <v>1.16600232557638</v>
      </c>
      <c r="I475" s="28">
        <f>VLOOKUP($G475,难度数据!$P:$AI,IF($F475=1,3+VLOOKUP($E475,难度数据!$A$24:$B$27,2,FALSE),13+VLOOKUP($E475,难度数据!$A$28:$B$31,2,FALSE)),FALSE)</f>
        <v>0</v>
      </c>
      <c r="J475" s="28">
        <f>VLOOKUP($G475,难度数据!$P:$AI,IF($F475=1,4+VLOOKUP($E475,难度数据!$A$24:$B$27,2,FALSE),14+VLOOKUP($E475,难度数据!$A$28:$B$31,2,FALSE)),FALSE)</f>
        <v>2150</v>
      </c>
      <c r="K475" s="28">
        <v>0</v>
      </c>
      <c r="L475" s="28">
        <v>1.5</v>
      </c>
      <c r="M475" s="28">
        <v>0</v>
      </c>
      <c r="N475" s="28">
        <v>0</v>
      </c>
      <c r="O475" s="28">
        <f ca="1">LOOKUP($G475*4,难度数据!$I$3:$I$23,IF($F475=1,INDIRECT("难度数据"&amp;"!$J$3:$J$23"),INDIRECT("难度数据"&amp;"!$K$3:$K$23")))</f>
        <v>180</v>
      </c>
      <c r="P475" s="28">
        <v>0</v>
      </c>
      <c r="Q475" s="28">
        <v>0</v>
      </c>
      <c r="R475" s="28">
        <v>1301012</v>
      </c>
      <c r="S475" s="28">
        <v>1</v>
      </c>
      <c r="T475" s="28">
        <v>1302012</v>
      </c>
      <c r="U475" s="28">
        <v>6</v>
      </c>
      <c r="V475" s="28"/>
      <c r="W475" s="28"/>
      <c r="X475" s="28"/>
      <c r="Y475" s="28"/>
      <c r="Z475" s="28"/>
      <c r="AA475" s="28" t="str">
        <f t="shared" si="22"/>
        <v>zyd-8-3-shl-loc1</v>
      </c>
      <c r="AB475" s="28">
        <v>4</v>
      </c>
      <c r="AC475" s="28">
        <f t="shared" si="21"/>
        <v>5</v>
      </c>
      <c r="AD475" s="29" t="str">
        <f>VLOOKUP(AG475,[2]战场角色!$A:$V,22,0)</f>
        <v>head_nyf_1101012</v>
      </c>
      <c r="AE475" s="29">
        <f>VLOOKUP(AG475,检索目录!A:F,6,0)</f>
        <v>2</v>
      </c>
      <c r="AF475" s="28">
        <f>VLOOKUP(AG475,检索目录!A:F,3,0)</f>
        <v>2</v>
      </c>
      <c r="AG475" s="28">
        <v>1101012</v>
      </c>
      <c r="AH475" s="28"/>
    </row>
    <row r="476" s="29" customFormat="1" ht="16.5" spans="1:34">
      <c r="A476" s="35">
        <f>CONCATENATE(9,VLOOKUP(LEFT($D476,3),{"czg",1;"tfq",2;"zyd",3;"jzq",4;"gcz",5;"pcc",6},2,FALSE))*100000+VALUE(MID($D476,5,LEN($D476)-LEN(RIGHT($D476,11))-5+1))*1000+LEFT(RIGHT($D476,10),1)*100+IF(LEFT(RIGHT($D476,8),3)="jlr",1,2)*10+RIGHT($D476,1)</f>
        <v>9308321</v>
      </c>
      <c r="B476" s="28" t="s">
        <v>101</v>
      </c>
      <c r="C476" s="28" t="s">
        <v>493</v>
      </c>
      <c r="D476" s="28" t="s">
        <v>628</v>
      </c>
      <c r="E476" s="28">
        <v>3</v>
      </c>
      <c r="F476" s="28">
        <f t="shared" si="20"/>
        <v>2</v>
      </c>
      <c r="G476" s="28">
        <f>INDEX(难度数据!$A$1:$G$16,MATCH(VALUE(MID($D476,5,LEN($D476)-LEN(RIGHT($D476,11))-5+1)),难度数据!$A$1:$A$16,0),MATCH(LEFT($D476,3),难度数据!$A$1:$G$1,0))</f>
        <v>43</v>
      </c>
      <c r="H476" s="28">
        <f>VLOOKUP($G476,难度数据!$P:$AI,IF($F476=1,2+VLOOKUP($E476,难度数据!$A$24:$B$27,2,FALSE),12+VLOOKUP($E476,难度数据!$A$28:$B$31,2,FALSE)),FALSE)</f>
        <v>1.17211290585158</v>
      </c>
      <c r="I476" s="28">
        <f>VLOOKUP($G476,难度数据!$P:$AI,IF($F476=1,3+VLOOKUP($E476,难度数据!$A$24:$B$27,2,FALSE),13+VLOOKUP($E476,难度数据!$A$28:$B$31,2,FALSE)),FALSE)</f>
        <v>0</v>
      </c>
      <c r="J476" s="28">
        <f>VLOOKUP($G476,难度数据!$P:$AI,IF($F476=1,4+VLOOKUP($E476,难度数据!$A$24:$B$27,2,FALSE),14+VLOOKUP($E476,难度数据!$A$28:$B$31,2,FALSE)),FALSE)</f>
        <v>2150</v>
      </c>
      <c r="K476" s="28">
        <v>0</v>
      </c>
      <c r="L476" s="28">
        <v>1.5</v>
      </c>
      <c r="M476" s="28">
        <v>0</v>
      </c>
      <c r="N476" s="28">
        <v>0</v>
      </c>
      <c r="O476" s="28">
        <f ca="1">LOOKUP($G476*4,难度数据!$I$3:$I$23,IF($F476=1,INDIRECT("难度数据"&amp;"!$J$3:$J$23"),INDIRECT("难度数据"&amp;"!$K$3:$K$23")))</f>
        <v>41850</v>
      </c>
      <c r="P476" s="28">
        <v>0</v>
      </c>
      <c r="Q476" s="28">
        <v>0</v>
      </c>
      <c r="R476" s="28">
        <v>1303018</v>
      </c>
      <c r="S476" s="28">
        <v>1</v>
      </c>
      <c r="T476" s="28">
        <v>1304029</v>
      </c>
      <c r="U476" s="28">
        <v>6</v>
      </c>
      <c r="V476" s="28">
        <v>1304032</v>
      </c>
      <c r="W476" s="28">
        <v>6</v>
      </c>
      <c r="X476" s="28"/>
      <c r="Y476" s="28"/>
      <c r="Z476" s="28"/>
      <c r="AA476" s="28" t="str">
        <f t="shared" si="22"/>
        <v/>
      </c>
      <c r="AB476" s="28">
        <v>0</v>
      </c>
      <c r="AC476" s="28">
        <f t="shared" si="21"/>
        <v>5</v>
      </c>
      <c r="AD476" s="29" t="str">
        <f>VLOOKUP(AG476,[2]战场角色!$A:$V,22,0)</f>
        <v>head_sr_1102018</v>
      </c>
      <c r="AE476" s="29">
        <f>VLOOKUP(AG476,检索目录!A:F,6,0)</f>
        <v>2</v>
      </c>
      <c r="AF476" s="28">
        <f>VLOOKUP(AG476,检索目录!A:F,3,0)</f>
        <v>2</v>
      </c>
      <c r="AG476" s="28">
        <v>1102018</v>
      </c>
      <c r="AH476" s="28"/>
    </row>
    <row r="477" s="29" customFormat="1" ht="16.5" spans="1:34">
      <c r="A477" s="35">
        <f>CONCATENATE(9,VLOOKUP(LEFT($D477,3),{"czg",1;"tfq",2;"zyd",3;"jzq",4;"gcz",5;"pcc",6},2,FALSE))*100000+VALUE(MID($D477,5,LEN($D477)-LEN(RIGHT($D477,11))-5+1))*1000+LEFT(RIGHT($D477,10),1)*100+IF(LEFT(RIGHT($D477,8),3)="jlr",1,2)*10+RIGHT($D477,1)</f>
        <v>9308312</v>
      </c>
      <c r="B477" s="28" t="s">
        <v>98</v>
      </c>
      <c r="C477" s="28" t="s">
        <v>104</v>
      </c>
      <c r="D477" s="28" t="s">
        <v>629</v>
      </c>
      <c r="E477" s="28">
        <v>4</v>
      </c>
      <c r="F477" s="28">
        <f t="shared" ref="F477:F540" si="23">IF(LEFT(RIGHT($D477,8),3)="jlr",1,2)</f>
        <v>1</v>
      </c>
      <c r="G477" s="28">
        <f>INDEX(难度数据!$A$1:$G$16,MATCH(VALUE(MID($D477,5,LEN($D477)-LEN(RIGHT($D477,11))-5+1)),难度数据!$A$1:$A$16,0),MATCH(LEFT($D477,3),难度数据!$A$1:$G$1,0))</f>
        <v>43</v>
      </c>
      <c r="H477" s="28">
        <f>VLOOKUP($G477,难度数据!$P:$AI,IF($F477=1,2+VLOOKUP($E477,难度数据!$A$24:$B$27,2,FALSE),12+VLOOKUP($E477,难度数据!$A$28:$B$31,2,FALSE)),FALSE)</f>
        <v>1.34538729874198</v>
      </c>
      <c r="I477" s="28">
        <f>VLOOKUP($G477,难度数据!$P:$AI,IF($F477=1,3+VLOOKUP($E477,难度数据!$A$24:$B$27,2,FALSE),13+VLOOKUP($E477,难度数据!$A$28:$B$31,2,FALSE)),FALSE)</f>
        <v>0</v>
      </c>
      <c r="J477" s="28">
        <f>VLOOKUP($G477,难度数据!$P:$AI,IF($F477=1,4+VLOOKUP($E477,难度数据!$A$24:$B$27,2,FALSE),14+VLOOKUP($E477,难度数据!$A$28:$B$31,2,FALSE)),FALSE)</f>
        <v>2150</v>
      </c>
      <c r="K477" s="28">
        <v>0</v>
      </c>
      <c r="L477" s="28">
        <v>1.5</v>
      </c>
      <c r="M477" s="28">
        <v>0</v>
      </c>
      <c r="N477" s="28">
        <v>0</v>
      </c>
      <c r="O477" s="28">
        <f ca="1">LOOKUP($G477*4,难度数据!$I$3:$I$23,IF($F477=1,INDIRECT("难度数据"&amp;"!$J$3:$J$23"),INDIRECT("难度数据"&amp;"!$K$3:$K$23")))</f>
        <v>180</v>
      </c>
      <c r="P477" s="28">
        <v>0</v>
      </c>
      <c r="Q477" s="28">
        <v>0</v>
      </c>
      <c r="R477" s="28">
        <v>1301008</v>
      </c>
      <c r="S477" s="28">
        <v>1</v>
      </c>
      <c r="T477" s="28">
        <v>1302008</v>
      </c>
      <c r="U477" s="28">
        <v>6</v>
      </c>
      <c r="V477" s="28"/>
      <c r="W477" s="28"/>
      <c r="X477" s="28"/>
      <c r="Y477" s="28"/>
      <c r="Z477" s="28"/>
      <c r="AA477" s="28" t="str">
        <f t="shared" si="22"/>
        <v>zyd-8-3-shl-loc2</v>
      </c>
      <c r="AB477" s="28">
        <v>4</v>
      </c>
      <c r="AC477" s="28">
        <f t="shared" si="21"/>
        <v>5</v>
      </c>
      <c r="AD477" s="29" t="str">
        <f>VLOOKUP(AG477,[2]战场角色!$A:$V,22,0)</f>
        <v>head_hekp_1101008</v>
      </c>
      <c r="AE477" s="29">
        <f>VLOOKUP(AG477,检索目录!A:F,6,0)</f>
        <v>2</v>
      </c>
      <c r="AF477" s="28">
        <f>VLOOKUP(AG477,检索目录!A:F,3,0)</f>
        <v>3</v>
      </c>
      <c r="AG477" s="28">
        <v>1101008</v>
      </c>
      <c r="AH477" s="28"/>
    </row>
    <row r="478" s="29" customFormat="1" ht="16.5" spans="1:34">
      <c r="A478" s="35">
        <f>CONCATENATE(9,VLOOKUP(LEFT($D478,3),{"czg",1;"tfq",2;"zyd",3;"jzq",4;"gcz",5;"pcc",6},2,FALSE))*100000+VALUE(MID($D478,5,LEN($D478)-LEN(RIGHT($D478,11))-5+1))*1000+LEFT(RIGHT($D478,10),1)*100+IF(LEFT(RIGHT($D478,8),3)="jlr",1,2)*10+RIGHT($D478,1)</f>
        <v>9308322</v>
      </c>
      <c r="B478" s="28" t="s">
        <v>101</v>
      </c>
      <c r="C478" s="28" t="s">
        <v>496</v>
      </c>
      <c r="D478" s="28" t="s">
        <v>630</v>
      </c>
      <c r="E478" s="28">
        <v>4</v>
      </c>
      <c r="F478" s="28">
        <f t="shared" si="23"/>
        <v>2</v>
      </c>
      <c r="G478" s="28">
        <f>INDEX(难度数据!$A$1:$G$16,MATCH(VALUE(MID($D478,5,LEN($D478)-LEN(RIGHT($D478,11))-5+1)),难度数据!$A$1:$A$16,0),MATCH(LEFT($D478,3),难度数据!$A$1:$G$1,0))</f>
        <v>43</v>
      </c>
      <c r="H478" s="28">
        <f>VLOOKUP($G478,难度数据!$P:$AI,IF($F478=1,2+VLOOKUP($E478,难度数据!$A$24:$B$27,2,FALSE),12+VLOOKUP($E478,难度数据!$A$28:$B$31,2,FALSE)),FALSE)</f>
        <v>1.34844847575845</v>
      </c>
      <c r="I478" s="28">
        <f>VLOOKUP($G478,难度数据!$P:$AI,IF($F478=1,3+VLOOKUP($E478,难度数据!$A$24:$B$27,2,FALSE),13+VLOOKUP($E478,难度数据!$A$28:$B$31,2,FALSE)),FALSE)</f>
        <v>0</v>
      </c>
      <c r="J478" s="28">
        <f>VLOOKUP($G478,难度数据!$P:$AI,IF($F478=1,4+VLOOKUP($E478,难度数据!$A$24:$B$27,2,FALSE),14+VLOOKUP($E478,难度数据!$A$28:$B$31,2,FALSE)),FALSE)</f>
        <v>2150</v>
      </c>
      <c r="K478" s="28">
        <v>0</v>
      </c>
      <c r="L478" s="28">
        <v>1.5</v>
      </c>
      <c r="M478" s="28">
        <v>0</v>
      </c>
      <c r="N478" s="28">
        <v>0</v>
      </c>
      <c r="O478" s="28">
        <f ca="1">LOOKUP($G478*4,难度数据!$I$3:$I$23,IF($F478=1,INDIRECT("难度数据"&amp;"!$J$3:$J$23"),INDIRECT("难度数据"&amp;"!$K$3:$K$23")))</f>
        <v>41850</v>
      </c>
      <c r="P478" s="28">
        <v>0</v>
      </c>
      <c r="Q478" s="28">
        <v>0</v>
      </c>
      <c r="R478" s="28">
        <v>1303013</v>
      </c>
      <c r="S478" s="28">
        <v>1</v>
      </c>
      <c r="T478" s="28">
        <v>1304030</v>
      </c>
      <c r="U478" s="28">
        <v>6</v>
      </c>
      <c r="V478" s="28">
        <v>1304031</v>
      </c>
      <c r="W478" s="28">
        <v>6</v>
      </c>
      <c r="X478" s="28"/>
      <c r="Y478" s="28"/>
      <c r="Z478" s="28"/>
      <c r="AA478" s="28" t="str">
        <f t="shared" si="22"/>
        <v/>
      </c>
      <c r="AB478" s="28">
        <v>0</v>
      </c>
      <c r="AC478" s="28">
        <f t="shared" si="21"/>
        <v>5</v>
      </c>
      <c r="AD478" s="29" t="str">
        <f>VLOOKUP(AG478,[2]战场角色!$A:$V,22,0)</f>
        <v>head_sbls_1102013</v>
      </c>
      <c r="AE478" s="29">
        <f>VLOOKUP(AG478,检索目录!A:F,6,0)</f>
        <v>2</v>
      </c>
      <c r="AF478" s="28">
        <f>VLOOKUP(AG478,检索目录!A:F,3,0)</f>
        <v>3</v>
      </c>
      <c r="AG478" s="28">
        <v>1102013</v>
      </c>
      <c r="AH478" s="28"/>
    </row>
    <row r="479" s="29" customFormat="1" ht="16.5" spans="1:34">
      <c r="A479" s="35">
        <f>CONCATENATE(9,VLOOKUP(LEFT($D479,3),{"czg",1;"tfq",2;"zyd",3;"jzq",4;"gcz",5;"pcc",6},2,FALSE))*100000+VALUE(MID($D479,5,LEN($D479)-LEN(RIGHT($D479,11))-5+1))*1000+LEFT(RIGHT($D479,10),1)*100+IF(LEFT(RIGHT($D479,8),3)="jlr",1,2)*10+RIGHT($D479,1)</f>
        <v>9308313</v>
      </c>
      <c r="B479" s="28" t="s">
        <v>98</v>
      </c>
      <c r="C479" s="28" t="s">
        <v>207</v>
      </c>
      <c r="D479" s="28" t="s">
        <v>631</v>
      </c>
      <c r="E479" s="28">
        <v>3</v>
      </c>
      <c r="F479" s="28">
        <f t="shared" si="23"/>
        <v>1</v>
      </c>
      <c r="G479" s="28">
        <f>INDEX(难度数据!$A$1:$G$16,MATCH(VALUE(MID($D479,5,LEN($D479)-LEN(RIGHT($D479,11))-5+1)),难度数据!$A$1:$A$16,0),MATCH(LEFT($D479,3),难度数据!$A$1:$G$1,0))</f>
        <v>43</v>
      </c>
      <c r="H479" s="28">
        <f>VLOOKUP($G479,难度数据!$P:$AI,IF($F479=1,2+VLOOKUP($E479,难度数据!$A$24:$B$27,2,FALSE),12+VLOOKUP($E479,难度数据!$A$28:$B$31,2,FALSE)),FALSE)</f>
        <v>1.16600232557638</v>
      </c>
      <c r="I479" s="28">
        <f>VLOOKUP($G479,难度数据!$P:$AI,IF($F479=1,3+VLOOKUP($E479,难度数据!$A$24:$B$27,2,FALSE),13+VLOOKUP($E479,难度数据!$A$28:$B$31,2,FALSE)),FALSE)</f>
        <v>0</v>
      </c>
      <c r="J479" s="28">
        <f>VLOOKUP($G479,难度数据!$P:$AI,IF($F479=1,4+VLOOKUP($E479,难度数据!$A$24:$B$27,2,FALSE),14+VLOOKUP($E479,难度数据!$A$28:$B$31,2,FALSE)),FALSE)</f>
        <v>2150</v>
      </c>
      <c r="K479" s="28">
        <v>0</v>
      </c>
      <c r="L479" s="28">
        <v>1.5</v>
      </c>
      <c r="M479" s="28">
        <v>0</v>
      </c>
      <c r="N479" s="28">
        <v>0</v>
      </c>
      <c r="O479" s="28">
        <f ca="1">LOOKUP($G479*4,难度数据!$I$3:$I$23,IF($F479=1,INDIRECT("难度数据"&amp;"!$J$3:$J$23"),INDIRECT("难度数据"&amp;"!$K$3:$K$23")))</f>
        <v>180</v>
      </c>
      <c r="P479" s="28">
        <v>0</v>
      </c>
      <c r="Q479" s="28">
        <v>0</v>
      </c>
      <c r="R479" s="28">
        <v>1301009</v>
      </c>
      <c r="S479" s="28">
        <v>1</v>
      </c>
      <c r="T479" s="28">
        <v>1302009</v>
      </c>
      <c r="U479" s="28">
        <v>6</v>
      </c>
      <c r="V479" s="28"/>
      <c r="W479" s="28"/>
      <c r="X479" s="28"/>
      <c r="Y479" s="28"/>
      <c r="Z479" s="28"/>
      <c r="AA479" s="28" t="str">
        <f t="shared" si="22"/>
        <v>zyd-8-3-shl-loc3</v>
      </c>
      <c r="AB479" s="28">
        <v>4</v>
      </c>
      <c r="AC479" s="28">
        <f t="shared" si="21"/>
        <v>5</v>
      </c>
      <c r="AD479" s="29" t="str">
        <f>VLOOKUP(AG479,[2]战场角色!$A:$V,22,0)</f>
        <v>head_blsm_1101009</v>
      </c>
      <c r="AE479" s="29">
        <f>VLOOKUP(AG479,检索目录!A:F,6,0)</f>
        <v>3</v>
      </c>
      <c r="AF479" s="28">
        <f>VLOOKUP(AG479,检索目录!A:F,3,0)</f>
        <v>3</v>
      </c>
      <c r="AG479" s="28">
        <v>1101009</v>
      </c>
      <c r="AH479" s="28"/>
    </row>
    <row r="480" s="29" customFormat="1" ht="16.5" spans="1:34">
      <c r="A480" s="35">
        <f>CONCATENATE(9,VLOOKUP(LEFT($D480,3),{"czg",1;"tfq",2;"zyd",3;"jzq",4;"gcz",5;"pcc",6},2,FALSE))*100000+VALUE(MID($D480,5,LEN($D480)-LEN(RIGHT($D480,11))-5+1))*1000+LEFT(RIGHT($D480,10),1)*100+IF(LEFT(RIGHT($D480,8),3)="jlr",1,2)*10+RIGHT($D480,1)</f>
        <v>9308323</v>
      </c>
      <c r="B480" s="28" t="s">
        <v>101</v>
      </c>
      <c r="C480" s="28" t="s">
        <v>515</v>
      </c>
      <c r="D480" s="28" t="s">
        <v>632</v>
      </c>
      <c r="E480" s="28">
        <v>3</v>
      </c>
      <c r="F480" s="28">
        <f t="shared" si="23"/>
        <v>2</v>
      </c>
      <c r="G480" s="28">
        <f>INDEX(难度数据!$A$1:$G$16,MATCH(VALUE(MID($D480,5,LEN($D480)-LEN(RIGHT($D480,11))-5+1)),难度数据!$A$1:$A$16,0),MATCH(LEFT($D480,3),难度数据!$A$1:$G$1,0))</f>
        <v>43</v>
      </c>
      <c r="H480" s="28">
        <f>VLOOKUP($G480,难度数据!$P:$AI,IF($F480=1,2+VLOOKUP($E480,难度数据!$A$24:$B$27,2,FALSE),12+VLOOKUP($E480,难度数据!$A$28:$B$31,2,FALSE)),FALSE)</f>
        <v>1.17211290585158</v>
      </c>
      <c r="I480" s="28">
        <f>VLOOKUP($G480,难度数据!$P:$AI,IF($F480=1,3+VLOOKUP($E480,难度数据!$A$24:$B$27,2,FALSE),13+VLOOKUP($E480,难度数据!$A$28:$B$31,2,FALSE)),FALSE)</f>
        <v>0</v>
      </c>
      <c r="J480" s="28">
        <f>VLOOKUP($G480,难度数据!$P:$AI,IF($F480=1,4+VLOOKUP($E480,难度数据!$A$24:$B$27,2,FALSE),14+VLOOKUP($E480,难度数据!$A$28:$B$31,2,FALSE)),FALSE)</f>
        <v>2150</v>
      </c>
      <c r="K480" s="28">
        <v>0</v>
      </c>
      <c r="L480" s="28">
        <v>1.5</v>
      </c>
      <c r="M480" s="28">
        <v>0</v>
      </c>
      <c r="N480" s="28">
        <v>0</v>
      </c>
      <c r="O480" s="28">
        <f ca="1">LOOKUP($G480*4,难度数据!$I$3:$I$23,IF($F480=1,INDIRECT("难度数据"&amp;"!$J$3:$J$23"),INDIRECT("难度数据"&amp;"!$K$3:$K$23")))</f>
        <v>41850</v>
      </c>
      <c r="P480" s="28">
        <v>0</v>
      </c>
      <c r="Q480" s="28">
        <v>0</v>
      </c>
      <c r="R480" s="28">
        <v>1303014</v>
      </c>
      <c r="S480" s="28">
        <v>1</v>
      </c>
      <c r="T480" s="28">
        <v>1304017</v>
      </c>
      <c r="U480" s="28">
        <v>6</v>
      </c>
      <c r="V480" s="28">
        <v>1304019</v>
      </c>
      <c r="W480" s="28">
        <v>6</v>
      </c>
      <c r="X480" s="28"/>
      <c r="Y480" s="28"/>
      <c r="Z480" s="28"/>
      <c r="AA480" s="28" t="str">
        <f t="shared" si="22"/>
        <v/>
      </c>
      <c r="AB480" s="28">
        <v>0</v>
      </c>
      <c r="AC480" s="28">
        <f t="shared" si="21"/>
        <v>5</v>
      </c>
      <c r="AD480" s="29" t="str">
        <f>VLOOKUP(AG480,[2]战场角色!$A:$V,22,0)</f>
        <v>head_slm_1102014</v>
      </c>
      <c r="AE480" s="29">
        <f>VLOOKUP(AG480,检索目录!A:F,6,0)</f>
        <v>3</v>
      </c>
      <c r="AF480" s="28">
        <f>VLOOKUP(AG480,检索目录!A:F,3,0)</f>
        <v>3</v>
      </c>
      <c r="AG480" s="28">
        <v>1102014</v>
      </c>
      <c r="AH480" s="28"/>
    </row>
    <row r="481" s="29" customFormat="1" ht="16.5" spans="1:34">
      <c r="A481" s="35">
        <f>CONCATENATE(9,VLOOKUP(LEFT($D481,3),{"czg",1;"tfq",2;"zyd",3;"jzq",4;"gcz",5;"pcc",6},2,FALSE))*100000+VALUE(MID($D481,5,LEN($D481)-LEN(RIGHT($D481,11))-5+1))*1000+LEFT(RIGHT($D481,10),1)*100+IF(LEFT(RIGHT($D481,8),3)="jlr",1,2)*10+RIGHT($D481,1)</f>
        <v>9408111</v>
      </c>
      <c r="B481" s="28" t="s">
        <v>98</v>
      </c>
      <c r="C481" s="28" t="s">
        <v>209</v>
      </c>
      <c r="D481" s="28" t="s">
        <v>633</v>
      </c>
      <c r="E481" s="28">
        <v>3</v>
      </c>
      <c r="F481" s="28">
        <f t="shared" si="23"/>
        <v>1</v>
      </c>
      <c r="G481" s="28">
        <f>INDEX(难度数据!$A$1:$G$16,MATCH(VALUE(MID($D481,5,LEN($D481)-LEN(RIGHT($D481,11))-5+1)),难度数据!$A$1:$A$16,0),MATCH(LEFT($D481,3),难度数据!$A$1:$G$1,0))</f>
        <v>43</v>
      </c>
      <c r="H481" s="28">
        <f>VLOOKUP($G481,难度数据!$P:$AI,IF($F481=1,2+VLOOKUP($E481,难度数据!$A$24:$B$27,2,FALSE),12+VLOOKUP($E481,难度数据!$A$28:$B$31,2,FALSE)),FALSE)</f>
        <v>1.16600232557638</v>
      </c>
      <c r="I481" s="28">
        <f>VLOOKUP($G481,难度数据!$P:$AI,IF($F481=1,3+VLOOKUP($E481,难度数据!$A$24:$B$27,2,FALSE),13+VLOOKUP($E481,难度数据!$A$28:$B$31,2,FALSE)),FALSE)</f>
        <v>0</v>
      </c>
      <c r="J481" s="28">
        <f>VLOOKUP($G481,难度数据!$P:$AI,IF($F481=1,4+VLOOKUP($E481,难度数据!$A$24:$B$27,2,FALSE),14+VLOOKUP($E481,难度数据!$A$28:$B$31,2,FALSE)),FALSE)</f>
        <v>2150</v>
      </c>
      <c r="K481" s="28">
        <v>0</v>
      </c>
      <c r="L481" s="28">
        <v>1.5</v>
      </c>
      <c r="M481" s="28">
        <v>0</v>
      </c>
      <c r="N481" s="28">
        <v>0</v>
      </c>
      <c r="O481" s="28">
        <f ca="1">LOOKUP($G481*4,难度数据!$I$3:$I$23,IF($F481=1,INDIRECT("难度数据"&amp;"!$J$3:$J$23"),INDIRECT("难度数据"&amp;"!$K$3:$K$23")))</f>
        <v>180</v>
      </c>
      <c r="P481" s="28">
        <v>0</v>
      </c>
      <c r="Q481" s="28">
        <v>0</v>
      </c>
      <c r="R481" s="28">
        <v>1301001</v>
      </c>
      <c r="S481" s="28">
        <v>1</v>
      </c>
      <c r="T481" s="28">
        <v>1302001</v>
      </c>
      <c r="U481" s="28">
        <v>6</v>
      </c>
      <c r="V481" s="28"/>
      <c r="W481" s="28"/>
      <c r="X481" s="28"/>
      <c r="Y481" s="28"/>
      <c r="Z481" s="28"/>
      <c r="AA481" s="28" t="str">
        <f t="shared" si="22"/>
        <v>jzq-8-1-shl-loc1</v>
      </c>
      <c r="AB481" s="28">
        <v>4</v>
      </c>
      <c r="AC481" s="28">
        <f t="shared" si="21"/>
        <v>5</v>
      </c>
      <c r="AD481" s="29" t="str">
        <f>VLOOKUP(AG481,[2]战场角色!$A:$V,22,0)</f>
        <v>head_cfcyb_1101001</v>
      </c>
      <c r="AE481" s="29">
        <f>VLOOKUP(AG481,检索目录!A:F,6,0)</f>
        <v>3</v>
      </c>
      <c r="AF481" s="28">
        <f>VLOOKUP(AG481,检索目录!A:F,3,0)</f>
        <v>1</v>
      </c>
      <c r="AG481" s="28">
        <v>1101001</v>
      </c>
      <c r="AH481" s="28"/>
    </row>
    <row r="482" s="29" customFormat="1" ht="16.5" spans="1:34">
      <c r="A482" s="35">
        <f>CONCATENATE(9,VLOOKUP(LEFT($D482,3),{"czg",1;"tfq",2;"zyd",3;"jzq",4;"gcz",5;"pcc",6},2,FALSE))*100000+VALUE(MID($D482,5,LEN($D482)-LEN(RIGHT($D482,11))-5+1))*1000+LEFT(RIGHT($D482,10),1)*100+IF(LEFT(RIGHT($D482,8),3)="jlr",1,2)*10+RIGHT($D482,1)</f>
        <v>9408121</v>
      </c>
      <c r="B482" s="28" t="s">
        <v>101</v>
      </c>
      <c r="C482" s="28" t="s">
        <v>502</v>
      </c>
      <c r="D482" s="28" t="s">
        <v>634</v>
      </c>
      <c r="E482" s="28">
        <v>3</v>
      </c>
      <c r="F482" s="28">
        <f t="shared" si="23"/>
        <v>2</v>
      </c>
      <c r="G482" s="28">
        <f>INDEX(难度数据!$A$1:$G$16,MATCH(VALUE(MID($D482,5,LEN($D482)-LEN(RIGHT($D482,11))-5+1)),难度数据!$A$1:$A$16,0),MATCH(LEFT($D482,3),难度数据!$A$1:$G$1,0))</f>
        <v>43</v>
      </c>
      <c r="H482" s="28">
        <f>VLOOKUP($G482,难度数据!$P:$AI,IF($F482=1,2+VLOOKUP($E482,难度数据!$A$24:$B$27,2,FALSE),12+VLOOKUP($E482,难度数据!$A$28:$B$31,2,FALSE)),FALSE)</f>
        <v>1.17211290585158</v>
      </c>
      <c r="I482" s="28">
        <f>VLOOKUP($G482,难度数据!$P:$AI,IF($F482=1,3+VLOOKUP($E482,难度数据!$A$24:$B$27,2,FALSE),13+VLOOKUP($E482,难度数据!$A$28:$B$31,2,FALSE)),FALSE)</f>
        <v>0</v>
      </c>
      <c r="J482" s="28">
        <f>VLOOKUP($G482,难度数据!$P:$AI,IF($F482=1,4+VLOOKUP($E482,难度数据!$A$24:$B$27,2,FALSE),14+VLOOKUP($E482,难度数据!$A$28:$B$31,2,FALSE)),FALSE)</f>
        <v>2150</v>
      </c>
      <c r="K482" s="28">
        <v>0</v>
      </c>
      <c r="L482" s="28">
        <v>1.5</v>
      </c>
      <c r="M482" s="28">
        <v>0</v>
      </c>
      <c r="N482" s="28">
        <v>0</v>
      </c>
      <c r="O482" s="28">
        <f ca="1">LOOKUP($G482*4,难度数据!$I$3:$I$23,IF($F482=1,INDIRECT("难度数据"&amp;"!$J$3:$J$23"),INDIRECT("难度数据"&amp;"!$K$3:$K$23")))</f>
        <v>41850</v>
      </c>
      <c r="P482" s="28">
        <v>0</v>
      </c>
      <c r="Q482" s="28">
        <v>0</v>
      </c>
      <c r="R482" s="28">
        <v>1303002</v>
      </c>
      <c r="S482" s="28">
        <v>1</v>
      </c>
      <c r="T482" s="28">
        <v>1304017</v>
      </c>
      <c r="U482" s="28">
        <v>6</v>
      </c>
      <c r="V482" s="28">
        <v>1304019</v>
      </c>
      <c r="W482" s="28">
        <v>6</v>
      </c>
      <c r="X482" s="28"/>
      <c r="Y482" s="28"/>
      <c r="Z482" s="28"/>
      <c r="AA482" s="28" t="str">
        <f t="shared" si="22"/>
        <v/>
      </c>
      <c r="AB482" s="28">
        <v>0</v>
      </c>
      <c r="AC482" s="28">
        <f t="shared" si="21"/>
        <v>5</v>
      </c>
      <c r="AD482" s="29" t="str">
        <f>VLOOKUP(AG482,[2]战场角色!$A:$V,22,0)</f>
        <v>head_xc_1102002</v>
      </c>
      <c r="AE482" s="29">
        <f>VLOOKUP(AG482,检索目录!A:F,6,0)</f>
        <v>3</v>
      </c>
      <c r="AF482" s="28">
        <f>VLOOKUP(AG482,检索目录!A:F,3,0)</f>
        <v>1</v>
      </c>
      <c r="AG482" s="28">
        <v>1102002</v>
      </c>
      <c r="AH482" s="28"/>
    </row>
    <row r="483" s="29" customFormat="1" ht="16.5" spans="1:34">
      <c r="A483" s="35">
        <f>CONCATENATE(9,VLOOKUP(LEFT($D483,3),{"czg",1;"tfq",2;"zyd",3;"jzq",4;"gcz",5;"pcc",6},2,FALSE))*100000+VALUE(MID($D483,5,LEN($D483)-LEN(RIGHT($D483,11))-5+1))*1000+LEFT(RIGHT($D483,10),1)*100+IF(LEFT(RIGHT($D483,8),3)="jlr",1,2)*10+RIGHT($D483,1)</f>
        <v>9408112</v>
      </c>
      <c r="B483" s="28" t="s">
        <v>98</v>
      </c>
      <c r="C483" s="28" t="s">
        <v>231</v>
      </c>
      <c r="D483" s="28" t="s">
        <v>635</v>
      </c>
      <c r="E483" s="28">
        <v>4</v>
      </c>
      <c r="F483" s="28">
        <f t="shared" si="23"/>
        <v>1</v>
      </c>
      <c r="G483" s="28">
        <f>INDEX(难度数据!$A$1:$G$16,MATCH(VALUE(MID($D483,5,LEN($D483)-LEN(RIGHT($D483,11))-5+1)),难度数据!$A$1:$A$16,0),MATCH(LEFT($D483,3),难度数据!$A$1:$G$1,0))</f>
        <v>43</v>
      </c>
      <c r="H483" s="28">
        <f>VLOOKUP($G483,难度数据!$P:$AI,IF($F483=1,2+VLOOKUP($E483,难度数据!$A$24:$B$27,2,FALSE),12+VLOOKUP($E483,难度数据!$A$28:$B$31,2,FALSE)),FALSE)</f>
        <v>1.34538729874198</v>
      </c>
      <c r="I483" s="28">
        <f>VLOOKUP($G483,难度数据!$P:$AI,IF($F483=1,3+VLOOKUP($E483,难度数据!$A$24:$B$27,2,FALSE),13+VLOOKUP($E483,难度数据!$A$28:$B$31,2,FALSE)),FALSE)</f>
        <v>0</v>
      </c>
      <c r="J483" s="28">
        <f>VLOOKUP($G483,难度数据!$P:$AI,IF($F483=1,4+VLOOKUP($E483,难度数据!$A$24:$B$27,2,FALSE),14+VLOOKUP($E483,难度数据!$A$28:$B$31,2,FALSE)),FALSE)</f>
        <v>2150</v>
      </c>
      <c r="K483" s="28">
        <v>0</v>
      </c>
      <c r="L483" s="28">
        <v>1.5</v>
      </c>
      <c r="M483" s="28">
        <v>0</v>
      </c>
      <c r="N483" s="28">
        <v>0</v>
      </c>
      <c r="O483" s="28">
        <f ca="1">LOOKUP($G483*4,难度数据!$I$3:$I$23,IF($F483=1,INDIRECT("难度数据"&amp;"!$J$3:$J$23"),INDIRECT("难度数据"&amp;"!$K$3:$K$23")))</f>
        <v>180</v>
      </c>
      <c r="P483" s="28">
        <v>0</v>
      </c>
      <c r="Q483" s="28">
        <v>0</v>
      </c>
      <c r="R483" s="28">
        <v>1301003</v>
      </c>
      <c r="S483" s="28">
        <v>1</v>
      </c>
      <c r="T483" s="28">
        <v>1302003</v>
      </c>
      <c r="U483" s="28">
        <v>6</v>
      </c>
      <c r="V483" s="28"/>
      <c r="W483" s="28"/>
      <c r="X483" s="28"/>
      <c r="Y483" s="28"/>
      <c r="Z483" s="28"/>
      <c r="AA483" s="28" t="str">
        <f t="shared" si="22"/>
        <v>jzq-8-1-shl-loc2</v>
      </c>
      <c r="AB483" s="28">
        <v>4</v>
      </c>
      <c r="AC483" s="28">
        <f t="shared" si="21"/>
        <v>5</v>
      </c>
      <c r="AD483" s="29" t="str">
        <f>VLOOKUP(AG483,[2]战场角色!$A:$V,22,0)</f>
        <v>head_zdxl_1101003</v>
      </c>
      <c r="AE483" s="29">
        <f>VLOOKUP(AG483,检索目录!A:F,6,0)</f>
        <v>3</v>
      </c>
      <c r="AF483" s="28">
        <f>VLOOKUP(AG483,检索目录!A:F,3,0)</f>
        <v>3</v>
      </c>
      <c r="AG483" s="28">
        <v>1101003</v>
      </c>
      <c r="AH483" s="28"/>
    </row>
    <row r="484" s="29" customFormat="1" ht="16.5" spans="1:34">
      <c r="A484" s="35">
        <f>CONCATENATE(9,VLOOKUP(LEFT($D484,3),{"czg",1;"tfq",2;"zyd",3;"jzq",4;"gcz",5;"pcc",6},2,FALSE))*100000+VALUE(MID($D484,5,LEN($D484)-LEN(RIGHT($D484,11))-5+1))*1000+LEFT(RIGHT($D484,10),1)*100+IF(LEFT(RIGHT($D484,8),3)="jlr",1,2)*10+RIGHT($D484,1)</f>
        <v>9408122</v>
      </c>
      <c r="B484" s="28" t="s">
        <v>101</v>
      </c>
      <c r="C484" s="28" t="s">
        <v>505</v>
      </c>
      <c r="D484" s="28" t="s">
        <v>636</v>
      </c>
      <c r="E484" s="28">
        <v>4</v>
      </c>
      <c r="F484" s="28">
        <f t="shared" si="23"/>
        <v>2</v>
      </c>
      <c r="G484" s="28">
        <f>INDEX(难度数据!$A$1:$G$16,MATCH(VALUE(MID($D484,5,LEN($D484)-LEN(RIGHT($D484,11))-5+1)),难度数据!$A$1:$A$16,0),MATCH(LEFT($D484,3),难度数据!$A$1:$G$1,0))</f>
        <v>43</v>
      </c>
      <c r="H484" s="28">
        <f>VLOOKUP($G484,难度数据!$P:$AI,IF($F484=1,2+VLOOKUP($E484,难度数据!$A$24:$B$27,2,FALSE),12+VLOOKUP($E484,难度数据!$A$28:$B$31,2,FALSE)),FALSE)</f>
        <v>1.34844847575845</v>
      </c>
      <c r="I484" s="28">
        <f>VLOOKUP($G484,难度数据!$P:$AI,IF($F484=1,3+VLOOKUP($E484,难度数据!$A$24:$B$27,2,FALSE),13+VLOOKUP($E484,难度数据!$A$28:$B$31,2,FALSE)),FALSE)</f>
        <v>0</v>
      </c>
      <c r="J484" s="28">
        <f>VLOOKUP($G484,难度数据!$P:$AI,IF($F484=1,4+VLOOKUP($E484,难度数据!$A$24:$B$27,2,FALSE),14+VLOOKUP($E484,难度数据!$A$28:$B$31,2,FALSE)),FALSE)</f>
        <v>2150</v>
      </c>
      <c r="K484" s="28">
        <v>0</v>
      </c>
      <c r="L484" s="28">
        <v>1.5</v>
      </c>
      <c r="M484" s="28">
        <v>0</v>
      </c>
      <c r="N484" s="28">
        <v>0</v>
      </c>
      <c r="O484" s="28">
        <f ca="1">LOOKUP($G484*4,难度数据!$I$3:$I$23,IF($F484=1,INDIRECT("难度数据"&amp;"!$J$3:$J$23"),INDIRECT("难度数据"&amp;"!$K$3:$K$23")))</f>
        <v>41850</v>
      </c>
      <c r="P484" s="28">
        <v>0</v>
      </c>
      <c r="Q484" s="28">
        <v>0</v>
      </c>
      <c r="R484" s="28">
        <v>1303005</v>
      </c>
      <c r="S484" s="28">
        <v>1</v>
      </c>
      <c r="T484" s="28">
        <v>1304030</v>
      </c>
      <c r="U484" s="28">
        <v>6</v>
      </c>
      <c r="V484" s="28">
        <v>1304036</v>
      </c>
      <c r="W484" s="28">
        <v>6</v>
      </c>
      <c r="X484" s="28"/>
      <c r="Y484" s="28"/>
      <c r="Z484" s="28"/>
      <c r="AA484" s="28" t="str">
        <f t="shared" si="22"/>
        <v/>
      </c>
      <c r="AB484" s="28">
        <v>0</v>
      </c>
      <c r="AC484" s="28">
        <f t="shared" si="21"/>
        <v>5</v>
      </c>
      <c r="AD484" s="29" t="str">
        <f>VLOOKUP(AG484,[2]战场角色!$A:$V,22,0)</f>
        <v>head_lxy_1102005</v>
      </c>
      <c r="AE484" s="29">
        <f>VLOOKUP(AG484,检索目录!A:F,6,0)</f>
        <v>3</v>
      </c>
      <c r="AF484" s="28">
        <f>VLOOKUP(AG484,检索目录!A:F,3,0)</f>
        <v>3</v>
      </c>
      <c r="AG484" s="28">
        <v>1102005</v>
      </c>
      <c r="AH484" s="28"/>
    </row>
    <row r="485" s="29" customFormat="1" ht="16.5" spans="1:34">
      <c r="A485" s="35">
        <f>CONCATENATE(9,VLOOKUP(LEFT($D485,3),{"czg",1;"tfq",2;"zyd",3;"jzq",4;"gcz",5;"pcc",6},2,FALSE))*100000+VALUE(MID($D485,5,LEN($D485)-LEN(RIGHT($D485,11))-5+1))*1000+LEFT(RIGHT($D485,10),1)*100+IF(LEFT(RIGHT($D485,8),3)="jlr",1,2)*10+RIGHT($D485,1)</f>
        <v>9408113</v>
      </c>
      <c r="B485" s="28" t="s">
        <v>98</v>
      </c>
      <c r="C485" s="28" t="s">
        <v>215</v>
      </c>
      <c r="D485" s="28" t="s">
        <v>637</v>
      </c>
      <c r="E485" s="28">
        <v>3</v>
      </c>
      <c r="F485" s="28">
        <f t="shared" si="23"/>
        <v>1</v>
      </c>
      <c r="G485" s="28">
        <f>INDEX(难度数据!$A$1:$G$16,MATCH(VALUE(MID($D485,5,LEN($D485)-LEN(RIGHT($D485,11))-5+1)),难度数据!$A$1:$A$16,0),MATCH(LEFT($D485,3),难度数据!$A$1:$G$1,0))</f>
        <v>43</v>
      </c>
      <c r="H485" s="28">
        <f>VLOOKUP($G485,难度数据!$P:$AI,IF($F485=1,2+VLOOKUP($E485,难度数据!$A$24:$B$27,2,FALSE),12+VLOOKUP($E485,难度数据!$A$28:$B$31,2,FALSE)),FALSE)</f>
        <v>1.16600232557638</v>
      </c>
      <c r="I485" s="28">
        <f>VLOOKUP($G485,难度数据!$P:$AI,IF($F485=1,3+VLOOKUP($E485,难度数据!$A$24:$B$27,2,FALSE),13+VLOOKUP($E485,难度数据!$A$28:$B$31,2,FALSE)),FALSE)</f>
        <v>0</v>
      </c>
      <c r="J485" s="28">
        <f>VLOOKUP($G485,难度数据!$P:$AI,IF($F485=1,4+VLOOKUP($E485,难度数据!$A$24:$B$27,2,FALSE),14+VLOOKUP($E485,难度数据!$A$28:$B$31,2,FALSE)),FALSE)</f>
        <v>2150</v>
      </c>
      <c r="K485" s="28">
        <v>0</v>
      </c>
      <c r="L485" s="28">
        <v>1.5</v>
      </c>
      <c r="M485" s="28">
        <v>0</v>
      </c>
      <c r="N485" s="28">
        <v>0</v>
      </c>
      <c r="O485" s="28">
        <f ca="1">LOOKUP($G485*4,难度数据!$I$3:$I$23,IF($F485=1,INDIRECT("难度数据"&amp;"!$J$3:$J$23"),INDIRECT("难度数据"&amp;"!$K$3:$K$23")))</f>
        <v>180</v>
      </c>
      <c r="P485" s="28">
        <v>0</v>
      </c>
      <c r="Q485" s="28">
        <v>0</v>
      </c>
      <c r="R485" s="28">
        <v>1301014</v>
      </c>
      <c r="S485" s="28">
        <v>1</v>
      </c>
      <c r="T485" s="28">
        <v>1302014</v>
      </c>
      <c r="U485" s="28">
        <v>6</v>
      </c>
      <c r="V485" s="28"/>
      <c r="W485" s="28"/>
      <c r="X485" s="28"/>
      <c r="Y485" s="28"/>
      <c r="Z485" s="28"/>
      <c r="AA485" s="28" t="str">
        <f t="shared" si="22"/>
        <v>jzq-8-1-shl-loc3</v>
      </c>
      <c r="AB485" s="28">
        <v>4</v>
      </c>
      <c r="AC485" s="28">
        <f t="shared" si="21"/>
        <v>5</v>
      </c>
      <c r="AD485" s="29" t="str">
        <f>VLOOKUP(AG485,[2]战场角色!$A:$V,22,0)</f>
        <v>head_lxg_1101014</v>
      </c>
      <c r="AE485" s="29">
        <f>VLOOKUP(AG485,检索目录!A:F,6,0)</f>
        <v>3</v>
      </c>
      <c r="AF485" s="28">
        <f>VLOOKUP(AG485,检索目录!A:F,3,0)</f>
        <v>2</v>
      </c>
      <c r="AG485" s="28">
        <v>1101014</v>
      </c>
      <c r="AH485" s="28"/>
    </row>
    <row r="486" s="29" customFormat="1" ht="16.5" spans="1:34">
      <c r="A486" s="35">
        <f>CONCATENATE(9,VLOOKUP(LEFT($D486,3),{"czg",1;"tfq",2;"zyd",3;"jzq",4;"gcz",5;"pcc",6},2,FALSE))*100000+VALUE(MID($D486,5,LEN($D486)-LEN(RIGHT($D486,11))-5+1))*1000+LEFT(RIGHT($D486,10),1)*100+IF(LEFT(RIGHT($D486,8),3)="jlr",1,2)*10+RIGHT($D486,1)</f>
        <v>9408123</v>
      </c>
      <c r="B486" s="28" t="s">
        <v>101</v>
      </c>
      <c r="C486" s="28" t="s">
        <v>508</v>
      </c>
      <c r="D486" s="28" t="s">
        <v>638</v>
      </c>
      <c r="E486" s="28">
        <v>3</v>
      </c>
      <c r="F486" s="28">
        <f t="shared" si="23"/>
        <v>2</v>
      </c>
      <c r="G486" s="28">
        <f>INDEX(难度数据!$A$1:$G$16,MATCH(VALUE(MID($D486,5,LEN($D486)-LEN(RIGHT($D486,11))-5+1)),难度数据!$A$1:$A$16,0),MATCH(LEFT($D486,3),难度数据!$A$1:$G$1,0))</f>
        <v>43</v>
      </c>
      <c r="H486" s="28">
        <f>VLOOKUP($G486,难度数据!$P:$AI,IF($F486=1,2+VLOOKUP($E486,难度数据!$A$24:$B$27,2,FALSE),12+VLOOKUP($E486,难度数据!$A$28:$B$31,2,FALSE)),FALSE)</f>
        <v>1.17211290585158</v>
      </c>
      <c r="I486" s="28">
        <f>VLOOKUP($G486,难度数据!$P:$AI,IF($F486=1,3+VLOOKUP($E486,难度数据!$A$24:$B$27,2,FALSE),13+VLOOKUP($E486,难度数据!$A$28:$B$31,2,FALSE)),FALSE)</f>
        <v>0</v>
      </c>
      <c r="J486" s="28">
        <f>VLOOKUP($G486,难度数据!$P:$AI,IF($F486=1,4+VLOOKUP($E486,难度数据!$A$24:$B$27,2,FALSE),14+VLOOKUP($E486,难度数据!$A$28:$B$31,2,FALSE)),FALSE)</f>
        <v>2150</v>
      </c>
      <c r="K486" s="28">
        <v>0</v>
      </c>
      <c r="L486" s="28">
        <v>1.5</v>
      </c>
      <c r="M486" s="28">
        <v>0</v>
      </c>
      <c r="N486" s="28">
        <v>0</v>
      </c>
      <c r="O486" s="28">
        <f ca="1">LOOKUP($G486*4,难度数据!$I$3:$I$23,IF($F486=1,INDIRECT("难度数据"&amp;"!$J$3:$J$23"),INDIRECT("难度数据"&amp;"!$K$3:$K$23")))</f>
        <v>41850</v>
      </c>
      <c r="P486" s="28">
        <v>0</v>
      </c>
      <c r="Q486" s="28">
        <v>0</v>
      </c>
      <c r="R486" s="28">
        <v>1303020</v>
      </c>
      <c r="S486" s="28">
        <v>1</v>
      </c>
      <c r="T486" s="28">
        <v>1304029</v>
      </c>
      <c r="U486" s="28">
        <v>6</v>
      </c>
      <c r="V486" s="28">
        <v>1304032</v>
      </c>
      <c r="W486" s="28">
        <v>6</v>
      </c>
      <c r="X486" s="28"/>
      <c r="Y486" s="28"/>
      <c r="Z486" s="28"/>
      <c r="AA486" s="28" t="str">
        <f t="shared" si="22"/>
        <v/>
      </c>
      <c r="AB486" s="28">
        <v>0</v>
      </c>
      <c r="AC486" s="28">
        <f t="shared" si="21"/>
        <v>5</v>
      </c>
      <c r="AD486" s="29" t="str">
        <f>VLOOKUP(AG486,[2]战场角色!$A:$V,22,0)</f>
        <v>head_gs_1102020</v>
      </c>
      <c r="AE486" s="29">
        <f>VLOOKUP(AG486,检索目录!A:F,6,0)</f>
        <v>3</v>
      </c>
      <c r="AF486" s="28">
        <f>VLOOKUP(AG486,检索目录!A:F,3,0)</f>
        <v>2</v>
      </c>
      <c r="AG486" s="28">
        <v>1102020</v>
      </c>
      <c r="AH486" s="28"/>
    </row>
    <row r="487" s="29" customFormat="1" ht="16.5" spans="1:34">
      <c r="A487" s="35">
        <f>CONCATENATE(9,VLOOKUP(LEFT($D487,3),{"czg",1;"tfq",2;"zyd",3;"jzq",4;"gcz",5;"pcc",6},2,FALSE))*100000+VALUE(MID($D487,5,LEN($D487)-LEN(RIGHT($D487,11))-5+1))*1000+LEFT(RIGHT($D487,10),1)*100+IF(LEFT(RIGHT($D487,8),3)="jlr",1,2)*10+RIGHT($D487,1)</f>
        <v>9408211</v>
      </c>
      <c r="B487" s="28" t="s">
        <v>98</v>
      </c>
      <c r="C487" s="28" t="s">
        <v>99</v>
      </c>
      <c r="D487" s="28" t="s">
        <v>639</v>
      </c>
      <c r="E487" s="28">
        <v>3</v>
      </c>
      <c r="F487" s="28">
        <f t="shared" si="23"/>
        <v>1</v>
      </c>
      <c r="G487" s="28">
        <f>INDEX(难度数据!$A$1:$G$16,MATCH(VALUE(MID($D487,5,LEN($D487)-LEN(RIGHT($D487,11))-5+1)),难度数据!$A$1:$A$16,0),MATCH(LEFT($D487,3),难度数据!$A$1:$G$1,0))</f>
        <v>43</v>
      </c>
      <c r="H487" s="28">
        <f>VLOOKUP($G487,难度数据!$P:$AI,IF($F487=1,2+VLOOKUP($E487,难度数据!$A$24:$B$27,2,FALSE),12+VLOOKUP($E487,难度数据!$A$28:$B$31,2,FALSE)),FALSE)</f>
        <v>1.16600232557638</v>
      </c>
      <c r="I487" s="28">
        <f>VLOOKUP($G487,难度数据!$P:$AI,IF($F487=1,3+VLOOKUP($E487,难度数据!$A$24:$B$27,2,FALSE),13+VLOOKUP($E487,难度数据!$A$28:$B$31,2,FALSE)),FALSE)</f>
        <v>0</v>
      </c>
      <c r="J487" s="28">
        <f>VLOOKUP($G487,难度数据!$P:$AI,IF($F487=1,4+VLOOKUP($E487,难度数据!$A$24:$B$27,2,FALSE),14+VLOOKUP($E487,难度数据!$A$28:$B$31,2,FALSE)),FALSE)</f>
        <v>2150</v>
      </c>
      <c r="K487" s="28">
        <v>0</v>
      </c>
      <c r="L487" s="28">
        <v>1.5</v>
      </c>
      <c r="M487" s="28">
        <v>0</v>
      </c>
      <c r="N487" s="28">
        <v>0</v>
      </c>
      <c r="O487" s="28">
        <f ca="1">LOOKUP($G487*4,难度数据!$I$3:$I$23,IF($F487=1,INDIRECT("难度数据"&amp;"!$J$3:$J$23"),INDIRECT("难度数据"&amp;"!$K$3:$K$23")))</f>
        <v>180</v>
      </c>
      <c r="P487" s="28">
        <v>0</v>
      </c>
      <c r="Q487" s="28">
        <v>0</v>
      </c>
      <c r="R487" s="28">
        <v>1301012</v>
      </c>
      <c r="S487" s="28">
        <v>1</v>
      </c>
      <c r="T487" s="28">
        <v>1302012</v>
      </c>
      <c r="U487" s="28">
        <v>6</v>
      </c>
      <c r="V487" s="28"/>
      <c r="W487" s="28"/>
      <c r="X487" s="28"/>
      <c r="Y487" s="28"/>
      <c r="Z487" s="28"/>
      <c r="AA487" s="28" t="str">
        <f t="shared" si="22"/>
        <v>jzq-8-2-shl-loc1</v>
      </c>
      <c r="AB487" s="28">
        <v>4</v>
      </c>
      <c r="AC487" s="28">
        <f t="shared" si="21"/>
        <v>5</v>
      </c>
      <c r="AD487" s="29" t="str">
        <f>VLOOKUP(AG487,[2]战场角色!$A:$V,22,0)</f>
        <v>head_nyf_1101012</v>
      </c>
      <c r="AE487" s="29">
        <f>VLOOKUP(AG487,检索目录!A:F,6,0)</f>
        <v>2</v>
      </c>
      <c r="AF487" s="28">
        <f>VLOOKUP(AG487,检索目录!A:F,3,0)</f>
        <v>2</v>
      </c>
      <c r="AG487" s="28">
        <v>1101012</v>
      </c>
      <c r="AH487" s="28"/>
    </row>
    <row r="488" s="29" customFormat="1" ht="16.5" spans="1:34">
      <c r="A488" s="35">
        <f>CONCATENATE(9,VLOOKUP(LEFT($D488,3),{"czg",1;"tfq",2;"zyd",3;"jzq",4;"gcz",5;"pcc",6},2,FALSE))*100000+VALUE(MID($D488,5,LEN($D488)-LEN(RIGHT($D488,11))-5+1))*1000+LEFT(RIGHT($D488,10),1)*100+IF(LEFT(RIGHT($D488,8),3)="jlr",1,2)*10+RIGHT($D488,1)</f>
        <v>9408221</v>
      </c>
      <c r="B488" s="28" t="s">
        <v>101</v>
      </c>
      <c r="C488" s="28" t="s">
        <v>493</v>
      </c>
      <c r="D488" s="28" t="s">
        <v>640</v>
      </c>
      <c r="E488" s="28">
        <v>3</v>
      </c>
      <c r="F488" s="28">
        <f t="shared" si="23"/>
        <v>2</v>
      </c>
      <c r="G488" s="28">
        <f>INDEX(难度数据!$A$1:$G$16,MATCH(VALUE(MID($D488,5,LEN($D488)-LEN(RIGHT($D488,11))-5+1)),难度数据!$A$1:$A$16,0),MATCH(LEFT($D488,3),难度数据!$A$1:$G$1,0))</f>
        <v>43</v>
      </c>
      <c r="H488" s="28">
        <f>VLOOKUP($G488,难度数据!$P:$AI,IF($F488=1,2+VLOOKUP($E488,难度数据!$A$24:$B$27,2,FALSE),12+VLOOKUP($E488,难度数据!$A$28:$B$31,2,FALSE)),FALSE)</f>
        <v>1.17211290585158</v>
      </c>
      <c r="I488" s="28">
        <f>VLOOKUP($G488,难度数据!$P:$AI,IF($F488=1,3+VLOOKUP($E488,难度数据!$A$24:$B$27,2,FALSE),13+VLOOKUP($E488,难度数据!$A$28:$B$31,2,FALSE)),FALSE)</f>
        <v>0</v>
      </c>
      <c r="J488" s="28">
        <f>VLOOKUP($G488,难度数据!$P:$AI,IF($F488=1,4+VLOOKUP($E488,难度数据!$A$24:$B$27,2,FALSE),14+VLOOKUP($E488,难度数据!$A$28:$B$31,2,FALSE)),FALSE)</f>
        <v>2150</v>
      </c>
      <c r="K488" s="28">
        <v>0</v>
      </c>
      <c r="L488" s="28">
        <v>1.5</v>
      </c>
      <c r="M488" s="28">
        <v>0</v>
      </c>
      <c r="N488" s="28">
        <v>0</v>
      </c>
      <c r="O488" s="28">
        <f ca="1">LOOKUP($G488*4,难度数据!$I$3:$I$23,IF($F488=1,INDIRECT("难度数据"&amp;"!$J$3:$J$23"),INDIRECT("难度数据"&amp;"!$K$3:$K$23")))</f>
        <v>41850</v>
      </c>
      <c r="P488" s="28">
        <v>0</v>
      </c>
      <c r="Q488" s="28">
        <v>0</v>
      </c>
      <c r="R488" s="28">
        <v>1303018</v>
      </c>
      <c r="S488" s="28">
        <v>1</v>
      </c>
      <c r="T488" s="28">
        <v>1304029</v>
      </c>
      <c r="U488" s="28">
        <v>6</v>
      </c>
      <c r="V488" s="28">
        <v>1304032</v>
      </c>
      <c r="W488" s="28">
        <v>6</v>
      </c>
      <c r="X488" s="28"/>
      <c r="Y488" s="28"/>
      <c r="Z488" s="28"/>
      <c r="AA488" s="28" t="str">
        <f t="shared" si="22"/>
        <v/>
      </c>
      <c r="AB488" s="28">
        <v>0</v>
      </c>
      <c r="AC488" s="28">
        <f t="shared" si="21"/>
        <v>5</v>
      </c>
      <c r="AD488" s="29" t="str">
        <f>VLOOKUP(AG488,[2]战场角色!$A:$V,22,0)</f>
        <v>head_sr_1102018</v>
      </c>
      <c r="AE488" s="29">
        <f>VLOOKUP(AG488,检索目录!A:F,6,0)</f>
        <v>2</v>
      </c>
      <c r="AF488" s="28">
        <f>VLOOKUP(AG488,检索目录!A:F,3,0)</f>
        <v>2</v>
      </c>
      <c r="AG488" s="28">
        <v>1102018</v>
      </c>
      <c r="AH488" s="28"/>
    </row>
    <row r="489" s="29" customFormat="1" ht="16.5" spans="1:34">
      <c r="A489" s="35">
        <f>CONCATENATE(9,VLOOKUP(LEFT($D489,3),{"czg",1;"tfq",2;"zyd",3;"jzq",4;"gcz",5;"pcc",6},2,FALSE))*100000+VALUE(MID($D489,5,LEN($D489)-LEN(RIGHT($D489,11))-5+1))*1000+LEFT(RIGHT($D489,10),1)*100+IF(LEFT(RIGHT($D489,8),3)="jlr",1,2)*10+RIGHT($D489,1)</f>
        <v>9408212</v>
      </c>
      <c r="B489" s="28" t="s">
        <v>98</v>
      </c>
      <c r="C489" s="28" t="s">
        <v>104</v>
      </c>
      <c r="D489" s="28" t="s">
        <v>641</v>
      </c>
      <c r="E489" s="28">
        <v>4</v>
      </c>
      <c r="F489" s="28">
        <f t="shared" si="23"/>
        <v>1</v>
      </c>
      <c r="G489" s="28">
        <f>INDEX(难度数据!$A$1:$G$16,MATCH(VALUE(MID($D489,5,LEN($D489)-LEN(RIGHT($D489,11))-5+1)),难度数据!$A$1:$A$16,0),MATCH(LEFT($D489,3),难度数据!$A$1:$G$1,0))</f>
        <v>43</v>
      </c>
      <c r="H489" s="28">
        <f>VLOOKUP($G489,难度数据!$P:$AI,IF($F489=1,2+VLOOKUP($E489,难度数据!$A$24:$B$27,2,FALSE),12+VLOOKUP($E489,难度数据!$A$28:$B$31,2,FALSE)),FALSE)</f>
        <v>1.34538729874198</v>
      </c>
      <c r="I489" s="28">
        <f>VLOOKUP($G489,难度数据!$P:$AI,IF($F489=1,3+VLOOKUP($E489,难度数据!$A$24:$B$27,2,FALSE),13+VLOOKUP($E489,难度数据!$A$28:$B$31,2,FALSE)),FALSE)</f>
        <v>0</v>
      </c>
      <c r="J489" s="28">
        <f>VLOOKUP($G489,难度数据!$P:$AI,IF($F489=1,4+VLOOKUP($E489,难度数据!$A$24:$B$27,2,FALSE),14+VLOOKUP($E489,难度数据!$A$28:$B$31,2,FALSE)),FALSE)</f>
        <v>2150</v>
      </c>
      <c r="K489" s="28">
        <v>0</v>
      </c>
      <c r="L489" s="28">
        <v>1.5</v>
      </c>
      <c r="M489" s="28">
        <v>0</v>
      </c>
      <c r="N489" s="28">
        <v>0</v>
      </c>
      <c r="O489" s="28">
        <f ca="1">LOOKUP($G489*4,难度数据!$I$3:$I$23,IF($F489=1,INDIRECT("难度数据"&amp;"!$J$3:$J$23"),INDIRECT("难度数据"&amp;"!$K$3:$K$23")))</f>
        <v>180</v>
      </c>
      <c r="P489" s="28">
        <v>0</v>
      </c>
      <c r="Q489" s="28">
        <v>0</v>
      </c>
      <c r="R489" s="28">
        <v>1301008</v>
      </c>
      <c r="S489" s="28">
        <v>1</v>
      </c>
      <c r="T489" s="28">
        <v>1302008</v>
      </c>
      <c r="U489" s="28">
        <v>6</v>
      </c>
      <c r="V489" s="28"/>
      <c r="W489" s="28"/>
      <c r="X489" s="28"/>
      <c r="Y489" s="28"/>
      <c r="Z489" s="28"/>
      <c r="AA489" s="28" t="str">
        <f t="shared" si="22"/>
        <v>jzq-8-2-shl-loc2</v>
      </c>
      <c r="AB489" s="28">
        <v>4</v>
      </c>
      <c r="AC489" s="28">
        <f t="shared" si="21"/>
        <v>5</v>
      </c>
      <c r="AD489" s="29" t="str">
        <f>VLOOKUP(AG489,[2]战场角色!$A:$V,22,0)</f>
        <v>head_hekp_1101008</v>
      </c>
      <c r="AE489" s="29">
        <f>VLOOKUP(AG489,检索目录!A:F,6,0)</f>
        <v>2</v>
      </c>
      <c r="AF489" s="28">
        <f>VLOOKUP(AG489,检索目录!A:F,3,0)</f>
        <v>3</v>
      </c>
      <c r="AG489" s="28">
        <v>1101008</v>
      </c>
      <c r="AH489" s="28"/>
    </row>
    <row r="490" s="29" customFormat="1" ht="16.5" spans="1:34">
      <c r="A490" s="35">
        <f>CONCATENATE(9,VLOOKUP(LEFT($D490,3),{"czg",1;"tfq",2;"zyd",3;"jzq",4;"gcz",5;"pcc",6},2,FALSE))*100000+VALUE(MID($D490,5,LEN($D490)-LEN(RIGHT($D490,11))-5+1))*1000+LEFT(RIGHT($D490,10),1)*100+IF(LEFT(RIGHT($D490,8),3)="jlr",1,2)*10+RIGHT($D490,1)</f>
        <v>9408222</v>
      </c>
      <c r="B490" s="28" t="s">
        <v>101</v>
      </c>
      <c r="C490" s="28" t="s">
        <v>496</v>
      </c>
      <c r="D490" s="28" t="s">
        <v>642</v>
      </c>
      <c r="E490" s="28">
        <v>4</v>
      </c>
      <c r="F490" s="28">
        <f t="shared" si="23"/>
        <v>2</v>
      </c>
      <c r="G490" s="28">
        <f>INDEX(难度数据!$A$1:$G$16,MATCH(VALUE(MID($D490,5,LEN($D490)-LEN(RIGHT($D490,11))-5+1)),难度数据!$A$1:$A$16,0),MATCH(LEFT($D490,3),难度数据!$A$1:$G$1,0))</f>
        <v>43</v>
      </c>
      <c r="H490" s="28">
        <f>VLOOKUP($G490,难度数据!$P:$AI,IF($F490=1,2+VLOOKUP($E490,难度数据!$A$24:$B$27,2,FALSE),12+VLOOKUP($E490,难度数据!$A$28:$B$31,2,FALSE)),FALSE)</f>
        <v>1.34844847575845</v>
      </c>
      <c r="I490" s="28">
        <f>VLOOKUP($G490,难度数据!$P:$AI,IF($F490=1,3+VLOOKUP($E490,难度数据!$A$24:$B$27,2,FALSE),13+VLOOKUP($E490,难度数据!$A$28:$B$31,2,FALSE)),FALSE)</f>
        <v>0</v>
      </c>
      <c r="J490" s="28">
        <f>VLOOKUP($G490,难度数据!$P:$AI,IF($F490=1,4+VLOOKUP($E490,难度数据!$A$24:$B$27,2,FALSE),14+VLOOKUP($E490,难度数据!$A$28:$B$31,2,FALSE)),FALSE)</f>
        <v>2150</v>
      </c>
      <c r="K490" s="28">
        <v>0</v>
      </c>
      <c r="L490" s="28">
        <v>1.5</v>
      </c>
      <c r="M490" s="28">
        <v>0</v>
      </c>
      <c r="N490" s="28">
        <v>0</v>
      </c>
      <c r="O490" s="28">
        <f ca="1">LOOKUP($G490*4,难度数据!$I$3:$I$23,IF($F490=1,INDIRECT("难度数据"&amp;"!$J$3:$J$23"),INDIRECT("难度数据"&amp;"!$K$3:$K$23")))</f>
        <v>41850</v>
      </c>
      <c r="P490" s="28">
        <v>0</v>
      </c>
      <c r="Q490" s="28">
        <v>0</v>
      </c>
      <c r="R490" s="28">
        <v>1303013</v>
      </c>
      <c r="S490" s="28">
        <v>1</v>
      </c>
      <c r="T490" s="28">
        <v>1304030</v>
      </c>
      <c r="U490" s="28">
        <v>6</v>
      </c>
      <c r="V490" s="28">
        <v>1304031</v>
      </c>
      <c r="W490" s="28">
        <v>6</v>
      </c>
      <c r="X490" s="28"/>
      <c r="Y490" s="28"/>
      <c r="Z490" s="28"/>
      <c r="AA490" s="28" t="str">
        <f t="shared" si="22"/>
        <v/>
      </c>
      <c r="AB490" s="28">
        <v>0</v>
      </c>
      <c r="AC490" s="28">
        <f t="shared" si="21"/>
        <v>5</v>
      </c>
      <c r="AD490" s="29" t="str">
        <f>VLOOKUP(AG490,[2]战场角色!$A:$V,22,0)</f>
        <v>head_sbls_1102013</v>
      </c>
      <c r="AE490" s="29">
        <f>VLOOKUP(AG490,检索目录!A:F,6,0)</f>
        <v>2</v>
      </c>
      <c r="AF490" s="28">
        <f>VLOOKUP(AG490,检索目录!A:F,3,0)</f>
        <v>3</v>
      </c>
      <c r="AG490" s="28">
        <v>1102013</v>
      </c>
      <c r="AH490" s="28"/>
    </row>
    <row r="491" s="29" customFormat="1" ht="16.5" spans="1:34">
      <c r="A491" s="35">
        <f>CONCATENATE(9,VLOOKUP(LEFT($D491,3),{"czg",1;"tfq",2;"zyd",3;"jzq",4;"gcz",5;"pcc",6},2,FALSE))*100000+VALUE(MID($D491,5,LEN($D491)-LEN(RIGHT($D491,11))-5+1))*1000+LEFT(RIGHT($D491,10),1)*100+IF(LEFT(RIGHT($D491,8),3)="jlr",1,2)*10+RIGHT($D491,1)</f>
        <v>9408213</v>
      </c>
      <c r="B491" s="28" t="s">
        <v>98</v>
      </c>
      <c r="C491" s="28" t="s">
        <v>207</v>
      </c>
      <c r="D491" s="28" t="s">
        <v>643</v>
      </c>
      <c r="E491" s="28">
        <v>3</v>
      </c>
      <c r="F491" s="28">
        <f t="shared" si="23"/>
        <v>1</v>
      </c>
      <c r="G491" s="28">
        <f>INDEX(难度数据!$A$1:$G$16,MATCH(VALUE(MID($D491,5,LEN($D491)-LEN(RIGHT($D491,11))-5+1)),难度数据!$A$1:$A$16,0),MATCH(LEFT($D491,3),难度数据!$A$1:$G$1,0))</f>
        <v>43</v>
      </c>
      <c r="H491" s="28">
        <f>VLOOKUP($G491,难度数据!$P:$AI,IF($F491=1,2+VLOOKUP($E491,难度数据!$A$24:$B$27,2,FALSE),12+VLOOKUP($E491,难度数据!$A$28:$B$31,2,FALSE)),FALSE)</f>
        <v>1.16600232557638</v>
      </c>
      <c r="I491" s="28">
        <f>VLOOKUP($G491,难度数据!$P:$AI,IF($F491=1,3+VLOOKUP($E491,难度数据!$A$24:$B$27,2,FALSE),13+VLOOKUP($E491,难度数据!$A$28:$B$31,2,FALSE)),FALSE)</f>
        <v>0</v>
      </c>
      <c r="J491" s="28">
        <f>VLOOKUP($G491,难度数据!$P:$AI,IF($F491=1,4+VLOOKUP($E491,难度数据!$A$24:$B$27,2,FALSE),14+VLOOKUP($E491,难度数据!$A$28:$B$31,2,FALSE)),FALSE)</f>
        <v>2150</v>
      </c>
      <c r="K491" s="28">
        <v>0</v>
      </c>
      <c r="L491" s="28">
        <v>1.5</v>
      </c>
      <c r="M491" s="28">
        <v>0</v>
      </c>
      <c r="N491" s="28">
        <v>0</v>
      </c>
      <c r="O491" s="28">
        <f ca="1">LOOKUP($G491*4,难度数据!$I$3:$I$23,IF($F491=1,INDIRECT("难度数据"&amp;"!$J$3:$J$23"),INDIRECT("难度数据"&amp;"!$K$3:$K$23")))</f>
        <v>180</v>
      </c>
      <c r="P491" s="28">
        <v>0</v>
      </c>
      <c r="Q491" s="28">
        <v>0</v>
      </c>
      <c r="R491" s="28">
        <v>1301009</v>
      </c>
      <c r="S491" s="28">
        <v>1</v>
      </c>
      <c r="T491" s="28">
        <v>1302009</v>
      </c>
      <c r="U491" s="28">
        <v>6</v>
      </c>
      <c r="V491" s="28"/>
      <c r="W491" s="28"/>
      <c r="X491" s="28"/>
      <c r="Y491" s="28"/>
      <c r="Z491" s="28"/>
      <c r="AA491" s="28" t="str">
        <f t="shared" si="22"/>
        <v>jzq-8-2-shl-loc3</v>
      </c>
      <c r="AB491" s="28">
        <v>4</v>
      </c>
      <c r="AC491" s="28">
        <f t="shared" si="21"/>
        <v>5</v>
      </c>
      <c r="AD491" s="29" t="str">
        <f>VLOOKUP(AG491,[2]战场角色!$A:$V,22,0)</f>
        <v>head_blsm_1101009</v>
      </c>
      <c r="AE491" s="29">
        <f>VLOOKUP(AG491,检索目录!A:F,6,0)</f>
        <v>3</v>
      </c>
      <c r="AF491" s="28">
        <f>VLOOKUP(AG491,检索目录!A:F,3,0)</f>
        <v>3</v>
      </c>
      <c r="AG491" s="28">
        <v>1101009</v>
      </c>
      <c r="AH491" s="28"/>
    </row>
    <row r="492" s="29" customFormat="1" ht="16.5" spans="1:34">
      <c r="A492" s="35">
        <f>CONCATENATE(9,VLOOKUP(LEFT($D492,3),{"czg",1;"tfq",2;"zyd",3;"jzq",4;"gcz",5;"pcc",6},2,FALSE))*100000+VALUE(MID($D492,5,LEN($D492)-LEN(RIGHT($D492,11))-5+1))*1000+LEFT(RIGHT($D492,10),1)*100+IF(LEFT(RIGHT($D492,8),3)="jlr",1,2)*10+RIGHT($D492,1)</f>
        <v>9408223</v>
      </c>
      <c r="B492" s="28" t="s">
        <v>101</v>
      </c>
      <c r="C492" s="28" t="s">
        <v>515</v>
      </c>
      <c r="D492" s="28" t="s">
        <v>644</v>
      </c>
      <c r="E492" s="28">
        <v>3</v>
      </c>
      <c r="F492" s="28">
        <f t="shared" si="23"/>
        <v>2</v>
      </c>
      <c r="G492" s="28">
        <f>INDEX(难度数据!$A$1:$G$16,MATCH(VALUE(MID($D492,5,LEN($D492)-LEN(RIGHT($D492,11))-5+1)),难度数据!$A$1:$A$16,0),MATCH(LEFT($D492,3),难度数据!$A$1:$G$1,0))</f>
        <v>43</v>
      </c>
      <c r="H492" s="28">
        <f>VLOOKUP($G492,难度数据!$P:$AI,IF($F492=1,2+VLOOKUP($E492,难度数据!$A$24:$B$27,2,FALSE),12+VLOOKUP($E492,难度数据!$A$28:$B$31,2,FALSE)),FALSE)</f>
        <v>1.17211290585158</v>
      </c>
      <c r="I492" s="28">
        <f>VLOOKUP($G492,难度数据!$P:$AI,IF($F492=1,3+VLOOKUP($E492,难度数据!$A$24:$B$27,2,FALSE),13+VLOOKUP($E492,难度数据!$A$28:$B$31,2,FALSE)),FALSE)</f>
        <v>0</v>
      </c>
      <c r="J492" s="28">
        <f>VLOOKUP($G492,难度数据!$P:$AI,IF($F492=1,4+VLOOKUP($E492,难度数据!$A$24:$B$27,2,FALSE),14+VLOOKUP($E492,难度数据!$A$28:$B$31,2,FALSE)),FALSE)</f>
        <v>2150</v>
      </c>
      <c r="K492" s="28">
        <v>0</v>
      </c>
      <c r="L492" s="28">
        <v>1.5</v>
      </c>
      <c r="M492" s="28">
        <v>0</v>
      </c>
      <c r="N492" s="28">
        <v>0</v>
      </c>
      <c r="O492" s="28">
        <f ca="1">LOOKUP($G492*4,难度数据!$I$3:$I$23,IF($F492=1,INDIRECT("难度数据"&amp;"!$J$3:$J$23"),INDIRECT("难度数据"&amp;"!$K$3:$K$23")))</f>
        <v>41850</v>
      </c>
      <c r="P492" s="28">
        <v>0</v>
      </c>
      <c r="Q492" s="28">
        <v>0</v>
      </c>
      <c r="R492" s="28">
        <v>1303014</v>
      </c>
      <c r="S492" s="28">
        <v>1</v>
      </c>
      <c r="T492" s="28">
        <v>1304017</v>
      </c>
      <c r="U492" s="28">
        <v>6</v>
      </c>
      <c r="V492" s="28">
        <v>1304019</v>
      </c>
      <c r="W492" s="28">
        <v>6</v>
      </c>
      <c r="X492" s="28"/>
      <c r="Y492" s="28"/>
      <c r="Z492" s="28"/>
      <c r="AA492" s="28" t="str">
        <f t="shared" si="22"/>
        <v/>
      </c>
      <c r="AB492" s="28">
        <v>0</v>
      </c>
      <c r="AC492" s="28">
        <f t="shared" si="21"/>
        <v>5</v>
      </c>
      <c r="AD492" s="29" t="str">
        <f>VLOOKUP(AG492,[2]战场角色!$A:$V,22,0)</f>
        <v>head_slm_1102014</v>
      </c>
      <c r="AE492" s="29">
        <f>VLOOKUP(AG492,检索目录!A:F,6,0)</f>
        <v>3</v>
      </c>
      <c r="AF492" s="28">
        <f>VLOOKUP(AG492,检索目录!A:F,3,0)</f>
        <v>3</v>
      </c>
      <c r="AG492" s="28">
        <v>1102014</v>
      </c>
      <c r="AH492" s="28"/>
    </row>
    <row r="493" s="29" customFormat="1" ht="16.5" spans="1:34">
      <c r="A493" s="35">
        <f>CONCATENATE(9,VLOOKUP(LEFT($D493,3),{"czg",1;"tfq",2;"zyd",3;"jzq",4;"gcz",5;"pcc",6},2,FALSE))*100000+VALUE(MID($D493,5,LEN($D493)-LEN(RIGHT($D493,11))-5+1))*1000+LEFT(RIGHT($D493,10),1)*100+IF(LEFT(RIGHT($D493,8),3)="jlr",1,2)*10+RIGHT($D493,1)</f>
        <v>9408311</v>
      </c>
      <c r="B493" s="28" t="s">
        <v>98</v>
      </c>
      <c r="C493" s="28" t="s">
        <v>211</v>
      </c>
      <c r="D493" s="28" t="s">
        <v>645</v>
      </c>
      <c r="E493" s="28">
        <v>3</v>
      </c>
      <c r="F493" s="28">
        <f t="shared" si="23"/>
        <v>1</v>
      </c>
      <c r="G493" s="28">
        <f>INDEX(难度数据!$A$1:$G$16,MATCH(VALUE(MID($D493,5,LEN($D493)-LEN(RIGHT($D493,11))-5+1)),难度数据!$A$1:$A$16,0),MATCH(LEFT($D493,3),难度数据!$A$1:$G$1,0))</f>
        <v>43</v>
      </c>
      <c r="H493" s="28">
        <f>VLOOKUP($G493,难度数据!$P:$AI,IF($F493=1,2+VLOOKUP($E493,难度数据!$A$24:$B$27,2,FALSE),12+VLOOKUP($E493,难度数据!$A$28:$B$31,2,FALSE)),FALSE)</f>
        <v>1.16600232557638</v>
      </c>
      <c r="I493" s="28">
        <f>VLOOKUP($G493,难度数据!$P:$AI,IF($F493=1,3+VLOOKUP($E493,难度数据!$A$24:$B$27,2,FALSE),13+VLOOKUP($E493,难度数据!$A$28:$B$31,2,FALSE)),FALSE)</f>
        <v>0</v>
      </c>
      <c r="J493" s="28">
        <f>VLOOKUP($G493,难度数据!$P:$AI,IF($F493=1,4+VLOOKUP($E493,难度数据!$A$24:$B$27,2,FALSE),14+VLOOKUP($E493,难度数据!$A$28:$B$31,2,FALSE)),FALSE)</f>
        <v>2150</v>
      </c>
      <c r="K493" s="28">
        <v>0</v>
      </c>
      <c r="L493" s="28">
        <v>1.5</v>
      </c>
      <c r="M493" s="28">
        <v>0</v>
      </c>
      <c r="N493" s="28">
        <v>0</v>
      </c>
      <c r="O493" s="28">
        <f ca="1">LOOKUP($G493*4,难度数据!$I$3:$I$23,IF($F493=1,INDIRECT("难度数据"&amp;"!$J$3:$J$23"),INDIRECT("难度数据"&amp;"!$K$3:$K$23")))</f>
        <v>180</v>
      </c>
      <c r="P493" s="28">
        <v>0</v>
      </c>
      <c r="Q493" s="28">
        <v>0</v>
      </c>
      <c r="R493" s="28">
        <v>1301015</v>
      </c>
      <c r="S493" s="28">
        <v>1</v>
      </c>
      <c r="T493" s="28">
        <v>1302015</v>
      </c>
      <c r="U493" s="28">
        <v>6</v>
      </c>
      <c r="V493" s="28"/>
      <c r="W493" s="28"/>
      <c r="X493" s="28"/>
      <c r="Y493" s="28"/>
      <c r="Z493" s="28"/>
      <c r="AA493" s="28" t="str">
        <f t="shared" si="22"/>
        <v>jzq-8-3-shl-loc1</v>
      </c>
      <c r="AB493" s="28">
        <v>4</v>
      </c>
      <c r="AC493" s="28">
        <f t="shared" si="21"/>
        <v>5</v>
      </c>
      <c r="AD493" s="29" t="str">
        <f>VLOOKUP(AG493,[2]战场角色!$A:$V,22,0)</f>
        <v>head_yqq_1101015</v>
      </c>
      <c r="AE493" s="29">
        <f>VLOOKUP(AG493,检索目录!A:F,6,0)</f>
        <v>2</v>
      </c>
      <c r="AF493" s="28">
        <f>VLOOKUP(AG493,检索目录!A:F,3,0)</f>
        <v>1</v>
      </c>
      <c r="AG493" s="28">
        <v>1101015</v>
      </c>
      <c r="AH493" s="28"/>
    </row>
    <row r="494" s="29" customFormat="1" ht="16.5" spans="1:34">
      <c r="A494" s="35">
        <f>CONCATENATE(9,VLOOKUP(LEFT($D494,3),{"czg",1;"tfq",2;"zyd",3;"jzq",4;"gcz",5;"pcc",6},2,FALSE))*100000+VALUE(MID($D494,5,LEN($D494)-LEN(RIGHT($D494,11))-5+1))*1000+LEFT(RIGHT($D494,10),1)*100+IF(LEFT(RIGHT($D494,8),3)="jlr",1,2)*10+RIGHT($D494,1)</f>
        <v>9408321</v>
      </c>
      <c r="B494" s="28" t="s">
        <v>101</v>
      </c>
      <c r="C494" s="28" t="s">
        <v>518</v>
      </c>
      <c r="D494" s="28" t="s">
        <v>646</v>
      </c>
      <c r="E494" s="28">
        <v>3</v>
      </c>
      <c r="F494" s="28">
        <f t="shared" si="23"/>
        <v>2</v>
      </c>
      <c r="G494" s="28">
        <f>INDEX(难度数据!$A$1:$G$16,MATCH(VALUE(MID($D494,5,LEN($D494)-LEN(RIGHT($D494,11))-5+1)),难度数据!$A$1:$A$16,0),MATCH(LEFT($D494,3),难度数据!$A$1:$G$1,0))</f>
        <v>43</v>
      </c>
      <c r="H494" s="28">
        <f>VLOOKUP($G494,难度数据!$P:$AI,IF($F494=1,2+VLOOKUP($E494,难度数据!$A$24:$B$27,2,FALSE),12+VLOOKUP($E494,难度数据!$A$28:$B$31,2,FALSE)),FALSE)</f>
        <v>1.17211290585158</v>
      </c>
      <c r="I494" s="28">
        <f>VLOOKUP($G494,难度数据!$P:$AI,IF($F494=1,3+VLOOKUP($E494,难度数据!$A$24:$B$27,2,FALSE),13+VLOOKUP($E494,难度数据!$A$28:$B$31,2,FALSE)),FALSE)</f>
        <v>0</v>
      </c>
      <c r="J494" s="28">
        <f>VLOOKUP($G494,难度数据!$P:$AI,IF($F494=1,4+VLOOKUP($E494,难度数据!$A$24:$B$27,2,FALSE),14+VLOOKUP($E494,难度数据!$A$28:$B$31,2,FALSE)),FALSE)</f>
        <v>2150</v>
      </c>
      <c r="K494" s="28">
        <v>0</v>
      </c>
      <c r="L494" s="28">
        <v>1.5</v>
      </c>
      <c r="M494" s="28">
        <v>0</v>
      </c>
      <c r="N494" s="28">
        <v>0</v>
      </c>
      <c r="O494" s="28">
        <f ca="1">LOOKUP($G494*4,难度数据!$I$3:$I$23,IF($F494=1,INDIRECT("难度数据"&amp;"!$J$3:$J$23"),INDIRECT("难度数据"&amp;"!$K$3:$K$23")))</f>
        <v>41850</v>
      </c>
      <c r="P494" s="28">
        <v>0</v>
      </c>
      <c r="Q494" s="28">
        <v>0</v>
      </c>
      <c r="R494" s="28">
        <v>1303021</v>
      </c>
      <c r="S494" s="28">
        <v>1</v>
      </c>
      <c r="T494" s="28">
        <v>1304028</v>
      </c>
      <c r="U494" s="28">
        <v>6</v>
      </c>
      <c r="V494" s="28">
        <v>1304032</v>
      </c>
      <c r="W494" s="28">
        <v>6</v>
      </c>
      <c r="X494" s="28"/>
      <c r="Y494" s="28"/>
      <c r="Z494" s="28"/>
      <c r="AA494" s="28" t="str">
        <f t="shared" si="22"/>
        <v/>
      </c>
      <c r="AB494" s="28">
        <v>0</v>
      </c>
      <c r="AC494" s="28">
        <f t="shared" si="21"/>
        <v>5</v>
      </c>
      <c r="AD494" s="29" t="str">
        <f>VLOOKUP(AG494,[2]战场角色!$A:$V,22,0)</f>
        <v>head_lftl_1102021</v>
      </c>
      <c r="AE494" s="29">
        <f>VLOOKUP(AG494,检索目录!A:F,6,0)</f>
        <v>3</v>
      </c>
      <c r="AF494" s="28">
        <f>VLOOKUP(AG494,检索目录!A:F,3,0)</f>
        <v>2</v>
      </c>
      <c r="AG494" s="28">
        <v>1102021</v>
      </c>
      <c r="AH494" s="28"/>
    </row>
    <row r="495" s="29" customFormat="1" ht="16.5" spans="1:34">
      <c r="A495" s="35">
        <f>CONCATENATE(9,VLOOKUP(LEFT($D495,3),{"czg",1;"tfq",2;"zyd",3;"jzq",4;"gcz",5;"pcc",6},2,FALSE))*100000+VALUE(MID($D495,5,LEN($D495)-LEN(RIGHT($D495,11))-5+1))*1000+LEFT(RIGHT($D495,10),1)*100+IF(LEFT(RIGHT($D495,8),3)="jlr",1,2)*10+RIGHT($D495,1)</f>
        <v>9408312</v>
      </c>
      <c r="B495" s="28" t="s">
        <v>98</v>
      </c>
      <c r="C495" s="28" t="s">
        <v>209</v>
      </c>
      <c r="D495" s="28" t="s">
        <v>647</v>
      </c>
      <c r="E495" s="28">
        <v>4</v>
      </c>
      <c r="F495" s="28">
        <f t="shared" si="23"/>
        <v>1</v>
      </c>
      <c r="G495" s="28">
        <f>INDEX(难度数据!$A$1:$G$16,MATCH(VALUE(MID($D495,5,LEN($D495)-LEN(RIGHT($D495,11))-5+1)),难度数据!$A$1:$A$16,0),MATCH(LEFT($D495,3),难度数据!$A$1:$G$1,0))</f>
        <v>43</v>
      </c>
      <c r="H495" s="28">
        <f>VLOOKUP($G495,难度数据!$P:$AI,IF($F495=1,2+VLOOKUP($E495,难度数据!$A$24:$B$27,2,FALSE),12+VLOOKUP($E495,难度数据!$A$28:$B$31,2,FALSE)),FALSE)</f>
        <v>1.34538729874198</v>
      </c>
      <c r="I495" s="28">
        <f>VLOOKUP($G495,难度数据!$P:$AI,IF($F495=1,3+VLOOKUP($E495,难度数据!$A$24:$B$27,2,FALSE),13+VLOOKUP($E495,难度数据!$A$28:$B$31,2,FALSE)),FALSE)</f>
        <v>0</v>
      </c>
      <c r="J495" s="28">
        <f>VLOOKUP($G495,难度数据!$P:$AI,IF($F495=1,4+VLOOKUP($E495,难度数据!$A$24:$B$27,2,FALSE),14+VLOOKUP($E495,难度数据!$A$28:$B$31,2,FALSE)),FALSE)</f>
        <v>2150</v>
      </c>
      <c r="K495" s="28">
        <v>0</v>
      </c>
      <c r="L495" s="28">
        <v>1.5</v>
      </c>
      <c r="M495" s="28">
        <v>0</v>
      </c>
      <c r="N495" s="28">
        <v>0</v>
      </c>
      <c r="O495" s="28">
        <f ca="1">LOOKUP($G495*4,难度数据!$I$3:$I$23,IF($F495=1,INDIRECT("难度数据"&amp;"!$J$3:$J$23"),INDIRECT("难度数据"&amp;"!$K$3:$K$23")))</f>
        <v>180</v>
      </c>
      <c r="P495" s="28">
        <v>0</v>
      </c>
      <c r="Q495" s="28">
        <v>0</v>
      </c>
      <c r="R495" s="28">
        <v>1301001</v>
      </c>
      <c r="S495" s="28">
        <v>1</v>
      </c>
      <c r="T495" s="28">
        <v>1302001</v>
      </c>
      <c r="U495" s="28">
        <v>6</v>
      </c>
      <c r="V495" s="28"/>
      <c r="W495" s="28"/>
      <c r="X495" s="28"/>
      <c r="Y495" s="28"/>
      <c r="Z495" s="28"/>
      <c r="AA495" s="28" t="str">
        <f t="shared" si="22"/>
        <v>jzq-8-3-shl-loc2</v>
      </c>
      <c r="AB495" s="28">
        <v>4</v>
      </c>
      <c r="AC495" s="28">
        <f t="shared" si="21"/>
        <v>5</v>
      </c>
      <c r="AD495" s="29" t="str">
        <f>VLOOKUP(AG495,[2]战场角色!$A:$V,22,0)</f>
        <v>head_cfcyb_1101001</v>
      </c>
      <c r="AE495" s="29">
        <f>VLOOKUP(AG495,检索目录!A:F,6,0)</f>
        <v>3</v>
      </c>
      <c r="AF495" s="28">
        <f>VLOOKUP(AG495,检索目录!A:F,3,0)</f>
        <v>1</v>
      </c>
      <c r="AG495" s="28">
        <v>1101001</v>
      </c>
      <c r="AH495" s="28"/>
    </row>
    <row r="496" s="29" customFormat="1" ht="16.5" spans="1:34">
      <c r="A496" s="35">
        <f>CONCATENATE(9,VLOOKUP(LEFT($D496,3),{"czg",1;"tfq",2;"zyd",3;"jzq",4;"gcz",5;"pcc",6},2,FALSE))*100000+VALUE(MID($D496,5,LEN($D496)-LEN(RIGHT($D496,11))-5+1))*1000+LEFT(RIGHT($D496,10),1)*100+IF(LEFT(RIGHT($D496,8),3)="jlr",1,2)*10+RIGHT($D496,1)</f>
        <v>9408322</v>
      </c>
      <c r="B496" s="28" t="s">
        <v>101</v>
      </c>
      <c r="C496" s="28" t="s">
        <v>521</v>
      </c>
      <c r="D496" s="28" t="s">
        <v>648</v>
      </c>
      <c r="E496" s="28">
        <v>4</v>
      </c>
      <c r="F496" s="28">
        <f t="shared" si="23"/>
        <v>2</v>
      </c>
      <c r="G496" s="28">
        <f>INDEX(难度数据!$A$1:$G$16,MATCH(VALUE(MID($D496,5,LEN($D496)-LEN(RIGHT($D496,11))-5+1)),难度数据!$A$1:$A$16,0),MATCH(LEFT($D496,3),难度数据!$A$1:$G$1,0))</f>
        <v>43</v>
      </c>
      <c r="H496" s="28">
        <f>VLOOKUP($G496,难度数据!$P:$AI,IF($F496=1,2+VLOOKUP($E496,难度数据!$A$24:$B$27,2,FALSE),12+VLOOKUP($E496,难度数据!$A$28:$B$31,2,FALSE)),FALSE)</f>
        <v>1.34844847575845</v>
      </c>
      <c r="I496" s="28">
        <f>VLOOKUP($G496,难度数据!$P:$AI,IF($F496=1,3+VLOOKUP($E496,难度数据!$A$24:$B$27,2,FALSE),13+VLOOKUP($E496,难度数据!$A$28:$B$31,2,FALSE)),FALSE)</f>
        <v>0</v>
      </c>
      <c r="J496" s="28">
        <f>VLOOKUP($G496,难度数据!$P:$AI,IF($F496=1,4+VLOOKUP($E496,难度数据!$A$24:$B$27,2,FALSE),14+VLOOKUP($E496,难度数据!$A$28:$B$31,2,FALSE)),FALSE)</f>
        <v>2150</v>
      </c>
      <c r="K496" s="28">
        <v>0</v>
      </c>
      <c r="L496" s="28">
        <v>1.5</v>
      </c>
      <c r="M496" s="28">
        <v>0</v>
      </c>
      <c r="N496" s="28">
        <v>0</v>
      </c>
      <c r="O496" s="28">
        <f ca="1">LOOKUP($G496*4,难度数据!$I$3:$I$23,IF($F496=1,INDIRECT("难度数据"&amp;"!$J$3:$J$23"),INDIRECT("难度数据"&amp;"!$K$3:$K$23")))</f>
        <v>41850</v>
      </c>
      <c r="P496" s="28">
        <v>0</v>
      </c>
      <c r="Q496" s="28">
        <v>0</v>
      </c>
      <c r="R496" s="28">
        <v>1303009</v>
      </c>
      <c r="S496" s="28">
        <v>1</v>
      </c>
      <c r="T496" s="28">
        <v>1304029</v>
      </c>
      <c r="U496" s="28">
        <v>6</v>
      </c>
      <c r="V496" s="28">
        <v>1304032</v>
      </c>
      <c r="W496" s="28">
        <v>6</v>
      </c>
      <c r="X496" s="28"/>
      <c r="Y496" s="28"/>
      <c r="Z496" s="28"/>
      <c r="AA496" s="28" t="str">
        <f t="shared" si="22"/>
        <v/>
      </c>
      <c r="AB496" s="28">
        <v>0</v>
      </c>
      <c r="AC496" s="28">
        <f t="shared" si="21"/>
        <v>5</v>
      </c>
      <c r="AD496" s="29" t="str">
        <f>VLOOKUP(AG496,[2]战场角色!$A:$V,22,0)</f>
        <v>head_xh_1102009</v>
      </c>
      <c r="AE496" s="29">
        <f>VLOOKUP(AG496,检索目录!A:F,6,0)</f>
        <v>3</v>
      </c>
      <c r="AF496" s="28">
        <f>VLOOKUP(AG496,检索目录!A:F,3,0)</f>
        <v>1</v>
      </c>
      <c r="AG496" s="28">
        <v>1102009</v>
      </c>
      <c r="AH496" s="28"/>
    </row>
    <row r="497" s="29" customFormat="1" ht="16.5" spans="1:34">
      <c r="A497" s="35">
        <f>CONCATENATE(9,VLOOKUP(LEFT($D497,3),{"czg",1;"tfq",2;"zyd",3;"jzq",4;"gcz",5;"pcc",6},2,FALSE))*100000+VALUE(MID($D497,5,LEN($D497)-LEN(RIGHT($D497,11))-5+1))*1000+LEFT(RIGHT($D497,10),1)*100+IF(LEFT(RIGHT($D497,8),3)="jlr",1,2)*10+RIGHT($D497,1)</f>
        <v>9408313</v>
      </c>
      <c r="B497" s="28" t="s">
        <v>98</v>
      </c>
      <c r="C497" s="28" t="s">
        <v>183</v>
      </c>
      <c r="D497" s="28" t="s">
        <v>649</v>
      </c>
      <c r="E497" s="28">
        <v>3</v>
      </c>
      <c r="F497" s="28">
        <f t="shared" si="23"/>
        <v>1</v>
      </c>
      <c r="G497" s="28">
        <f>INDEX(难度数据!$A$1:$G$16,MATCH(VALUE(MID($D497,5,LEN($D497)-LEN(RIGHT($D497,11))-5+1)),难度数据!$A$1:$A$16,0),MATCH(LEFT($D497,3),难度数据!$A$1:$G$1,0))</f>
        <v>43</v>
      </c>
      <c r="H497" s="28">
        <f>VLOOKUP($G497,难度数据!$P:$AI,IF($F497=1,2+VLOOKUP($E497,难度数据!$A$24:$B$27,2,FALSE),12+VLOOKUP($E497,难度数据!$A$28:$B$31,2,FALSE)),FALSE)</f>
        <v>1.16600232557638</v>
      </c>
      <c r="I497" s="28">
        <f>VLOOKUP($G497,难度数据!$P:$AI,IF($F497=1,3+VLOOKUP($E497,难度数据!$A$24:$B$27,2,FALSE),13+VLOOKUP($E497,难度数据!$A$28:$B$31,2,FALSE)),FALSE)</f>
        <v>0</v>
      </c>
      <c r="J497" s="28">
        <f>VLOOKUP($G497,难度数据!$P:$AI,IF($F497=1,4+VLOOKUP($E497,难度数据!$A$24:$B$27,2,FALSE),14+VLOOKUP($E497,难度数据!$A$28:$B$31,2,FALSE)),FALSE)</f>
        <v>2150</v>
      </c>
      <c r="K497" s="28">
        <v>0</v>
      </c>
      <c r="L497" s="28">
        <v>1.5</v>
      </c>
      <c r="M497" s="28">
        <v>0</v>
      </c>
      <c r="N497" s="28">
        <v>0</v>
      </c>
      <c r="O497" s="28">
        <f ca="1">LOOKUP($G497*4,难度数据!$I$3:$I$23,IF($F497=1,INDIRECT("难度数据"&amp;"!$J$3:$J$23"),INDIRECT("难度数据"&amp;"!$K$3:$K$23")))</f>
        <v>180</v>
      </c>
      <c r="P497" s="28">
        <v>0</v>
      </c>
      <c r="Q497" s="28">
        <v>0</v>
      </c>
      <c r="R497" s="28">
        <v>1301011</v>
      </c>
      <c r="S497" s="28">
        <v>1</v>
      </c>
      <c r="T497" s="28">
        <v>1302011</v>
      </c>
      <c r="U497" s="28">
        <v>6</v>
      </c>
      <c r="V497" s="28"/>
      <c r="W497" s="28"/>
      <c r="X497" s="28"/>
      <c r="Y497" s="28"/>
      <c r="Z497" s="28"/>
      <c r="AA497" s="28" t="str">
        <f t="shared" si="22"/>
        <v>jzq-8-3-shl-loc3</v>
      </c>
      <c r="AB497" s="28">
        <v>4</v>
      </c>
      <c r="AC497" s="28">
        <f t="shared" si="21"/>
        <v>5</v>
      </c>
      <c r="AD497" s="29" t="str">
        <f>VLOOKUP(AG497,[2]战场角色!$A:$V,22,0)</f>
        <v>head_yfz_1101011</v>
      </c>
      <c r="AE497" s="29">
        <f>VLOOKUP(AG497,检索目录!A:F,6,0)</f>
        <v>3</v>
      </c>
      <c r="AF497" s="28">
        <f>VLOOKUP(AG497,检索目录!A:F,3,0)</f>
        <v>2</v>
      </c>
      <c r="AG497" s="28">
        <v>1101011</v>
      </c>
      <c r="AH497" s="28"/>
    </row>
    <row r="498" s="29" customFormat="1" ht="16.5" spans="1:34">
      <c r="A498" s="35">
        <f>CONCATENATE(9,VLOOKUP(LEFT($D498,3),{"czg",1;"tfq",2;"zyd",3;"jzq",4;"gcz",5;"pcc",6},2,FALSE))*100000+VALUE(MID($D498,5,LEN($D498)-LEN(RIGHT($D498,11))-5+1))*1000+LEFT(RIGHT($D498,10),1)*100+IF(LEFT(RIGHT($D498,8),3)="jlr",1,2)*10+RIGHT($D498,1)</f>
        <v>9408323</v>
      </c>
      <c r="B498" s="28" t="s">
        <v>101</v>
      </c>
      <c r="C498" s="28" t="s">
        <v>524</v>
      </c>
      <c r="D498" s="28" t="s">
        <v>650</v>
      </c>
      <c r="E498" s="28">
        <v>3</v>
      </c>
      <c r="F498" s="28">
        <f t="shared" si="23"/>
        <v>2</v>
      </c>
      <c r="G498" s="28">
        <f>INDEX(难度数据!$A$1:$G$16,MATCH(VALUE(MID($D498,5,LEN($D498)-LEN(RIGHT($D498,11))-5+1)),难度数据!$A$1:$A$16,0),MATCH(LEFT($D498,3),难度数据!$A$1:$G$1,0))</f>
        <v>43</v>
      </c>
      <c r="H498" s="28">
        <f>VLOOKUP($G498,难度数据!$P:$AI,IF($F498=1,2+VLOOKUP($E498,难度数据!$A$24:$B$27,2,FALSE),12+VLOOKUP($E498,难度数据!$A$28:$B$31,2,FALSE)),FALSE)</f>
        <v>1.17211290585158</v>
      </c>
      <c r="I498" s="28">
        <f>VLOOKUP($G498,难度数据!$P:$AI,IF($F498=1,3+VLOOKUP($E498,难度数据!$A$24:$B$27,2,FALSE),13+VLOOKUP($E498,难度数据!$A$28:$B$31,2,FALSE)),FALSE)</f>
        <v>0</v>
      </c>
      <c r="J498" s="28">
        <f>VLOOKUP($G498,难度数据!$P:$AI,IF($F498=1,4+VLOOKUP($E498,难度数据!$A$24:$B$27,2,FALSE),14+VLOOKUP($E498,难度数据!$A$28:$B$31,2,FALSE)),FALSE)</f>
        <v>2150</v>
      </c>
      <c r="K498" s="28">
        <v>0</v>
      </c>
      <c r="L498" s="28">
        <v>1.5</v>
      </c>
      <c r="M498" s="28">
        <v>0</v>
      </c>
      <c r="N498" s="28">
        <v>0</v>
      </c>
      <c r="O498" s="28">
        <f ca="1">LOOKUP($G498*4,难度数据!$I$3:$I$23,IF($F498=1,INDIRECT("难度数据"&amp;"!$J$3:$J$23"),INDIRECT("难度数据"&amp;"!$K$3:$K$23")))</f>
        <v>41850</v>
      </c>
      <c r="P498" s="28">
        <v>0</v>
      </c>
      <c r="Q498" s="28">
        <v>0</v>
      </c>
      <c r="R498" s="28">
        <v>1303017</v>
      </c>
      <c r="S498" s="28">
        <v>1</v>
      </c>
      <c r="T498" s="28">
        <v>1304030</v>
      </c>
      <c r="U498" s="28">
        <v>6</v>
      </c>
      <c r="V498" s="28">
        <v>1304031</v>
      </c>
      <c r="W498" s="28">
        <v>6</v>
      </c>
      <c r="X498" s="28"/>
      <c r="Y498" s="28"/>
      <c r="Z498" s="28"/>
      <c r="AA498" s="28" t="str">
        <f t="shared" si="22"/>
        <v/>
      </c>
      <c r="AB498" s="28">
        <v>0</v>
      </c>
      <c r="AC498" s="28">
        <f t="shared" si="21"/>
        <v>5</v>
      </c>
      <c r="AD498" s="29" t="str">
        <f>VLOOKUP(AG498,[2]战场角色!$A:$V,22,0)</f>
        <v>head_fl_1102017</v>
      </c>
      <c r="AE498" s="29">
        <f>VLOOKUP(AG498,检索目录!A:F,6,0)</f>
        <v>3</v>
      </c>
      <c r="AF498" s="28">
        <f>VLOOKUP(AG498,检索目录!A:F,3,0)</f>
        <v>2</v>
      </c>
      <c r="AG498" s="28">
        <v>1102017</v>
      </c>
      <c r="AH498" s="28"/>
    </row>
    <row r="499" s="29" customFormat="1" ht="16.5" spans="1:34">
      <c r="A499" s="35">
        <f>CONCATENATE(9,VLOOKUP(LEFT($D499,3),{"czg",1;"tfq",2;"zyd",3;"jzq",4;"gcz",5;"pcc",6},2,FALSE))*100000+VALUE(MID($D499,5,LEN($D499)-LEN(RIGHT($D499,11))-5+1))*1000+LEFT(RIGHT($D499,10),1)*100+IF(LEFT(RIGHT($D499,8),3)="jlr",1,2)*10+RIGHT($D499,1)</f>
        <v>9109111</v>
      </c>
      <c r="B499" s="28" t="s">
        <v>98</v>
      </c>
      <c r="C499" s="28" t="s">
        <v>99</v>
      </c>
      <c r="D499" s="28" t="s">
        <v>651</v>
      </c>
      <c r="E499" s="28">
        <v>3</v>
      </c>
      <c r="F499" s="28">
        <f t="shared" si="23"/>
        <v>1</v>
      </c>
      <c r="G499" s="28">
        <f>INDEX(难度数据!$A$1:$G$16,MATCH(VALUE(MID($D499,5,LEN($D499)-LEN(RIGHT($D499,11))-5+1)),难度数据!$A$1:$A$16,0),MATCH(LEFT($D499,3),难度数据!$A$1:$G$1,0))</f>
        <v>38</v>
      </c>
      <c r="H499" s="28">
        <f>VLOOKUP($G499,难度数据!$P:$AI,IF($F499=1,2+VLOOKUP($E499,难度数据!$A$24:$B$27,2,FALSE),12+VLOOKUP($E499,难度数据!$A$28:$B$31,2,FALSE)),FALSE)</f>
        <v>1.1213381580071</v>
      </c>
      <c r="I499" s="28">
        <f>VLOOKUP($G499,难度数据!$P:$AI,IF($F499=1,3+VLOOKUP($E499,难度数据!$A$24:$B$27,2,FALSE),13+VLOOKUP($E499,难度数据!$A$28:$B$31,2,FALSE)),FALSE)</f>
        <v>0</v>
      </c>
      <c r="J499" s="28">
        <f>VLOOKUP($G499,难度数据!$P:$AI,IF($F499=1,4+VLOOKUP($E499,难度数据!$A$24:$B$27,2,FALSE),14+VLOOKUP($E499,难度数据!$A$28:$B$31,2,FALSE)),FALSE)</f>
        <v>1900</v>
      </c>
      <c r="K499" s="28">
        <v>0</v>
      </c>
      <c r="L499" s="28">
        <v>1.5</v>
      </c>
      <c r="M499" s="28">
        <v>0</v>
      </c>
      <c r="N499" s="28">
        <v>0</v>
      </c>
      <c r="O499" s="28">
        <f ca="1">LOOKUP($G499*4,难度数据!$I$3:$I$23,IF($F499=1,INDIRECT("难度数据"&amp;"!$J$3:$J$23"),INDIRECT("难度数据"&amp;"!$K$3:$K$23")))</f>
        <v>160</v>
      </c>
      <c r="P499" s="28">
        <v>0</v>
      </c>
      <c r="Q499" s="28">
        <v>0</v>
      </c>
      <c r="R499" s="28">
        <v>1301012</v>
      </c>
      <c r="S499" s="28">
        <v>1</v>
      </c>
      <c r="T499" s="28">
        <v>1302012</v>
      </c>
      <c r="U499" s="28">
        <v>6</v>
      </c>
      <c r="V499" s="28"/>
      <c r="W499" s="28"/>
      <c r="X499" s="28"/>
      <c r="Y499" s="28"/>
      <c r="Z499" s="28"/>
      <c r="AA499" s="28" t="str">
        <f t="shared" si="22"/>
        <v>czg-9-1-shl-loc1</v>
      </c>
      <c r="AB499" s="28">
        <v>4</v>
      </c>
      <c r="AC499" s="28">
        <f t="shared" si="21"/>
        <v>5</v>
      </c>
      <c r="AD499" s="29" t="str">
        <f>VLOOKUP(AG499,[2]战场角色!$A:$V,22,0)</f>
        <v>head_nyf_1101012</v>
      </c>
      <c r="AE499" s="29">
        <f>VLOOKUP(AG499,检索目录!A:F,6,0)</f>
        <v>2</v>
      </c>
      <c r="AF499" s="28">
        <f>VLOOKUP(AG499,检索目录!A:F,3,0)</f>
        <v>2</v>
      </c>
      <c r="AG499" s="28">
        <v>1101012</v>
      </c>
      <c r="AH499" s="28"/>
    </row>
    <row r="500" s="29" customFormat="1" ht="16.5" spans="1:34">
      <c r="A500" s="35">
        <f>CONCATENATE(9,VLOOKUP(LEFT($D500,3),{"czg",1;"tfq",2;"zyd",3;"jzq",4;"gcz",5;"pcc",6},2,FALSE))*100000+VALUE(MID($D500,5,LEN($D500)-LEN(RIGHT($D500,11))-5+1))*1000+LEFT(RIGHT($D500,10),1)*100+IF(LEFT(RIGHT($D500,8),3)="jlr",1,2)*10+RIGHT($D500,1)</f>
        <v>9109121</v>
      </c>
      <c r="B500" s="28" t="s">
        <v>101</v>
      </c>
      <c r="C500" s="28" t="s">
        <v>493</v>
      </c>
      <c r="D500" s="28" t="s">
        <v>652</v>
      </c>
      <c r="E500" s="28">
        <v>3</v>
      </c>
      <c r="F500" s="28">
        <f t="shared" si="23"/>
        <v>2</v>
      </c>
      <c r="G500" s="28">
        <f>INDEX(难度数据!$A$1:$G$16,MATCH(VALUE(MID($D500,5,LEN($D500)-LEN(RIGHT($D500,11))-5+1)),难度数据!$A$1:$A$16,0),MATCH(LEFT($D500,3),难度数据!$A$1:$G$1,0))</f>
        <v>38</v>
      </c>
      <c r="H500" s="28">
        <f>VLOOKUP($G500,难度数据!$P:$AI,IF($F500=1,2+VLOOKUP($E500,难度数据!$A$24:$B$27,2,FALSE),12+VLOOKUP($E500,难度数据!$A$28:$B$31,2,FALSE)),FALSE)</f>
        <v>1.12905550508763</v>
      </c>
      <c r="I500" s="28">
        <f>VLOOKUP($G500,难度数据!$P:$AI,IF($F500=1,3+VLOOKUP($E500,难度数据!$A$24:$B$27,2,FALSE),13+VLOOKUP($E500,难度数据!$A$28:$B$31,2,FALSE)),FALSE)</f>
        <v>0</v>
      </c>
      <c r="J500" s="28">
        <f>VLOOKUP($G500,难度数据!$P:$AI,IF($F500=1,4+VLOOKUP($E500,难度数据!$A$24:$B$27,2,FALSE),14+VLOOKUP($E500,难度数据!$A$28:$B$31,2,FALSE)),FALSE)</f>
        <v>1900</v>
      </c>
      <c r="K500" s="28">
        <v>0</v>
      </c>
      <c r="L500" s="28">
        <v>1.5</v>
      </c>
      <c r="M500" s="28">
        <v>0</v>
      </c>
      <c r="N500" s="28">
        <v>0</v>
      </c>
      <c r="O500" s="28">
        <f ca="1">LOOKUP($G500*4,难度数据!$I$3:$I$23,IF($F500=1,INDIRECT("难度数据"&amp;"!$J$3:$J$23"),INDIRECT("难度数据"&amp;"!$K$3:$K$23")))</f>
        <v>24300</v>
      </c>
      <c r="P500" s="28">
        <v>0</v>
      </c>
      <c r="Q500" s="28">
        <v>0</v>
      </c>
      <c r="R500" s="28">
        <v>1303018</v>
      </c>
      <c r="S500" s="28">
        <v>1</v>
      </c>
      <c r="T500" s="28">
        <v>1304029</v>
      </c>
      <c r="U500" s="28">
        <v>6</v>
      </c>
      <c r="V500" s="28">
        <v>1304032</v>
      </c>
      <c r="W500" s="28">
        <v>6</v>
      </c>
      <c r="X500" s="28"/>
      <c r="Y500" s="28"/>
      <c r="Z500" s="28"/>
      <c r="AA500" s="28" t="str">
        <f t="shared" si="22"/>
        <v/>
      </c>
      <c r="AB500" s="28">
        <v>0</v>
      </c>
      <c r="AC500" s="28">
        <f t="shared" si="21"/>
        <v>5</v>
      </c>
      <c r="AD500" s="29" t="str">
        <f>VLOOKUP(AG500,[2]战场角色!$A:$V,22,0)</f>
        <v>head_sr_1102018</v>
      </c>
      <c r="AE500" s="29">
        <f>VLOOKUP(AG500,检索目录!A:F,6,0)</f>
        <v>2</v>
      </c>
      <c r="AF500" s="28">
        <f>VLOOKUP(AG500,检索目录!A:F,3,0)</f>
        <v>2</v>
      </c>
      <c r="AG500" s="28">
        <v>1102018</v>
      </c>
      <c r="AH500" s="28"/>
    </row>
    <row r="501" s="29" customFormat="1" ht="16.5" spans="1:34">
      <c r="A501" s="35">
        <f>CONCATENATE(9,VLOOKUP(LEFT($D501,3),{"czg",1;"tfq",2;"zyd",3;"jzq",4;"gcz",5;"pcc",6},2,FALSE))*100000+VALUE(MID($D501,5,LEN($D501)-LEN(RIGHT($D501,11))-5+1))*1000+LEFT(RIGHT($D501,10),1)*100+IF(LEFT(RIGHT($D501,8),3)="jlr",1,2)*10+RIGHT($D501,1)</f>
        <v>9109112</v>
      </c>
      <c r="B501" s="28" t="s">
        <v>98</v>
      </c>
      <c r="C501" s="28" t="s">
        <v>104</v>
      </c>
      <c r="D501" s="28" t="s">
        <v>653</v>
      </c>
      <c r="E501" s="28">
        <v>4</v>
      </c>
      <c r="F501" s="28">
        <f t="shared" si="23"/>
        <v>1</v>
      </c>
      <c r="G501" s="28">
        <f>INDEX(难度数据!$A$1:$G$16,MATCH(VALUE(MID($D501,5,LEN($D501)-LEN(RIGHT($D501,11))-5+1)),难度数据!$A$1:$A$16,0),MATCH(LEFT($D501,3),难度数据!$A$1:$G$1,0))</f>
        <v>38</v>
      </c>
      <c r="H501" s="28">
        <f>VLOOKUP($G501,难度数据!$P:$AI,IF($F501=1,2+VLOOKUP($E501,难度数据!$A$24:$B$27,2,FALSE),12+VLOOKUP($E501,难度数据!$A$28:$B$31,2,FALSE)),FALSE)</f>
        <v>1.29395572815048</v>
      </c>
      <c r="I501" s="28">
        <f>VLOOKUP($G501,难度数据!$P:$AI,IF($F501=1,3+VLOOKUP($E501,难度数据!$A$24:$B$27,2,FALSE),13+VLOOKUP($E501,难度数据!$A$28:$B$31,2,FALSE)),FALSE)</f>
        <v>0</v>
      </c>
      <c r="J501" s="28">
        <f>VLOOKUP($G501,难度数据!$P:$AI,IF($F501=1,4+VLOOKUP($E501,难度数据!$A$24:$B$27,2,FALSE),14+VLOOKUP($E501,难度数据!$A$28:$B$31,2,FALSE)),FALSE)</f>
        <v>1900</v>
      </c>
      <c r="K501" s="28">
        <v>0</v>
      </c>
      <c r="L501" s="28">
        <v>1.5</v>
      </c>
      <c r="M501" s="28">
        <v>0</v>
      </c>
      <c r="N501" s="28">
        <v>0</v>
      </c>
      <c r="O501" s="28">
        <f ca="1">LOOKUP($G501*4,难度数据!$I$3:$I$23,IF($F501=1,INDIRECT("难度数据"&amp;"!$J$3:$J$23"),INDIRECT("难度数据"&amp;"!$K$3:$K$23")))</f>
        <v>160</v>
      </c>
      <c r="P501" s="28">
        <v>0</v>
      </c>
      <c r="Q501" s="28">
        <v>0</v>
      </c>
      <c r="R501" s="28">
        <v>1301008</v>
      </c>
      <c r="S501" s="28">
        <v>1</v>
      </c>
      <c r="T501" s="28">
        <v>1302008</v>
      </c>
      <c r="U501" s="28">
        <v>6</v>
      </c>
      <c r="V501" s="28"/>
      <c r="W501" s="28"/>
      <c r="X501" s="28"/>
      <c r="Y501" s="28"/>
      <c r="Z501" s="28"/>
      <c r="AA501" s="28" t="str">
        <f t="shared" si="22"/>
        <v>czg-9-1-shl-loc2</v>
      </c>
      <c r="AB501" s="28">
        <v>4</v>
      </c>
      <c r="AC501" s="28">
        <f t="shared" si="21"/>
        <v>5</v>
      </c>
      <c r="AD501" s="29" t="str">
        <f>VLOOKUP(AG501,[2]战场角色!$A:$V,22,0)</f>
        <v>head_hekp_1101008</v>
      </c>
      <c r="AE501" s="29">
        <f>VLOOKUP(AG501,检索目录!A:F,6,0)</f>
        <v>2</v>
      </c>
      <c r="AF501" s="28">
        <f>VLOOKUP(AG501,检索目录!A:F,3,0)</f>
        <v>3</v>
      </c>
      <c r="AG501" s="28">
        <v>1101008</v>
      </c>
      <c r="AH501" s="28"/>
    </row>
    <row r="502" s="29" customFormat="1" ht="16.5" spans="1:34">
      <c r="A502" s="35">
        <f>CONCATENATE(9,VLOOKUP(LEFT($D502,3),{"czg",1;"tfq",2;"zyd",3;"jzq",4;"gcz",5;"pcc",6},2,FALSE))*100000+VALUE(MID($D502,5,LEN($D502)-LEN(RIGHT($D502,11))-5+1))*1000+LEFT(RIGHT($D502,10),1)*100+IF(LEFT(RIGHT($D502,8),3)="jlr",1,2)*10+RIGHT($D502,1)</f>
        <v>9109122</v>
      </c>
      <c r="B502" s="28" t="s">
        <v>101</v>
      </c>
      <c r="C502" s="28" t="s">
        <v>496</v>
      </c>
      <c r="D502" s="28" t="s">
        <v>654</v>
      </c>
      <c r="E502" s="28">
        <v>4</v>
      </c>
      <c r="F502" s="28">
        <f t="shared" si="23"/>
        <v>2</v>
      </c>
      <c r="G502" s="28">
        <f>INDEX(难度数据!$A$1:$G$16,MATCH(VALUE(MID($D502,5,LEN($D502)-LEN(RIGHT($D502,11))-5+1)),难度数据!$A$1:$A$16,0),MATCH(LEFT($D502,3),难度数据!$A$1:$G$1,0))</f>
        <v>38</v>
      </c>
      <c r="H502" s="28">
        <f>VLOOKUP($G502,难度数据!$P:$AI,IF($F502=1,2+VLOOKUP($E502,难度数据!$A$24:$B$27,2,FALSE),12+VLOOKUP($E502,难度数据!$A$28:$B$31,2,FALSE)),FALSE)</f>
        <v>1.29891341293267</v>
      </c>
      <c r="I502" s="28">
        <f>VLOOKUP($G502,难度数据!$P:$AI,IF($F502=1,3+VLOOKUP($E502,难度数据!$A$24:$B$27,2,FALSE),13+VLOOKUP($E502,难度数据!$A$28:$B$31,2,FALSE)),FALSE)</f>
        <v>0</v>
      </c>
      <c r="J502" s="28">
        <f>VLOOKUP($G502,难度数据!$P:$AI,IF($F502=1,4+VLOOKUP($E502,难度数据!$A$24:$B$27,2,FALSE),14+VLOOKUP($E502,难度数据!$A$28:$B$31,2,FALSE)),FALSE)</f>
        <v>1900</v>
      </c>
      <c r="K502" s="28">
        <v>0</v>
      </c>
      <c r="L502" s="28">
        <v>1.5</v>
      </c>
      <c r="M502" s="28">
        <v>0</v>
      </c>
      <c r="N502" s="28">
        <v>0</v>
      </c>
      <c r="O502" s="28">
        <f ca="1">LOOKUP($G502*4,难度数据!$I$3:$I$23,IF($F502=1,INDIRECT("难度数据"&amp;"!$J$3:$J$23"),INDIRECT("难度数据"&amp;"!$K$3:$K$23")))</f>
        <v>24300</v>
      </c>
      <c r="P502" s="28">
        <v>0</v>
      </c>
      <c r="Q502" s="28">
        <v>0</v>
      </c>
      <c r="R502" s="28">
        <v>1303013</v>
      </c>
      <c r="S502" s="28">
        <v>1</v>
      </c>
      <c r="T502" s="28">
        <v>1304030</v>
      </c>
      <c r="U502" s="28">
        <v>6</v>
      </c>
      <c r="V502" s="28">
        <v>1304031</v>
      </c>
      <c r="W502" s="28">
        <v>6</v>
      </c>
      <c r="X502" s="28"/>
      <c r="Y502" s="28"/>
      <c r="Z502" s="28"/>
      <c r="AA502" s="28" t="str">
        <f t="shared" si="22"/>
        <v/>
      </c>
      <c r="AB502" s="28">
        <v>0</v>
      </c>
      <c r="AC502" s="28">
        <f t="shared" si="21"/>
        <v>5</v>
      </c>
      <c r="AD502" s="29" t="str">
        <f>VLOOKUP(AG502,[2]战场角色!$A:$V,22,0)</f>
        <v>head_sbls_1102013</v>
      </c>
      <c r="AE502" s="29">
        <f>VLOOKUP(AG502,检索目录!A:F,6,0)</f>
        <v>2</v>
      </c>
      <c r="AF502" s="28">
        <f>VLOOKUP(AG502,检索目录!A:F,3,0)</f>
        <v>3</v>
      </c>
      <c r="AG502" s="28">
        <v>1102013</v>
      </c>
      <c r="AH502" s="28"/>
    </row>
    <row r="503" s="29" customFormat="1" ht="16.5" spans="1:34">
      <c r="A503" s="35">
        <f>CONCATENATE(9,VLOOKUP(LEFT($D503,3),{"czg",1;"tfq",2;"zyd",3;"jzq",4;"gcz",5;"pcc",6},2,FALSE))*100000+VALUE(MID($D503,5,LEN($D503)-LEN(RIGHT($D503,11))-5+1))*1000+LEFT(RIGHT($D503,10),1)*100+IF(LEFT(RIGHT($D503,8),3)="jlr",1,2)*10+RIGHT($D503,1)</f>
        <v>9109113</v>
      </c>
      <c r="B503" s="28" t="s">
        <v>98</v>
      </c>
      <c r="C503" s="28" t="s">
        <v>108</v>
      </c>
      <c r="D503" s="28" t="s">
        <v>655</v>
      </c>
      <c r="E503" s="28">
        <v>3</v>
      </c>
      <c r="F503" s="28">
        <f t="shared" si="23"/>
        <v>1</v>
      </c>
      <c r="G503" s="28">
        <f>INDEX(难度数据!$A$1:$G$16,MATCH(VALUE(MID($D503,5,LEN($D503)-LEN(RIGHT($D503,11))-5+1)),难度数据!$A$1:$A$16,0),MATCH(LEFT($D503,3),难度数据!$A$1:$G$1,0))</f>
        <v>38</v>
      </c>
      <c r="H503" s="28">
        <f>VLOOKUP($G503,难度数据!$P:$AI,IF($F503=1,2+VLOOKUP($E503,难度数据!$A$24:$B$27,2,FALSE),12+VLOOKUP($E503,难度数据!$A$28:$B$31,2,FALSE)),FALSE)</f>
        <v>1.1213381580071</v>
      </c>
      <c r="I503" s="28">
        <f>VLOOKUP($G503,难度数据!$P:$AI,IF($F503=1,3+VLOOKUP($E503,难度数据!$A$24:$B$27,2,FALSE),13+VLOOKUP($E503,难度数据!$A$28:$B$31,2,FALSE)),FALSE)</f>
        <v>0</v>
      </c>
      <c r="J503" s="28">
        <f>VLOOKUP($G503,难度数据!$P:$AI,IF($F503=1,4+VLOOKUP($E503,难度数据!$A$24:$B$27,2,FALSE),14+VLOOKUP($E503,难度数据!$A$28:$B$31,2,FALSE)),FALSE)</f>
        <v>1900</v>
      </c>
      <c r="K503" s="28">
        <v>0</v>
      </c>
      <c r="L503" s="28">
        <v>1.5</v>
      </c>
      <c r="M503" s="28">
        <v>0</v>
      </c>
      <c r="N503" s="28">
        <v>0</v>
      </c>
      <c r="O503" s="28">
        <f ca="1">LOOKUP($G503*4,难度数据!$I$3:$I$23,IF($F503=1,INDIRECT("难度数据"&amp;"!$J$3:$J$23"),INDIRECT("难度数据"&amp;"!$K$3:$K$23")))</f>
        <v>160</v>
      </c>
      <c r="P503" s="28">
        <v>0</v>
      </c>
      <c r="Q503" s="28">
        <v>0</v>
      </c>
      <c r="R503" s="28">
        <v>1301013</v>
      </c>
      <c r="S503" s="28">
        <v>1</v>
      </c>
      <c r="T503" s="28">
        <v>1302013</v>
      </c>
      <c r="U503" s="28">
        <v>6</v>
      </c>
      <c r="V503" s="28"/>
      <c r="W503" s="28"/>
      <c r="X503" s="28"/>
      <c r="Y503" s="28"/>
      <c r="Z503" s="28"/>
      <c r="AA503" s="28" t="str">
        <f t="shared" si="22"/>
        <v>czg-9-1-shl-loc3</v>
      </c>
      <c r="AB503" s="28">
        <v>4</v>
      </c>
      <c r="AC503" s="28">
        <f t="shared" si="21"/>
        <v>5</v>
      </c>
      <c r="AD503" s="29" t="str">
        <f>VLOOKUP(AG503,[2]战场角色!$A:$V,22,0)</f>
        <v>head_jl_1101013</v>
      </c>
      <c r="AE503" s="29">
        <f>VLOOKUP(AG503,检索目录!A:F,6,0)</f>
        <v>2</v>
      </c>
      <c r="AF503" s="28">
        <f>VLOOKUP(AG503,检索目录!A:F,3,0)</f>
        <v>1</v>
      </c>
      <c r="AG503" s="28">
        <v>1101013</v>
      </c>
      <c r="AH503" s="28"/>
    </row>
    <row r="504" s="29" customFormat="1" ht="16.5" spans="1:34">
      <c r="A504" s="35">
        <f>CONCATENATE(9,VLOOKUP(LEFT($D504,3),{"czg",1;"tfq",2;"zyd",3;"jzq",4;"gcz",5;"pcc",6},2,FALSE))*100000+VALUE(MID($D504,5,LEN($D504)-LEN(RIGHT($D504,11))-5+1))*1000+LEFT(RIGHT($D504,10),1)*100+IF(LEFT(RIGHT($D504,8),3)="jlr",1,2)*10+RIGHT($D504,1)</f>
        <v>9109123</v>
      </c>
      <c r="B504" s="28" t="s">
        <v>101</v>
      </c>
      <c r="C504" s="28" t="s">
        <v>499</v>
      </c>
      <c r="D504" s="28" t="s">
        <v>656</v>
      </c>
      <c r="E504" s="28">
        <v>3</v>
      </c>
      <c r="F504" s="28">
        <f t="shared" si="23"/>
        <v>2</v>
      </c>
      <c r="G504" s="28">
        <f>INDEX(难度数据!$A$1:$G$16,MATCH(VALUE(MID($D504,5,LEN($D504)-LEN(RIGHT($D504,11))-5+1)),难度数据!$A$1:$A$16,0),MATCH(LEFT($D504,3),难度数据!$A$1:$G$1,0))</f>
        <v>38</v>
      </c>
      <c r="H504" s="28">
        <f>VLOOKUP($G504,难度数据!$P:$AI,IF($F504=1,2+VLOOKUP($E504,难度数据!$A$24:$B$27,2,FALSE),12+VLOOKUP($E504,难度数据!$A$28:$B$31,2,FALSE)),FALSE)</f>
        <v>1.12905550508763</v>
      </c>
      <c r="I504" s="28">
        <f>VLOOKUP($G504,难度数据!$P:$AI,IF($F504=1,3+VLOOKUP($E504,难度数据!$A$24:$B$27,2,FALSE),13+VLOOKUP($E504,难度数据!$A$28:$B$31,2,FALSE)),FALSE)</f>
        <v>0</v>
      </c>
      <c r="J504" s="28">
        <f>VLOOKUP($G504,难度数据!$P:$AI,IF($F504=1,4+VLOOKUP($E504,难度数据!$A$24:$B$27,2,FALSE),14+VLOOKUP($E504,难度数据!$A$28:$B$31,2,FALSE)),FALSE)</f>
        <v>1900</v>
      </c>
      <c r="K504" s="28">
        <v>0</v>
      </c>
      <c r="L504" s="28">
        <v>1.5</v>
      </c>
      <c r="M504" s="28">
        <v>0</v>
      </c>
      <c r="N504" s="28">
        <v>0</v>
      </c>
      <c r="O504" s="28">
        <f ca="1">LOOKUP($G504*4,难度数据!$I$3:$I$23,IF($F504=1,INDIRECT("难度数据"&amp;"!$J$3:$J$23"),INDIRECT("难度数据"&amp;"!$K$3:$K$23")))</f>
        <v>24300</v>
      </c>
      <c r="P504" s="28">
        <v>0</v>
      </c>
      <c r="Q504" s="28">
        <v>0</v>
      </c>
      <c r="R504" s="28">
        <v>1303019</v>
      </c>
      <c r="S504" s="28">
        <v>1</v>
      </c>
      <c r="T504" s="28">
        <v>1304030</v>
      </c>
      <c r="U504" s="28">
        <v>6</v>
      </c>
      <c r="V504" s="28">
        <v>1304036</v>
      </c>
      <c r="W504" s="28">
        <v>6</v>
      </c>
      <c r="X504" s="28"/>
      <c r="Y504" s="28"/>
      <c r="Z504" s="28"/>
      <c r="AA504" s="28" t="str">
        <f t="shared" si="22"/>
        <v/>
      </c>
      <c r="AB504" s="28">
        <v>0</v>
      </c>
      <c r="AC504" s="28">
        <f t="shared" si="21"/>
        <v>5</v>
      </c>
      <c r="AD504" s="29" t="str">
        <f>VLOOKUP(AG504,[2]战场角色!$A:$V,22,0)</f>
        <v>head_shx_1102019</v>
      </c>
      <c r="AE504" s="29">
        <f>VLOOKUP(AG504,检索目录!A:F,6,0)</f>
        <v>2</v>
      </c>
      <c r="AF504" s="28">
        <f>VLOOKUP(AG504,检索目录!A:F,3,0)</f>
        <v>1</v>
      </c>
      <c r="AG504" s="28">
        <v>1102019</v>
      </c>
      <c r="AH504" s="28"/>
    </row>
    <row r="505" s="29" customFormat="1" ht="16.5" spans="1:34">
      <c r="A505" s="35">
        <f>CONCATENATE(9,VLOOKUP(LEFT($D505,3),{"czg",1;"tfq",2;"zyd",3;"jzq",4;"gcz",5;"pcc",6},2,FALSE))*100000+VALUE(MID($D505,5,LEN($D505)-LEN(RIGHT($D505,11))-5+1))*1000+LEFT(RIGHT($D505,10),1)*100+IF(LEFT(RIGHT($D505,8),3)="jlr",1,2)*10+RIGHT($D505,1)</f>
        <v>9109211</v>
      </c>
      <c r="B505" s="28" t="s">
        <v>98</v>
      </c>
      <c r="C505" s="28" t="s">
        <v>209</v>
      </c>
      <c r="D505" s="28" t="s">
        <v>657</v>
      </c>
      <c r="E505" s="28">
        <v>3</v>
      </c>
      <c r="F505" s="28">
        <f t="shared" si="23"/>
        <v>1</v>
      </c>
      <c r="G505" s="28">
        <f>INDEX(难度数据!$A$1:$G$16,MATCH(VALUE(MID($D505,5,LEN($D505)-LEN(RIGHT($D505,11))-5+1)),难度数据!$A$1:$A$16,0),MATCH(LEFT($D505,3),难度数据!$A$1:$G$1,0))</f>
        <v>38</v>
      </c>
      <c r="H505" s="28">
        <f>VLOOKUP($G505,难度数据!$P:$AI,IF($F505=1,2+VLOOKUP($E505,难度数据!$A$24:$B$27,2,FALSE),12+VLOOKUP($E505,难度数据!$A$28:$B$31,2,FALSE)),FALSE)</f>
        <v>1.1213381580071</v>
      </c>
      <c r="I505" s="28">
        <f>VLOOKUP($G505,难度数据!$P:$AI,IF($F505=1,3+VLOOKUP($E505,难度数据!$A$24:$B$27,2,FALSE),13+VLOOKUP($E505,难度数据!$A$28:$B$31,2,FALSE)),FALSE)</f>
        <v>0</v>
      </c>
      <c r="J505" s="28">
        <f>VLOOKUP($G505,难度数据!$P:$AI,IF($F505=1,4+VLOOKUP($E505,难度数据!$A$24:$B$27,2,FALSE),14+VLOOKUP($E505,难度数据!$A$28:$B$31,2,FALSE)),FALSE)</f>
        <v>1900</v>
      </c>
      <c r="K505" s="28">
        <v>0</v>
      </c>
      <c r="L505" s="28">
        <v>1.5</v>
      </c>
      <c r="M505" s="28">
        <v>0</v>
      </c>
      <c r="N505" s="28">
        <v>0</v>
      </c>
      <c r="O505" s="28">
        <f ca="1">LOOKUP($G505*4,难度数据!$I$3:$I$23,IF($F505=1,INDIRECT("难度数据"&amp;"!$J$3:$J$23"),INDIRECT("难度数据"&amp;"!$K$3:$K$23")))</f>
        <v>160</v>
      </c>
      <c r="P505" s="28">
        <v>0</v>
      </c>
      <c r="Q505" s="28">
        <v>0</v>
      </c>
      <c r="R505" s="28">
        <v>1301001</v>
      </c>
      <c r="S505" s="28">
        <v>1</v>
      </c>
      <c r="T505" s="28">
        <v>1302001</v>
      </c>
      <c r="U505" s="28">
        <v>6</v>
      </c>
      <c r="V505" s="28"/>
      <c r="W505" s="28"/>
      <c r="X505" s="28"/>
      <c r="Y505" s="28"/>
      <c r="Z505" s="28"/>
      <c r="AA505" s="28" t="str">
        <f t="shared" si="22"/>
        <v>czg-9-2-shl-loc1</v>
      </c>
      <c r="AB505" s="28">
        <v>4</v>
      </c>
      <c r="AC505" s="28">
        <f t="shared" si="21"/>
        <v>5</v>
      </c>
      <c r="AD505" s="29" t="str">
        <f>VLOOKUP(AG505,[2]战场角色!$A:$V,22,0)</f>
        <v>head_cfcyb_1101001</v>
      </c>
      <c r="AE505" s="29">
        <f>VLOOKUP(AG505,检索目录!A:F,6,0)</f>
        <v>3</v>
      </c>
      <c r="AF505" s="28">
        <f>VLOOKUP(AG505,检索目录!A:F,3,0)</f>
        <v>1</v>
      </c>
      <c r="AG505" s="28">
        <v>1101001</v>
      </c>
      <c r="AH505" s="28"/>
    </row>
    <row r="506" s="29" customFormat="1" ht="16.5" spans="1:34">
      <c r="A506" s="35">
        <f>CONCATENATE(9,VLOOKUP(LEFT($D506,3),{"czg",1;"tfq",2;"zyd",3;"jzq",4;"gcz",5;"pcc",6},2,FALSE))*100000+VALUE(MID($D506,5,LEN($D506)-LEN(RIGHT($D506,11))-5+1))*1000+LEFT(RIGHT($D506,10),1)*100+IF(LEFT(RIGHT($D506,8),3)="jlr",1,2)*10+RIGHT($D506,1)</f>
        <v>9109221</v>
      </c>
      <c r="B506" s="28" t="s">
        <v>101</v>
      </c>
      <c r="C506" s="28" t="s">
        <v>502</v>
      </c>
      <c r="D506" s="28" t="s">
        <v>658</v>
      </c>
      <c r="E506" s="28">
        <v>3</v>
      </c>
      <c r="F506" s="28">
        <f t="shared" si="23"/>
        <v>2</v>
      </c>
      <c r="G506" s="28">
        <f>INDEX(难度数据!$A$1:$G$16,MATCH(VALUE(MID($D506,5,LEN($D506)-LEN(RIGHT($D506,11))-5+1)),难度数据!$A$1:$A$16,0),MATCH(LEFT($D506,3),难度数据!$A$1:$G$1,0))</f>
        <v>38</v>
      </c>
      <c r="H506" s="28">
        <f>VLOOKUP($G506,难度数据!$P:$AI,IF($F506=1,2+VLOOKUP($E506,难度数据!$A$24:$B$27,2,FALSE),12+VLOOKUP($E506,难度数据!$A$28:$B$31,2,FALSE)),FALSE)</f>
        <v>1.12905550508763</v>
      </c>
      <c r="I506" s="28">
        <f>VLOOKUP($G506,难度数据!$P:$AI,IF($F506=1,3+VLOOKUP($E506,难度数据!$A$24:$B$27,2,FALSE),13+VLOOKUP($E506,难度数据!$A$28:$B$31,2,FALSE)),FALSE)</f>
        <v>0</v>
      </c>
      <c r="J506" s="28">
        <f>VLOOKUP($G506,难度数据!$P:$AI,IF($F506=1,4+VLOOKUP($E506,难度数据!$A$24:$B$27,2,FALSE),14+VLOOKUP($E506,难度数据!$A$28:$B$31,2,FALSE)),FALSE)</f>
        <v>1900</v>
      </c>
      <c r="K506" s="28">
        <v>0</v>
      </c>
      <c r="L506" s="28">
        <v>1.5</v>
      </c>
      <c r="M506" s="28">
        <v>0</v>
      </c>
      <c r="N506" s="28">
        <v>0</v>
      </c>
      <c r="O506" s="28">
        <f ca="1">LOOKUP($G506*4,难度数据!$I$3:$I$23,IF($F506=1,INDIRECT("难度数据"&amp;"!$J$3:$J$23"),INDIRECT("难度数据"&amp;"!$K$3:$K$23")))</f>
        <v>24300</v>
      </c>
      <c r="P506" s="28">
        <v>0</v>
      </c>
      <c r="Q506" s="28">
        <v>0</v>
      </c>
      <c r="R506" s="28">
        <v>1303002</v>
      </c>
      <c r="S506" s="28">
        <v>1</v>
      </c>
      <c r="T506" s="28">
        <v>1304017</v>
      </c>
      <c r="U506" s="28">
        <v>6</v>
      </c>
      <c r="V506" s="28">
        <v>1304019</v>
      </c>
      <c r="W506" s="28">
        <v>6</v>
      </c>
      <c r="X506" s="28"/>
      <c r="Y506" s="28"/>
      <c r="Z506" s="28"/>
      <c r="AA506" s="28" t="str">
        <f t="shared" si="22"/>
        <v/>
      </c>
      <c r="AB506" s="28">
        <v>0</v>
      </c>
      <c r="AC506" s="28">
        <f t="shared" si="21"/>
        <v>5</v>
      </c>
      <c r="AD506" s="29" t="str">
        <f>VLOOKUP(AG506,[2]战场角色!$A:$V,22,0)</f>
        <v>head_xc_1102002</v>
      </c>
      <c r="AE506" s="29">
        <f>VLOOKUP(AG506,检索目录!A:F,6,0)</f>
        <v>3</v>
      </c>
      <c r="AF506" s="28">
        <f>VLOOKUP(AG506,检索目录!A:F,3,0)</f>
        <v>1</v>
      </c>
      <c r="AG506" s="28">
        <v>1102002</v>
      </c>
      <c r="AH506" s="28"/>
    </row>
    <row r="507" s="29" customFormat="1" ht="16.5" spans="1:34">
      <c r="A507" s="35">
        <f>CONCATENATE(9,VLOOKUP(LEFT($D507,3),{"czg",1;"tfq",2;"zyd",3;"jzq",4;"gcz",5;"pcc",6},2,FALSE))*100000+VALUE(MID($D507,5,LEN($D507)-LEN(RIGHT($D507,11))-5+1))*1000+LEFT(RIGHT($D507,10),1)*100+IF(LEFT(RIGHT($D507,8),3)="jlr",1,2)*10+RIGHT($D507,1)</f>
        <v>9109212</v>
      </c>
      <c r="B507" s="28" t="s">
        <v>98</v>
      </c>
      <c r="C507" s="28" t="s">
        <v>231</v>
      </c>
      <c r="D507" s="28" t="s">
        <v>659</v>
      </c>
      <c r="E507" s="28">
        <v>4</v>
      </c>
      <c r="F507" s="28">
        <f t="shared" si="23"/>
        <v>1</v>
      </c>
      <c r="G507" s="28">
        <f>INDEX(难度数据!$A$1:$G$16,MATCH(VALUE(MID($D507,5,LEN($D507)-LEN(RIGHT($D507,11))-5+1)),难度数据!$A$1:$A$16,0),MATCH(LEFT($D507,3),难度数据!$A$1:$G$1,0))</f>
        <v>38</v>
      </c>
      <c r="H507" s="28">
        <f>VLOOKUP($G507,难度数据!$P:$AI,IF($F507=1,2+VLOOKUP($E507,难度数据!$A$24:$B$27,2,FALSE),12+VLOOKUP($E507,难度数据!$A$28:$B$31,2,FALSE)),FALSE)</f>
        <v>1.29395572815048</v>
      </c>
      <c r="I507" s="28">
        <f>VLOOKUP($G507,难度数据!$P:$AI,IF($F507=1,3+VLOOKUP($E507,难度数据!$A$24:$B$27,2,FALSE),13+VLOOKUP($E507,难度数据!$A$28:$B$31,2,FALSE)),FALSE)</f>
        <v>0</v>
      </c>
      <c r="J507" s="28">
        <f>VLOOKUP($G507,难度数据!$P:$AI,IF($F507=1,4+VLOOKUP($E507,难度数据!$A$24:$B$27,2,FALSE),14+VLOOKUP($E507,难度数据!$A$28:$B$31,2,FALSE)),FALSE)</f>
        <v>1900</v>
      </c>
      <c r="K507" s="28">
        <v>0</v>
      </c>
      <c r="L507" s="28">
        <v>1.5</v>
      </c>
      <c r="M507" s="28">
        <v>0</v>
      </c>
      <c r="N507" s="28">
        <v>0</v>
      </c>
      <c r="O507" s="28">
        <f ca="1">LOOKUP($G507*4,难度数据!$I$3:$I$23,IF($F507=1,INDIRECT("难度数据"&amp;"!$J$3:$J$23"),INDIRECT("难度数据"&amp;"!$K$3:$K$23")))</f>
        <v>160</v>
      </c>
      <c r="P507" s="28">
        <v>0</v>
      </c>
      <c r="Q507" s="28">
        <v>0</v>
      </c>
      <c r="R507" s="28">
        <v>1301003</v>
      </c>
      <c r="S507" s="28">
        <v>1</v>
      </c>
      <c r="T507" s="28">
        <v>1302003</v>
      </c>
      <c r="U507" s="28">
        <v>6</v>
      </c>
      <c r="V507" s="28"/>
      <c r="W507" s="28"/>
      <c r="X507" s="28"/>
      <c r="Y507" s="28"/>
      <c r="Z507" s="28"/>
      <c r="AA507" s="28" t="str">
        <f t="shared" si="22"/>
        <v>czg-9-2-shl-loc2</v>
      </c>
      <c r="AB507" s="28">
        <v>4</v>
      </c>
      <c r="AC507" s="28">
        <f t="shared" si="21"/>
        <v>5</v>
      </c>
      <c r="AD507" s="29" t="str">
        <f>VLOOKUP(AG507,[2]战场角色!$A:$V,22,0)</f>
        <v>head_zdxl_1101003</v>
      </c>
      <c r="AE507" s="29">
        <f>VLOOKUP(AG507,检索目录!A:F,6,0)</f>
        <v>3</v>
      </c>
      <c r="AF507" s="28">
        <f>VLOOKUP(AG507,检索目录!A:F,3,0)</f>
        <v>3</v>
      </c>
      <c r="AG507" s="28">
        <v>1101003</v>
      </c>
      <c r="AH507" s="28"/>
    </row>
    <row r="508" s="29" customFormat="1" ht="16.5" spans="1:34">
      <c r="A508" s="35">
        <f>CONCATENATE(9,VLOOKUP(LEFT($D508,3),{"czg",1;"tfq",2;"zyd",3;"jzq",4;"gcz",5;"pcc",6},2,FALSE))*100000+VALUE(MID($D508,5,LEN($D508)-LEN(RIGHT($D508,11))-5+1))*1000+LEFT(RIGHT($D508,10),1)*100+IF(LEFT(RIGHT($D508,8),3)="jlr",1,2)*10+RIGHT($D508,1)</f>
        <v>9109222</v>
      </c>
      <c r="B508" s="28" t="s">
        <v>101</v>
      </c>
      <c r="C508" s="28" t="s">
        <v>505</v>
      </c>
      <c r="D508" s="28" t="s">
        <v>660</v>
      </c>
      <c r="E508" s="28">
        <v>4</v>
      </c>
      <c r="F508" s="28">
        <f t="shared" si="23"/>
        <v>2</v>
      </c>
      <c r="G508" s="28">
        <f>INDEX(难度数据!$A$1:$G$16,MATCH(VALUE(MID($D508,5,LEN($D508)-LEN(RIGHT($D508,11))-5+1)),难度数据!$A$1:$A$16,0),MATCH(LEFT($D508,3),难度数据!$A$1:$G$1,0))</f>
        <v>38</v>
      </c>
      <c r="H508" s="28">
        <f>VLOOKUP($G508,难度数据!$P:$AI,IF($F508=1,2+VLOOKUP($E508,难度数据!$A$24:$B$27,2,FALSE),12+VLOOKUP($E508,难度数据!$A$28:$B$31,2,FALSE)),FALSE)</f>
        <v>1.29891341293267</v>
      </c>
      <c r="I508" s="28">
        <f>VLOOKUP($G508,难度数据!$P:$AI,IF($F508=1,3+VLOOKUP($E508,难度数据!$A$24:$B$27,2,FALSE),13+VLOOKUP($E508,难度数据!$A$28:$B$31,2,FALSE)),FALSE)</f>
        <v>0</v>
      </c>
      <c r="J508" s="28">
        <f>VLOOKUP($G508,难度数据!$P:$AI,IF($F508=1,4+VLOOKUP($E508,难度数据!$A$24:$B$27,2,FALSE),14+VLOOKUP($E508,难度数据!$A$28:$B$31,2,FALSE)),FALSE)</f>
        <v>1900</v>
      </c>
      <c r="K508" s="28">
        <v>0</v>
      </c>
      <c r="L508" s="28">
        <v>1.5</v>
      </c>
      <c r="M508" s="28">
        <v>0</v>
      </c>
      <c r="N508" s="28">
        <v>0</v>
      </c>
      <c r="O508" s="28">
        <f ca="1">LOOKUP($G508*4,难度数据!$I$3:$I$23,IF($F508=1,INDIRECT("难度数据"&amp;"!$J$3:$J$23"),INDIRECT("难度数据"&amp;"!$K$3:$K$23")))</f>
        <v>24300</v>
      </c>
      <c r="P508" s="28">
        <v>0</v>
      </c>
      <c r="Q508" s="28">
        <v>0</v>
      </c>
      <c r="R508" s="28">
        <v>1303005</v>
      </c>
      <c r="S508" s="28">
        <v>1</v>
      </c>
      <c r="T508" s="28">
        <v>1304030</v>
      </c>
      <c r="U508" s="28">
        <v>6</v>
      </c>
      <c r="V508" s="28">
        <v>1304036</v>
      </c>
      <c r="W508" s="28">
        <v>6</v>
      </c>
      <c r="X508" s="28"/>
      <c r="Y508" s="28"/>
      <c r="Z508" s="28"/>
      <c r="AA508" s="28" t="str">
        <f t="shared" si="22"/>
        <v/>
      </c>
      <c r="AB508" s="28">
        <v>0</v>
      </c>
      <c r="AC508" s="28">
        <f t="shared" si="21"/>
        <v>5</v>
      </c>
      <c r="AD508" s="29" t="str">
        <f>VLOOKUP(AG508,[2]战场角色!$A:$V,22,0)</f>
        <v>head_lxy_1102005</v>
      </c>
      <c r="AE508" s="29">
        <f>VLOOKUP(AG508,检索目录!A:F,6,0)</f>
        <v>3</v>
      </c>
      <c r="AF508" s="28">
        <f>VLOOKUP(AG508,检索目录!A:F,3,0)</f>
        <v>3</v>
      </c>
      <c r="AG508" s="28">
        <v>1102005</v>
      </c>
      <c r="AH508" s="28"/>
    </row>
    <row r="509" s="29" customFormat="1" ht="16.5" spans="1:34">
      <c r="A509" s="35">
        <f>CONCATENATE(9,VLOOKUP(LEFT($D509,3),{"czg",1;"tfq",2;"zyd",3;"jzq",4;"gcz",5;"pcc",6},2,FALSE))*100000+VALUE(MID($D509,5,LEN($D509)-LEN(RIGHT($D509,11))-5+1))*1000+LEFT(RIGHT($D509,10),1)*100+IF(LEFT(RIGHT($D509,8),3)="jlr",1,2)*10+RIGHT($D509,1)</f>
        <v>9109213</v>
      </c>
      <c r="B509" s="28" t="s">
        <v>98</v>
      </c>
      <c r="C509" s="28" t="s">
        <v>215</v>
      </c>
      <c r="D509" s="28" t="s">
        <v>661</v>
      </c>
      <c r="E509" s="28">
        <v>3</v>
      </c>
      <c r="F509" s="28">
        <f t="shared" si="23"/>
        <v>1</v>
      </c>
      <c r="G509" s="28">
        <f>INDEX(难度数据!$A$1:$G$16,MATCH(VALUE(MID($D509,5,LEN($D509)-LEN(RIGHT($D509,11))-5+1)),难度数据!$A$1:$A$16,0),MATCH(LEFT($D509,3),难度数据!$A$1:$G$1,0))</f>
        <v>38</v>
      </c>
      <c r="H509" s="28">
        <f>VLOOKUP($G509,难度数据!$P:$AI,IF($F509=1,2+VLOOKUP($E509,难度数据!$A$24:$B$27,2,FALSE),12+VLOOKUP($E509,难度数据!$A$28:$B$31,2,FALSE)),FALSE)</f>
        <v>1.1213381580071</v>
      </c>
      <c r="I509" s="28">
        <f>VLOOKUP($G509,难度数据!$P:$AI,IF($F509=1,3+VLOOKUP($E509,难度数据!$A$24:$B$27,2,FALSE),13+VLOOKUP($E509,难度数据!$A$28:$B$31,2,FALSE)),FALSE)</f>
        <v>0</v>
      </c>
      <c r="J509" s="28">
        <f>VLOOKUP($G509,难度数据!$P:$AI,IF($F509=1,4+VLOOKUP($E509,难度数据!$A$24:$B$27,2,FALSE),14+VLOOKUP($E509,难度数据!$A$28:$B$31,2,FALSE)),FALSE)</f>
        <v>1900</v>
      </c>
      <c r="K509" s="28">
        <v>0</v>
      </c>
      <c r="L509" s="28">
        <v>1.5</v>
      </c>
      <c r="M509" s="28">
        <v>0</v>
      </c>
      <c r="N509" s="28">
        <v>0</v>
      </c>
      <c r="O509" s="28">
        <f ca="1">LOOKUP($G509*4,难度数据!$I$3:$I$23,IF($F509=1,INDIRECT("难度数据"&amp;"!$J$3:$J$23"),INDIRECT("难度数据"&amp;"!$K$3:$K$23")))</f>
        <v>160</v>
      </c>
      <c r="P509" s="28">
        <v>0</v>
      </c>
      <c r="Q509" s="28">
        <v>0</v>
      </c>
      <c r="R509" s="28">
        <v>1301014</v>
      </c>
      <c r="S509" s="28">
        <v>1</v>
      </c>
      <c r="T509" s="28">
        <v>1302014</v>
      </c>
      <c r="U509" s="28">
        <v>6</v>
      </c>
      <c r="V509" s="28"/>
      <c r="W509" s="28"/>
      <c r="X509" s="28"/>
      <c r="Y509" s="28"/>
      <c r="Z509" s="28"/>
      <c r="AA509" s="28" t="str">
        <f t="shared" si="22"/>
        <v>czg-9-2-shl-loc3</v>
      </c>
      <c r="AB509" s="28">
        <v>4</v>
      </c>
      <c r="AC509" s="28">
        <f t="shared" si="21"/>
        <v>5</v>
      </c>
      <c r="AD509" s="29" t="str">
        <f>VLOOKUP(AG509,[2]战场角色!$A:$V,22,0)</f>
        <v>head_lxg_1101014</v>
      </c>
      <c r="AE509" s="29">
        <f>VLOOKUP(AG509,检索目录!A:F,6,0)</f>
        <v>3</v>
      </c>
      <c r="AF509" s="28">
        <f>VLOOKUP(AG509,检索目录!A:F,3,0)</f>
        <v>2</v>
      </c>
      <c r="AG509" s="28">
        <v>1101014</v>
      </c>
      <c r="AH509" s="28"/>
    </row>
    <row r="510" s="29" customFormat="1" ht="16.5" spans="1:34">
      <c r="A510" s="35">
        <f>CONCATENATE(9,VLOOKUP(LEFT($D510,3),{"czg",1;"tfq",2;"zyd",3;"jzq",4;"gcz",5;"pcc",6},2,FALSE))*100000+VALUE(MID($D510,5,LEN($D510)-LEN(RIGHT($D510,11))-5+1))*1000+LEFT(RIGHT($D510,10),1)*100+IF(LEFT(RIGHT($D510,8),3)="jlr",1,2)*10+RIGHT($D510,1)</f>
        <v>9109223</v>
      </c>
      <c r="B510" s="28" t="s">
        <v>101</v>
      </c>
      <c r="C510" s="28" t="s">
        <v>508</v>
      </c>
      <c r="D510" s="28" t="s">
        <v>662</v>
      </c>
      <c r="E510" s="28">
        <v>3</v>
      </c>
      <c r="F510" s="28">
        <f t="shared" si="23"/>
        <v>2</v>
      </c>
      <c r="G510" s="28">
        <f>INDEX(难度数据!$A$1:$G$16,MATCH(VALUE(MID($D510,5,LEN($D510)-LEN(RIGHT($D510,11))-5+1)),难度数据!$A$1:$A$16,0),MATCH(LEFT($D510,3),难度数据!$A$1:$G$1,0))</f>
        <v>38</v>
      </c>
      <c r="H510" s="28">
        <f>VLOOKUP($G510,难度数据!$P:$AI,IF($F510=1,2+VLOOKUP($E510,难度数据!$A$24:$B$27,2,FALSE),12+VLOOKUP($E510,难度数据!$A$28:$B$31,2,FALSE)),FALSE)</f>
        <v>1.12905550508763</v>
      </c>
      <c r="I510" s="28">
        <f>VLOOKUP($G510,难度数据!$P:$AI,IF($F510=1,3+VLOOKUP($E510,难度数据!$A$24:$B$27,2,FALSE),13+VLOOKUP($E510,难度数据!$A$28:$B$31,2,FALSE)),FALSE)</f>
        <v>0</v>
      </c>
      <c r="J510" s="28">
        <f>VLOOKUP($G510,难度数据!$P:$AI,IF($F510=1,4+VLOOKUP($E510,难度数据!$A$24:$B$27,2,FALSE),14+VLOOKUP($E510,难度数据!$A$28:$B$31,2,FALSE)),FALSE)</f>
        <v>1900</v>
      </c>
      <c r="K510" s="28">
        <v>0</v>
      </c>
      <c r="L510" s="28">
        <v>1.5</v>
      </c>
      <c r="M510" s="28">
        <v>0</v>
      </c>
      <c r="N510" s="28">
        <v>0</v>
      </c>
      <c r="O510" s="28">
        <f ca="1">LOOKUP($G510*4,难度数据!$I$3:$I$23,IF($F510=1,INDIRECT("难度数据"&amp;"!$J$3:$J$23"),INDIRECT("难度数据"&amp;"!$K$3:$K$23")))</f>
        <v>24300</v>
      </c>
      <c r="P510" s="28">
        <v>0</v>
      </c>
      <c r="Q510" s="28">
        <v>0</v>
      </c>
      <c r="R510" s="28">
        <v>1303020</v>
      </c>
      <c r="S510" s="28">
        <v>1</v>
      </c>
      <c r="T510" s="28">
        <v>1304029</v>
      </c>
      <c r="U510" s="28">
        <v>6</v>
      </c>
      <c r="V510" s="28">
        <v>1304032</v>
      </c>
      <c r="W510" s="28">
        <v>6</v>
      </c>
      <c r="X510" s="28"/>
      <c r="Y510" s="28"/>
      <c r="Z510" s="28"/>
      <c r="AA510" s="28" t="str">
        <f t="shared" si="22"/>
        <v/>
      </c>
      <c r="AB510" s="28">
        <v>0</v>
      </c>
      <c r="AC510" s="28">
        <f t="shared" si="21"/>
        <v>5</v>
      </c>
      <c r="AD510" s="29" t="str">
        <f>VLOOKUP(AG510,[2]战场角色!$A:$V,22,0)</f>
        <v>head_gs_1102020</v>
      </c>
      <c r="AE510" s="29">
        <f>VLOOKUP(AG510,检索目录!A:F,6,0)</f>
        <v>3</v>
      </c>
      <c r="AF510" s="28">
        <f>VLOOKUP(AG510,检索目录!A:F,3,0)</f>
        <v>2</v>
      </c>
      <c r="AG510" s="28">
        <v>1102020</v>
      </c>
      <c r="AH510" s="28"/>
    </row>
    <row r="511" s="29" customFormat="1" ht="16.5" spans="1:34">
      <c r="A511" s="35">
        <f>CONCATENATE(9,VLOOKUP(LEFT($D511,3),{"czg",1;"tfq",2;"zyd",3;"jzq",4;"gcz",5;"pcc",6},2,FALSE))*100000+VALUE(MID($D511,5,LEN($D511)-LEN(RIGHT($D511,11))-5+1))*1000+LEFT(RIGHT($D511,10),1)*100+IF(LEFT(RIGHT($D511,8),3)="jlr",1,2)*10+RIGHT($D511,1)</f>
        <v>9109311</v>
      </c>
      <c r="B511" s="28" t="s">
        <v>98</v>
      </c>
      <c r="C511" s="28" t="s">
        <v>99</v>
      </c>
      <c r="D511" s="28" t="s">
        <v>663</v>
      </c>
      <c r="E511" s="28">
        <v>3</v>
      </c>
      <c r="F511" s="28">
        <f t="shared" si="23"/>
        <v>1</v>
      </c>
      <c r="G511" s="28">
        <f>INDEX(难度数据!$A$1:$G$16,MATCH(VALUE(MID($D511,5,LEN($D511)-LEN(RIGHT($D511,11))-5+1)),难度数据!$A$1:$A$16,0),MATCH(LEFT($D511,3),难度数据!$A$1:$G$1,0))</f>
        <v>38</v>
      </c>
      <c r="H511" s="28">
        <f>VLOOKUP($G511,难度数据!$P:$AI,IF($F511=1,2+VLOOKUP($E511,难度数据!$A$24:$B$27,2,FALSE),12+VLOOKUP($E511,难度数据!$A$28:$B$31,2,FALSE)),FALSE)</f>
        <v>1.1213381580071</v>
      </c>
      <c r="I511" s="28">
        <f>VLOOKUP($G511,难度数据!$P:$AI,IF($F511=1,3+VLOOKUP($E511,难度数据!$A$24:$B$27,2,FALSE),13+VLOOKUP($E511,难度数据!$A$28:$B$31,2,FALSE)),FALSE)</f>
        <v>0</v>
      </c>
      <c r="J511" s="28">
        <f>VLOOKUP($G511,难度数据!$P:$AI,IF($F511=1,4+VLOOKUP($E511,难度数据!$A$24:$B$27,2,FALSE),14+VLOOKUP($E511,难度数据!$A$28:$B$31,2,FALSE)),FALSE)</f>
        <v>1900</v>
      </c>
      <c r="K511" s="28">
        <v>0</v>
      </c>
      <c r="L511" s="28">
        <v>1.5</v>
      </c>
      <c r="M511" s="28">
        <v>0</v>
      </c>
      <c r="N511" s="28">
        <v>0</v>
      </c>
      <c r="O511" s="28">
        <f ca="1">LOOKUP($G511*4,难度数据!$I$3:$I$23,IF($F511=1,INDIRECT("难度数据"&amp;"!$J$3:$J$23"),INDIRECT("难度数据"&amp;"!$K$3:$K$23")))</f>
        <v>160</v>
      </c>
      <c r="P511" s="28">
        <v>0</v>
      </c>
      <c r="Q511" s="28">
        <v>0</v>
      </c>
      <c r="R511" s="28">
        <v>1301012</v>
      </c>
      <c r="S511" s="28">
        <v>1</v>
      </c>
      <c r="T511" s="28">
        <v>1302012</v>
      </c>
      <c r="U511" s="28">
        <v>6</v>
      </c>
      <c r="V511" s="28"/>
      <c r="W511" s="28"/>
      <c r="X511" s="28"/>
      <c r="Y511" s="28"/>
      <c r="Z511" s="28"/>
      <c r="AA511" s="28" t="str">
        <f t="shared" si="22"/>
        <v>czg-9-3-shl-loc1</v>
      </c>
      <c r="AB511" s="28">
        <v>4</v>
      </c>
      <c r="AC511" s="28">
        <f t="shared" si="21"/>
        <v>5</v>
      </c>
      <c r="AD511" s="29" t="str">
        <f>VLOOKUP(AG511,[2]战场角色!$A:$V,22,0)</f>
        <v>head_nyf_1101012</v>
      </c>
      <c r="AE511" s="29">
        <f>VLOOKUP(AG511,检索目录!A:F,6,0)</f>
        <v>2</v>
      </c>
      <c r="AF511" s="28">
        <f>VLOOKUP(AG511,检索目录!A:F,3,0)</f>
        <v>2</v>
      </c>
      <c r="AG511" s="28">
        <v>1101012</v>
      </c>
      <c r="AH511" s="28"/>
    </row>
    <row r="512" s="29" customFormat="1" ht="16.5" spans="1:34">
      <c r="A512" s="35">
        <f>CONCATENATE(9,VLOOKUP(LEFT($D512,3),{"czg",1;"tfq",2;"zyd",3;"jzq",4;"gcz",5;"pcc",6},2,FALSE))*100000+VALUE(MID($D512,5,LEN($D512)-LEN(RIGHT($D512,11))-5+1))*1000+LEFT(RIGHT($D512,10),1)*100+IF(LEFT(RIGHT($D512,8),3)="jlr",1,2)*10+RIGHT($D512,1)</f>
        <v>9109321</v>
      </c>
      <c r="B512" s="28" t="s">
        <v>101</v>
      </c>
      <c r="C512" s="28" t="s">
        <v>493</v>
      </c>
      <c r="D512" s="28" t="s">
        <v>664</v>
      </c>
      <c r="E512" s="28">
        <v>3</v>
      </c>
      <c r="F512" s="28">
        <f t="shared" si="23"/>
        <v>2</v>
      </c>
      <c r="G512" s="28">
        <f>INDEX(难度数据!$A$1:$G$16,MATCH(VALUE(MID($D512,5,LEN($D512)-LEN(RIGHT($D512,11))-5+1)),难度数据!$A$1:$A$16,0),MATCH(LEFT($D512,3),难度数据!$A$1:$G$1,0))</f>
        <v>38</v>
      </c>
      <c r="H512" s="28">
        <f>VLOOKUP($G512,难度数据!$P:$AI,IF($F512=1,2+VLOOKUP($E512,难度数据!$A$24:$B$27,2,FALSE),12+VLOOKUP($E512,难度数据!$A$28:$B$31,2,FALSE)),FALSE)</f>
        <v>1.12905550508763</v>
      </c>
      <c r="I512" s="28">
        <f>VLOOKUP($G512,难度数据!$P:$AI,IF($F512=1,3+VLOOKUP($E512,难度数据!$A$24:$B$27,2,FALSE),13+VLOOKUP($E512,难度数据!$A$28:$B$31,2,FALSE)),FALSE)</f>
        <v>0</v>
      </c>
      <c r="J512" s="28">
        <f>VLOOKUP($G512,难度数据!$P:$AI,IF($F512=1,4+VLOOKUP($E512,难度数据!$A$24:$B$27,2,FALSE),14+VLOOKUP($E512,难度数据!$A$28:$B$31,2,FALSE)),FALSE)</f>
        <v>1900</v>
      </c>
      <c r="K512" s="28">
        <v>0</v>
      </c>
      <c r="L512" s="28">
        <v>1.5</v>
      </c>
      <c r="M512" s="28">
        <v>0</v>
      </c>
      <c r="N512" s="28">
        <v>0</v>
      </c>
      <c r="O512" s="28">
        <f ca="1">LOOKUP($G512*4,难度数据!$I$3:$I$23,IF($F512=1,INDIRECT("难度数据"&amp;"!$J$3:$J$23"),INDIRECT("难度数据"&amp;"!$K$3:$K$23")))</f>
        <v>24300</v>
      </c>
      <c r="P512" s="28">
        <v>0</v>
      </c>
      <c r="Q512" s="28">
        <v>0</v>
      </c>
      <c r="R512" s="28">
        <v>1303018</v>
      </c>
      <c r="S512" s="28">
        <v>1</v>
      </c>
      <c r="T512" s="28">
        <v>1304029</v>
      </c>
      <c r="U512" s="28">
        <v>6</v>
      </c>
      <c r="V512" s="28">
        <v>1304032</v>
      </c>
      <c r="W512" s="28">
        <v>6</v>
      </c>
      <c r="X512" s="28"/>
      <c r="Y512" s="28"/>
      <c r="Z512" s="28"/>
      <c r="AA512" s="28" t="str">
        <f t="shared" si="22"/>
        <v/>
      </c>
      <c r="AB512" s="28">
        <v>0</v>
      </c>
      <c r="AC512" s="28">
        <f t="shared" si="21"/>
        <v>5</v>
      </c>
      <c r="AD512" s="29" t="str">
        <f>VLOOKUP(AG512,[2]战场角色!$A:$V,22,0)</f>
        <v>head_sr_1102018</v>
      </c>
      <c r="AE512" s="29">
        <f>VLOOKUP(AG512,检索目录!A:F,6,0)</f>
        <v>2</v>
      </c>
      <c r="AF512" s="28">
        <f>VLOOKUP(AG512,检索目录!A:F,3,0)</f>
        <v>2</v>
      </c>
      <c r="AG512" s="28">
        <v>1102018</v>
      </c>
      <c r="AH512" s="28"/>
    </row>
    <row r="513" s="29" customFormat="1" ht="16.5" spans="1:34">
      <c r="A513" s="35">
        <f>CONCATENATE(9,VLOOKUP(LEFT($D513,3),{"czg",1;"tfq",2;"zyd",3;"jzq",4;"gcz",5;"pcc",6},2,FALSE))*100000+VALUE(MID($D513,5,LEN($D513)-LEN(RIGHT($D513,11))-5+1))*1000+LEFT(RIGHT($D513,10),1)*100+IF(LEFT(RIGHT($D513,8),3)="jlr",1,2)*10+RIGHT($D513,1)</f>
        <v>9109312</v>
      </c>
      <c r="B513" s="28" t="s">
        <v>98</v>
      </c>
      <c r="C513" s="28" t="s">
        <v>104</v>
      </c>
      <c r="D513" s="28" t="s">
        <v>665</v>
      </c>
      <c r="E513" s="28">
        <v>4</v>
      </c>
      <c r="F513" s="28">
        <f t="shared" si="23"/>
        <v>1</v>
      </c>
      <c r="G513" s="28">
        <f>INDEX(难度数据!$A$1:$G$16,MATCH(VALUE(MID($D513,5,LEN($D513)-LEN(RIGHT($D513,11))-5+1)),难度数据!$A$1:$A$16,0),MATCH(LEFT($D513,3),难度数据!$A$1:$G$1,0))</f>
        <v>38</v>
      </c>
      <c r="H513" s="28">
        <f>VLOOKUP($G513,难度数据!$P:$AI,IF($F513=1,2+VLOOKUP($E513,难度数据!$A$24:$B$27,2,FALSE),12+VLOOKUP($E513,难度数据!$A$28:$B$31,2,FALSE)),FALSE)</f>
        <v>1.29395572815048</v>
      </c>
      <c r="I513" s="28">
        <f>VLOOKUP($G513,难度数据!$P:$AI,IF($F513=1,3+VLOOKUP($E513,难度数据!$A$24:$B$27,2,FALSE),13+VLOOKUP($E513,难度数据!$A$28:$B$31,2,FALSE)),FALSE)</f>
        <v>0</v>
      </c>
      <c r="J513" s="28">
        <f>VLOOKUP($G513,难度数据!$P:$AI,IF($F513=1,4+VLOOKUP($E513,难度数据!$A$24:$B$27,2,FALSE),14+VLOOKUP($E513,难度数据!$A$28:$B$31,2,FALSE)),FALSE)</f>
        <v>1900</v>
      </c>
      <c r="K513" s="28">
        <v>0</v>
      </c>
      <c r="L513" s="28">
        <v>1.5</v>
      </c>
      <c r="M513" s="28">
        <v>0</v>
      </c>
      <c r="N513" s="28">
        <v>0</v>
      </c>
      <c r="O513" s="28">
        <f ca="1">LOOKUP($G513*4,难度数据!$I$3:$I$23,IF($F513=1,INDIRECT("难度数据"&amp;"!$J$3:$J$23"),INDIRECT("难度数据"&amp;"!$K$3:$K$23")))</f>
        <v>160</v>
      </c>
      <c r="P513" s="28">
        <v>0</v>
      </c>
      <c r="Q513" s="28">
        <v>0</v>
      </c>
      <c r="R513" s="28">
        <v>1301008</v>
      </c>
      <c r="S513" s="28">
        <v>1</v>
      </c>
      <c r="T513" s="28">
        <v>1302008</v>
      </c>
      <c r="U513" s="28">
        <v>6</v>
      </c>
      <c r="V513" s="28"/>
      <c r="W513" s="28"/>
      <c r="X513" s="28"/>
      <c r="Y513" s="28"/>
      <c r="Z513" s="28"/>
      <c r="AA513" s="28" t="str">
        <f t="shared" si="22"/>
        <v>czg-9-3-shl-loc2</v>
      </c>
      <c r="AB513" s="28">
        <v>4</v>
      </c>
      <c r="AC513" s="28">
        <f t="shared" si="21"/>
        <v>5</v>
      </c>
      <c r="AD513" s="29" t="str">
        <f>VLOOKUP(AG513,[2]战场角色!$A:$V,22,0)</f>
        <v>head_hekp_1101008</v>
      </c>
      <c r="AE513" s="29">
        <f>VLOOKUP(AG513,检索目录!A:F,6,0)</f>
        <v>2</v>
      </c>
      <c r="AF513" s="28">
        <f>VLOOKUP(AG513,检索目录!A:F,3,0)</f>
        <v>3</v>
      </c>
      <c r="AG513" s="28">
        <v>1101008</v>
      </c>
      <c r="AH513" s="28"/>
    </row>
    <row r="514" s="29" customFormat="1" ht="16.5" spans="1:34">
      <c r="A514" s="35">
        <f>CONCATENATE(9,VLOOKUP(LEFT($D514,3),{"czg",1;"tfq",2;"zyd",3;"jzq",4;"gcz",5;"pcc",6},2,FALSE))*100000+VALUE(MID($D514,5,LEN($D514)-LEN(RIGHT($D514,11))-5+1))*1000+LEFT(RIGHT($D514,10),1)*100+IF(LEFT(RIGHT($D514,8),3)="jlr",1,2)*10+RIGHT($D514,1)</f>
        <v>9109322</v>
      </c>
      <c r="B514" s="28" t="s">
        <v>101</v>
      </c>
      <c r="C514" s="28" t="s">
        <v>496</v>
      </c>
      <c r="D514" s="28" t="s">
        <v>666</v>
      </c>
      <c r="E514" s="28">
        <v>4</v>
      </c>
      <c r="F514" s="28">
        <f t="shared" si="23"/>
        <v>2</v>
      </c>
      <c r="G514" s="28">
        <f>INDEX(难度数据!$A$1:$G$16,MATCH(VALUE(MID($D514,5,LEN($D514)-LEN(RIGHT($D514,11))-5+1)),难度数据!$A$1:$A$16,0),MATCH(LEFT($D514,3),难度数据!$A$1:$G$1,0))</f>
        <v>38</v>
      </c>
      <c r="H514" s="28">
        <f>VLOOKUP($G514,难度数据!$P:$AI,IF($F514=1,2+VLOOKUP($E514,难度数据!$A$24:$B$27,2,FALSE),12+VLOOKUP($E514,难度数据!$A$28:$B$31,2,FALSE)),FALSE)</f>
        <v>1.29891341293267</v>
      </c>
      <c r="I514" s="28">
        <f>VLOOKUP($G514,难度数据!$P:$AI,IF($F514=1,3+VLOOKUP($E514,难度数据!$A$24:$B$27,2,FALSE),13+VLOOKUP($E514,难度数据!$A$28:$B$31,2,FALSE)),FALSE)</f>
        <v>0</v>
      </c>
      <c r="J514" s="28">
        <f>VLOOKUP($G514,难度数据!$P:$AI,IF($F514=1,4+VLOOKUP($E514,难度数据!$A$24:$B$27,2,FALSE),14+VLOOKUP($E514,难度数据!$A$28:$B$31,2,FALSE)),FALSE)</f>
        <v>1900</v>
      </c>
      <c r="K514" s="28">
        <v>0</v>
      </c>
      <c r="L514" s="28">
        <v>1.5</v>
      </c>
      <c r="M514" s="28">
        <v>0</v>
      </c>
      <c r="N514" s="28">
        <v>0</v>
      </c>
      <c r="O514" s="28">
        <f ca="1">LOOKUP($G514*4,难度数据!$I$3:$I$23,IF($F514=1,INDIRECT("难度数据"&amp;"!$J$3:$J$23"),INDIRECT("难度数据"&amp;"!$K$3:$K$23")))</f>
        <v>24300</v>
      </c>
      <c r="P514" s="28">
        <v>0</v>
      </c>
      <c r="Q514" s="28">
        <v>0</v>
      </c>
      <c r="R514" s="28">
        <v>1303013</v>
      </c>
      <c r="S514" s="28">
        <v>1</v>
      </c>
      <c r="T514" s="28">
        <v>1304030</v>
      </c>
      <c r="U514" s="28">
        <v>6</v>
      </c>
      <c r="V514" s="28">
        <v>1304031</v>
      </c>
      <c r="W514" s="28">
        <v>6</v>
      </c>
      <c r="X514" s="28"/>
      <c r="Y514" s="28"/>
      <c r="Z514" s="28"/>
      <c r="AA514" s="28" t="str">
        <f t="shared" si="22"/>
        <v/>
      </c>
      <c r="AB514" s="28">
        <v>0</v>
      </c>
      <c r="AC514" s="28">
        <f t="shared" si="21"/>
        <v>5</v>
      </c>
      <c r="AD514" s="29" t="str">
        <f>VLOOKUP(AG514,[2]战场角色!$A:$V,22,0)</f>
        <v>head_sbls_1102013</v>
      </c>
      <c r="AE514" s="29">
        <f>VLOOKUP(AG514,检索目录!A:F,6,0)</f>
        <v>2</v>
      </c>
      <c r="AF514" s="28">
        <f>VLOOKUP(AG514,检索目录!A:F,3,0)</f>
        <v>3</v>
      </c>
      <c r="AG514" s="28">
        <v>1102013</v>
      </c>
      <c r="AH514" s="28"/>
    </row>
    <row r="515" s="29" customFormat="1" ht="16.5" spans="1:34">
      <c r="A515" s="35">
        <f>CONCATENATE(9,VLOOKUP(LEFT($D515,3),{"czg",1;"tfq",2;"zyd",3;"jzq",4;"gcz",5;"pcc",6},2,FALSE))*100000+VALUE(MID($D515,5,LEN($D515)-LEN(RIGHT($D515,11))-5+1))*1000+LEFT(RIGHT($D515,10),1)*100+IF(LEFT(RIGHT($D515,8),3)="jlr",1,2)*10+RIGHT($D515,1)</f>
        <v>9109313</v>
      </c>
      <c r="B515" s="28" t="s">
        <v>98</v>
      </c>
      <c r="C515" s="28" t="s">
        <v>207</v>
      </c>
      <c r="D515" s="28" t="s">
        <v>667</v>
      </c>
      <c r="E515" s="28">
        <v>3</v>
      </c>
      <c r="F515" s="28">
        <f t="shared" si="23"/>
        <v>1</v>
      </c>
      <c r="G515" s="28">
        <f>INDEX(难度数据!$A$1:$G$16,MATCH(VALUE(MID($D515,5,LEN($D515)-LEN(RIGHT($D515,11))-5+1)),难度数据!$A$1:$A$16,0),MATCH(LEFT($D515,3),难度数据!$A$1:$G$1,0))</f>
        <v>38</v>
      </c>
      <c r="H515" s="28">
        <f>VLOOKUP($G515,难度数据!$P:$AI,IF($F515=1,2+VLOOKUP($E515,难度数据!$A$24:$B$27,2,FALSE),12+VLOOKUP($E515,难度数据!$A$28:$B$31,2,FALSE)),FALSE)</f>
        <v>1.1213381580071</v>
      </c>
      <c r="I515" s="28">
        <f>VLOOKUP($G515,难度数据!$P:$AI,IF($F515=1,3+VLOOKUP($E515,难度数据!$A$24:$B$27,2,FALSE),13+VLOOKUP($E515,难度数据!$A$28:$B$31,2,FALSE)),FALSE)</f>
        <v>0</v>
      </c>
      <c r="J515" s="28">
        <f>VLOOKUP($G515,难度数据!$P:$AI,IF($F515=1,4+VLOOKUP($E515,难度数据!$A$24:$B$27,2,FALSE),14+VLOOKUP($E515,难度数据!$A$28:$B$31,2,FALSE)),FALSE)</f>
        <v>1900</v>
      </c>
      <c r="K515" s="28">
        <v>0</v>
      </c>
      <c r="L515" s="28">
        <v>1.5</v>
      </c>
      <c r="M515" s="28">
        <v>0</v>
      </c>
      <c r="N515" s="28">
        <v>0</v>
      </c>
      <c r="O515" s="28">
        <f ca="1">LOOKUP($G515*4,难度数据!$I$3:$I$23,IF($F515=1,INDIRECT("难度数据"&amp;"!$J$3:$J$23"),INDIRECT("难度数据"&amp;"!$K$3:$K$23")))</f>
        <v>160</v>
      </c>
      <c r="P515" s="28">
        <v>0</v>
      </c>
      <c r="Q515" s="28">
        <v>0</v>
      </c>
      <c r="R515" s="28">
        <v>1301009</v>
      </c>
      <c r="S515" s="28">
        <v>1</v>
      </c>
      <c r="T515" s="28">
        <v>1302009</v>
      </c>
      <c r="U515" s="28">
        <v>6</v>
      </c>
      <c r="V515" s="28"/>
      <c r="W515" s="28"/>
      <c r="X515" s="28"/>
      <c r="Y515" s="28"/>
      <c r="Z515" s="28"/>
      <c r="AA515" s="28" t="str">
        <f t="shared" si="22"/>
        <v>czg-9-3-shl-loc3</v>
      </c>
      <c r="AB515" s="28">
        <v>4</v>
      </c>
      <c r="AC515" s="28">
        <f t="shared" si="21"/>
        <v>5</v>
      </c>
      <c r="AD515" s="29" t="str">
        <f>VLOOKUP(AG515,[2]战场角色!$A:$V,22,0)</f>
        <v>head_blsm_1101009</v>
      </c>
      <c r="AE515" s="29">
        <f>VLOOKUP(AG515,检索目录!A:F,6,0)</f>
        <v>3</v>
      </c>
      <c r="AF515" s="28">
        <f>VLOOKUP(AG515,检索目录!A:F,3,0)</f>
        <v>3</v>
      </c>
      <c r="AG515" s="28">
        <v>1101009</v>
      </c>
      <c r="AH515" s="28"/>
    </row>
    <row r="516" s="29" customFormat="1" ht="16.5" spans="1:34">
      <c r="A516" s="35">
        <f>CONCATENATE(9,VLOOKUP(LEFT($D516,3),{"czg",1;"tfq",2;"zyd",3;"jzq",4;"gcz",5;"pcc",6},2,FALSE))*100000+VALUE(MID($D516,5,LEN($D516)-LEN(RIGHT($D516,11))-5+1))*1000+LEFT(RIGHT($D516,10),1)*100+IF(LEFT(RIGHT($D516,8),3)="jlr",1,2)*10+RIGHT($D516,1)</f>
        <v>9109323</v>
      </c>
      <c r="B516" s="28" t="s">
        <v>101</v>
      </c>
      <c r="C516" s="28" t="s">
        <v>515</v>
      </c>
      <c r="D516" s="28" t="s">
        <v>668</v>
      </c>
      <c r="E516" s="28">
        <v>3</v>
      </c>
      <c r="F516" s="28">
        <f t="shared" si="23"/>
        <v>2</v>
      </c>
      <c r="G516" s="28">
        <f>INDEX(难度数据!$A$1:$G$16,MATCH(VALUE(MID($D516,5,LEN($D516)-LEN(RIGHT($D516,11))-5+1)),难度数据!$A$1:$A$16,0),MATCH(LEFT($D516,3),难度数据!$A$1:$G$1,0))</f>
        <v>38</v>
      </c>
      <c r="H516" s="28">
        <f>VLOOKUP($G516,难度数据!$P:$AI,IF($F516=1,2+VLOOKUP($E516,难度数据!$A$24:$B$27,2,FALSE),12+VLOOKUP($E516,难度数据!$A$28:$B$31,2,FALSE)),FALSE)</f>
        <v>1.12905550508763</v>
      </c>
      <c r="I516" s="28">
        <f>VLOOKUP($G516,难度数据!$P:$AI,IF($F516=1,3+VLOOKUP($E516,难度数据!$A$24:$B$27,2,FALSE),13+VLOOKUP($E516,难度数据!$A$28:$B$31,2,FALSE)),FALSE)</f>
        <v>0</v>
      </c>
      <c r="J516" s="28">
        <f>VLOOKUP($G516,难度数据!$P:$AI,IF($F516=1,4+VLOOKUP($E516,难度数据!$A$24:$B$27,2,FALSE),14+VLOOKUP($E516,难度数据!$A$28:$B$31,2,FALSE)),FALSE)</f>
        <v>1900</v>
      </c>
      <c r="K516" s="28">
        <v>0</v>
      </c>
      <c r="L516" s="28">
        <v>1.5</v>
      </c>
      <c r="M516" s="28">
        <v>0</v>
      </c>
      <c r="N516" s="28">
        <v>0</v>
      </c>
      <c r="O516" s="28">
        <f ca="1">LOOKUP($G516*4,难度数据!$I$3:$I$23,IF($F516=1,INDIRECT("难度数据"&amp;"!$J$3:$J$23"),INDIRECT("难度数据"&amp;"!$K$3:$K$23")))</f>
        <v>24300</v>
      </c>
      <c r="P516" s="28">
        <v>0</v>
      </c>
      <c r="Q516" s="28">
        <v>0</v>
      </c>
      <c r="R516" s="28">
        <v>1303014</v>
      </c>
      <c r="S516" s="28">
        <v>1</v>
      </c>
      <c r="T516" s="28">
        <v>1304017</v>
      </c>
      <c r="U516" s="28">
        <v>6</v>
      </c>
      <c r="V516" s="28">
        <v>1304019</v>
      </c>
      <c r="W516" s="28">
        <v>6</v>
      </c>
      <c r="X516" s="28"/>
      <c r="Y516" s="28"/>
      <c r="Z516" s="28"/>
      <c r="AA516" s="28" t="str">
        <f t="shared" si="22"/>
        <v/>
      </c>
      <c r="AB516" s="28">
        <v>0</v>
      </c>
      <c r="AC516" s="28">
        <f t="shared" ref="AC516:AC579" si="24">IF(INT(AG516/100000)=12,4,5)</f>
        <v>5</v>
      </c>
      <c r="AD516" s="29" t="str">
        <f>VLOOKUP(AG516,[2]战场角色!$A:$V,22,0)</f>
        <v>head_slm_1102014</v>
      </c>
      <c r="AE516" s="29">
        <f>VLOOKUP(AG516,检索目录!A:F,6,0)</f>
        <v>3</v>
      </c>
      <c r="AF516" s="28">
        <f>VLOOKUP(AG516,检索目录!A:F,3,0)</f>
        <v>3</v>
      </c>
      <c r="AG516" s="28">
        <v>1102014</v>
      </c>
      <c r="AH516" s="28"/>
    </row>
    <row r="517" s="29" customFormat="1" ht="16.5" spans="1:34">
      <c r="A517" s="35">
        <f>CONCATENATE(9,VLOOKUP(LEFT($D517,3),{"czg",1;"tfq",2;"zyd",3;"jzq",4;"gcz",5;"pcc",6},2,FALSE))*100000+VALUE(MID($D517,5,LEN($D517)-LEN(RIGHT($D517,11))-5+1))*1000+LEFT(RIGHT($D517,10),1)*100+IF(LEFT(RIGHT($D517,8),3)="jlr",1,2)*10+RIGHT($D517,1)</f>
        <v>9209111</v>
      </c>
      <c r="B517" s="28" t="s">
        <v>98</v>
      </c>
      <c r="C517" s="28" t="s">
        <v>211</v>
      </c>
      <c r="D517" s="28" t="s">
        <v>669</v>
      </c>
      <c r="E517" s="28">
        <v>3</v>
      </c>
      <c r="F517" s="28">
        <f t="shared" si="23"/>
        <v>1</v>
      </c>
      <c r="G517" s="28">
        <f>INDEX(难度数据!$A$1:$G$16,MATCH(VALUE(MID($D517,5,LEN($D517)-LEN(RIGHT($D517,11))-5+1)),难度数据!$A$1:$A$16,0),MATCH(LEFT($D517,3),难度数据!$A$1:$G$1,0))</f>
        <v>38</v>
      </c>
      <c r="H517" s="28">
        <f>VLOOKUP($G517,难度数据!$P:$AI,IF($F517=1,2+VLOOKUP($E517,难度数据!$A$24:$B$27,2,FALSE),12+VLOOKUP($E517,难度数据!$A$28:$B$31,2,FALSE)),FALSE)</f>
        <v>1.1213381580071</v>
      </c>
      <c r="I517" s="28">
        <f>VLOOKUP($G517,难度数据!$P:$AI,IF($F517=1,3+VLOOKUP($E517,难度数据!$A$24:$B$27,2,FALSE),13+VLOOKUP($E517,难度数据!$A$28:$B$31,2,FALSE)),FALSE)</f>
        <v>0</v>
      </c>
      <c r="J517" s="28">
        <f>VLOOKUP($G517,难度数据!$P:$AI,IF($F517=1,4+VLOOKUP($E517,难度数据!$A$24:$B$27,2,FALSE),14+VLOOKUP($E517,难度数据!$A$28:$B$31,2,FALSE)),FALSE)</f>
        <v>1900</v>
      </c>
      <c r="K517" s="28">
        <v>0</v>
      </c>
      <c r="L517" s="28">
        <v>1.5</v>
      </c>
      <c r="M517" s="28">
        <v>0</v>
      </c>
      <c r="N517" s="28">
        <v>0</v>
      </c>
      <c r="O517" s="28">
        <f ca="1">LOOKUP($G517*4,难度数据!$I$3:$I$23,IF($F517=1,INDIRECT("难度数据"&amp;"!$J$3:$J$23"),INDIRECT("难度数据"&amp;"!$K$3:$K$23")))</f>
        <v>160</v>
      </c>
      <c r="P517" s="28">
        <v>0</v>
      </c>
      <c r="Q517" s="28">
        <v>0</v>
      </c>
      <c r="R517" s="28">
        <v>1301015</v>
      </c>
      <c r="S517" s="28">
        <v>1</v>
      </c>
      <c r="T517" s="28">
        <v>1302015</v>
      </c>
      <c r="U517" s="28">
        <v>6</v>
      </c>
      <c r="V517" s="28"/>
      <c r="W517" s="28"/>
      <c r="X517" s="28"/>
      <c r="Y517" s="28"/>
      <c r="Z517" s="28"/>
      <c r="AA517" s="28" t="str">
        <f t="shared" si="22"/>
        <v>tfq-9-1-shl-loc1</v>
      </c>
      <c r="AB517" s="28">
        <v>4</v>
      </c>
      <c r="AC517" s="28">
        <f t="shared" si="24"/>
        <v>5</v>
      </c>
      <c r="AD517" s="29" t="str">
        <f>VLOOKUP(AG517,[2]战场角色!$A:$V,22,0)</f>
        <v>head_yqq_1101015</v>
      </c>
      <c r="AE517" s="29">
        <f>VLOOKUP(AG517,检索目录!A:F,6,0)</f>
        <v>2</v>
      </c>
      <c r="AF517" s="28">
        <f>VLOOKUP(AG517,检索目录!A:F,3,0)</f>
        <v>1</v>
      </c>
      <c r="AG517" s="28">
        <v>1101015</v>
      </c>
      <c r="AH517" s="28"/>
    </row>
    <row r="518" s="29" customFormat="1" ht="16.5" spans="1:34">
      <c r="A518" s="35">
        <f>CONCATENATE(9,VLOOKUP(LEFT($D518,3),{"czg",1;"tfq",2;"zyd",3;"jzq",4;"gcz",5;"pcc",6},2,FALSE))*100000+VALUE(MID($D518,5,LEN($D518)-LEN(RIGHT($D518,11))-5+1))*1000+LEFT(RIGHT($D518,10),1)*100+IF(LEFT(RIGHT($D518,8),3)="jlr",1,2)*10+RIGHT($D518,1)</f>
        <v>9209121</v>
      </c>
      <c r="B518" s="28" t="s">
        <v>101</v>
      </c>
      <c r="C518" s="28" t="s">
        <v>518</v>
      </c>
      <c r="D518" s="28" t="s">
        <v>670</v>
      </c>
      <c r="E518" s="28">
        <v>3</v>
      </c>
      <c r="F518" s="28">
        <f t="shared" si="23"/>
        <v>2</v>
      </c>
      <c r="G518" s="28">
        <f>INDEX(难度数据!$A$1:$G$16,MATCH(VALUE(MID($D518,5,LEN($D518)-LEN(RIGHT($D518,11))-5+1)),难度数据!$A$1:$A$16,0),MATCH(LEFT($D518,3),难度数据!$A$1:$G$1,0))</f>
        <v>38</v>
      </c>
      <c r="H518" s="28">
        <f>VLOOKUP($G518,难度数据!$P:$AI,IF($F518=1,2+VLOOKUP($E518,难度数据!$A$24:$B$27,2,FALSE),12+VLOOKUP($E518,难度数据!$A$28:$B$31,2,FALSE)),FALSE)</f>
        <v>1.12905550508763</v>
      </c>
      <c r="I518" s="28">
        <f>VLOOKUP($G518,难度数据!$P:$AI,IF($F518=1,3+VLOOKUP($E518,难度数据!$A$24:$B$27,2,FALSE),13+VLOOKUP($E518,难度数据!$A$28:$B$31,2,FALSE)),FALSE)</f>
        <v>0</v>
      </c>
      <c r="J518" s="28">
        <f>VLOOKUP($G518,难度数据!$P:$AI,IF($F518=1,4+VLOOKUP($E518,难度数据!$A$24:$B$27,2,FALSE),14+VLOOKUP($E518,难度数据!$A$28:$B$31,2,FALSE)),FALSE)</f>
        <v>1900</v>
      </c>
      <c r="K518" s="28">
        <v>0</v>
      </c>
      <c r="L518" s="28">
        <v>1.5</v>
      </c>
      <c r="M518" s="28">
        <v>0</v>
      </c>
      <c r="N518" s="28">
        <v>0</v>
      </c>
      <c r="O518" s="28">
        <f ca="1">LOOKUP($G518*4,难度数据!$I$3:$I$23,IF($F518=1,INDIRECT("难度数据"&amp;"!$J$3:$J$23"),INDIRECT("难度数据"&amp;"!$K$3:$K$23")))</f>
        <v>24300</v>
      </c>
      <c r="P518" s="28">
        <v>0</v>
      </c>
      <c r="Q518" s="28">
        <v>0</v>
      </c>
      <c r="R518" s="28">
        <v>1303021</v>
      </c>
      <c r="S518" s="28">
        <v>1</v>
      </c>
      <c r="T518" s="28">
        <v>1304028</v>
      </c>
      <c r="U518" s="28">
        <v>6</v>
      </c>
      <c r="V518" s="28">
        <v>1304032</v>
      </c>
      <c r="W518" s="28">
        <v>6</v>
      </c>
      <c r="X518" s="28"/>
      <c r="Y518" s="28"/>
      <c r="Z518" s="28"/>
      <c r="AA518" s="28" t="str">
        <f t="shared" si="22"/>
        <v/>
      </c>
      <c r="AB518" s="28">
        <v>0</v>
      </c>
      <c r="AC518" s="28">
        <f t="shared" si="24"/>
        <v>5</v>
      </c>
      <c r="AD518" s="29" t="str">
        <f>VLOOKUP(AG518,[2]战场角色!$A:$V,22,0)</f>
        <v>head_lftl_1102021</v>
      </c>
      <c r="AE518" s="29">
        <f>VLOOKUP(AG518,检索目录!A:F,6,0)</f>
        <v>3</v>
      </c>
      <c r="AF518" s="28">
        <f>VLOOKUP(AG518,检索目录!A:F,3,0)</f>
        <v>2</v>
      </c>
      <c r="AG518" s="28">
        <v>1102021</v>
      </c>
      <c r="AH518" s="28"/>
    </row>
    <row r="519" s="29" customFormat="1" ht="16.5" spans="1:34">
      <c r="A519" s="35">
        <f>CONCATENATE(9,VLOOKUP(LEFT($D519,3),{"czg",1;"tfq",2;"zyd",3;"jzq",4;"gcz",5;"pcc",6},2,FALSE))*100000+VALUE(MID($D519,5,LEN($D519)-LEN(RIGHT($D519,11))-5+1))*1000+LEFT(RIGHT($D519,10),1)*100+IF(LEFT(RIGHT($D519,8),3)="jlr",1,2)*10+RIGHT($D519,1)</f>
        <v>9209112</v>
      </c>
      <c r="B519" s="28" t="s">
        <v>98</v>
      </c>
      <c r="C519" s="28" t="s">
        <v>209</v>
      </c>
      <c r="D519" s="28" t="s">
        <v>671</v>
      </c>
      <c r="E519" s="28">
        <v>4</v>
      </c>
      <c r="F519" s="28">
        <f t="shared" si="23"/>
        <v>1</v>
      </c>
      <c r="G519" s="28">
        <f>INDEX(难度数据!$A$1:$G$16,MATCH(VALUE(MID($D519,5,LEN($D519)-LEN(RIGHT($D519,11))-5+1)),难度数据!$A$1:$A$16,0),MATCH(LEFT($D519,3),难度数据!$A$1:$G$1,0))</f>
        <v>38</v>
      </c>
      <c r="H519" s="28">
        <f>VLOOKUP($G519,难度数据!$P:$AI,IF($F519=1,2+VLOOKUP($E519,难度数据!$A$24:$B$27,2,FALSE),12+VLOOKUP($E519,难度数据!$A$28:$B$31,2,FALSE)),FALSE)</f>
        <v>1.29395572815048</v>
      </c>
      <c r="I519" s="28">
        <f>VLOOKUP($G519,难度数据!$P:$AI,IF($F519=1,3+VLOOKUP($E519,难度数据!$A$24:$B$27,2,FALSE),13+VLOOKUP($E519,难度数据!$A$28:$B$31,2,FALSE)),FALSE)</f>
        <v>0</v>
      </c>
      <c r="J519" s="28">
        <f>VLOOKUP($G519,难度数据!$P:$AI,IF($F519=1,4+VLOOKUP($E519,难度数据!$A$24:$B$27,2,FALSE),14+VLOOKUP($E519,难度数据!$A$28:$B$31,2,FALSE)),FALSE)</f>
        <v>1900</v>
      </c>
      <c r="K519" s="28">
        <v>0</v>
      </c>
      <c r="L519" s="28">
        <v>1.5</v>
      </c>
      <c r="M519" s="28">
        <v>0</v>
      </c>
      <c r="N519" s="28">
        <v>0</v>
      </c>
      <c r="O519" s="28">
        <f ca="1">LOOKUP($G519*4,难度数据!$I$3:$I$23,IF($F519=1,INDIRECT("难度数据"&amp;"!$J$3:$J$23"),INDIRECT("难度数据"&amp;"!$K$3:$K$23")))</f>
        <v>160</v>
      </c>
      <c r="P519" s="28">
        <v>0</v>
      </c>
      <c r="Q519" s="28">
        <v>0</v>
      </c>
      <c r="R519" s="28">
        <v>1301001</v>
      </c>
      <c r="S519" s="28">
        <v>1</v>
      </c>
      <c r="T519" s="28">
        <v>1302001</v>
      </c>
      <c r="U519" s="28">
        <v>6</v>
      </c>
      <c r="V519" s="28"/>
      <c r="W519" s="28"/>
      <c r="X519" s="28"/>
      <c r="Y519" s="28"/>
      <c r="Z519" s="28"/>
      <c r="AA519" s="28" t="str">
        <f t="shared" si="22"/>
        <v>tfq-9-1-shl-loc2</v>
      </c>
      <c r="AB519" s="28">
        <v>4</v>
      </c>
      <c r="AC519" s="28">
        <f t="shared" si="24"/>
        <v>5</v>
      </c>
      <c r="AD519" s="29" t="str">
        <f>VLOOKUP(AG519,[2]战场角色!$A:$V,22,0)</f>
        <v>head_cfcyb_1101001</v>
      </c>
      <c r="AE519" s="29">
        <f>VLOOKUP(AG519,检索目录!A:F,6,0)</f>
        <v>3</v>
      </c>
      <c r="AF519" s="28">
        <f>VLOOKUP(AG519,检索目录!A:F,3,0)</f>
        <v>1</v>
      </c>
      <c r="AG519" s="28">
        <v>1101001</v>
      </c>
      <c r="AH519" s="28"/>
    </row>
    <row r="520" s="29" customFormat="1" ht="16.5" spans="1:34">
      <c r="A520" s="35">
        <f>CONCATENATE(9,VLOOKUP(LEFT($D520,3),{"czg",1;"tfq",2;"zyd",3;"jzq",4;"gcz",5;"pcc",6},2,FALSE))*100000+VALUE(MID($D520,5,LEN($D520)-LEN(RIGHT($D520,11))-5+1))*1000+LEFT(RIGHT($D520,10),1)*100+IF(LEFT(RIGHT($D520,8),3)="jlr",1,2)*10+RIGHT($D520,1)</f>
        <v>9209122</v>
      </c>
      <c r="B520" s="28" t="s">
        <v>101</v>
      </c>
      <c r="C520" s="28" t="s">
        <v>521</v>
      </c>
      <c r="D520" s="28" t="s">
        <v>672</v>
      </c>
      <c r="E520" s="28">
        <v>4</v>
      </c>
      <c r="F520" s="28">
        <f t="shared" si="23"/>
        <v>2</v>
      </c>
      <c r="G520" s="28">
        <f>INDEX(难度数据!$A$1:$G$16,MATCH(VALUE(MID($D520,5,LEN($D520)-LEN(RIGHT($D520,11))-5+1)),难度数据!$A$1:$A$16,0),MATCH(LEFT($D520,3),难度数据!$A$1:$G$1,0))</f>
        <v>38</v>
      </c>
      <c r="H520" s="28">
        <f>VLOOKUP($G520,难度数据!$P:$AI,IF($F520=1,2+VLOOKUP($E520,难度数据!$A$24:$B$27,2,FALSE),12+VLOOKUP($E520,难度数据!$A$28:$B$31,2,FALSE)),FALSE)</f>
        <v>1.29891341293267</v>
      </c>
      <c r="I520" s="28">
        <f>VLOOKUP($G520,难度数据!$P:$AI,IF($F520=1,3+VLOOKUP($E520,难度数据!$A$24:$B$27,2,FALSE),13+VLOOKUP($E520,难度数据!$A$28:$B$31,2,FALSE)),FALSE)</f>
        <v>0</v>
      </c>
      <c r="J520" s="28">
        <f>VLOOKUP($G520,难度数据!$P:$AI,IF($F520=1,4+VLOOKUP($E520,难度数据!$A$24:$B$27,2,FALSE),14+VLOOKUP($E520,难度数据!$A$28:$B$31,2,FALSE)),FALSE)</f>
        <v>1900</v>
      </c>
      <c r="K520" s="28">
        <v>0</v>
      </c>
      <c r="L520" s="28">
        <v>1.5</v>
      </c>
      <c r="M520" s="28">
        <v>0</v>
      </c>
      <c r="N520" s="28">
        <v>0</v>
      </c>
      <c r="O520" s="28">
        <f ca="1">LOOKUP($G520*4,难度数据!$I$3:$I$23,IF($F520=1,INDIRECT("难度数据"&amp;"!$J$3:$J$23"),INDIRECT("难度数据"&amp;"!$K$3:$K$23")))</f>
        <v>24300</v>
      </c>
      <c r="P520" s="28">
        <v>0</v>
      </c>
      <c r="Q520" s="28">
        <v>0</v>
      </c>
      <c r="R520" s="28">
        <v>1303009</v>
      </c>
      <c r="S520" s="28">
        <v>1</v>
      </c>
      <c r="T520" s="28">
        <v>1304029</v>
      </c>
      <c r="U520" s="28">
        <v>6</v>
      </c>
      <c r="V520" s="28">
        <v>1304032</v>
      </c>
      <c r="W520" s="28">
        <v>6</v>
      </c>
      <c r="X520" s="28"/>
      <c r="Y520" s="28"/>
      <c r="Z520" s="28"/>
      <c r="AA520" s="28" t="str">
        <f t="shared" si="22"/>
        <v/>
      </c>
      <c r="AB520" s="28">
        <v>0</v>
      </c>
      <c r="AC520" s="28">
        <f t="shared" si="24"/>
        <v>5</v>
      </c>
      <c r="AD520" s="29" t="str">
        <f>VLOOKUP(AG520,[2]战场角色!$A:$V,22,0)</f>
        <v>head_xh_1102009</v>
      </c>
      <c r="AE520" s="29">
        <f>VLOOKUP(AG520,检索目录!A:F,6,0)</f>
        <v>3</v>
      </c>
      <c r="AF520" s="28">
        <f>VLOOKUP(AG520,检索目录!A:F,3,0)</f>
        <v>1</v>
      </c>
      <c r="AG520" s="28">
        <v>1102009</v>
      </c>
      <c r="AH520" s="28"/>
    </row>
    <row r="521" s="29" customFormat="1" ht="16.5" spans="1:34">
      <c r="A521" s="35">
        <f>CONCATENATE(9,VLOOKUP(LEFT($D521,3),{"czg",1;"tfq",2;"zyd",3;"jzq",4;"gcz",5;"pcc",6},2,FALSE))*100000+VALUE(MID($D521,5,LEN($D521)-LEN(RIGHT($D521,11))-5+1))*1000+LEFT(RIGHT($D521,10),1)*100+IF(LEFT(RIGHT($D521,8),3)="jlr",1,2)*10+RIGHT($D521,1)</f>
        <v>9209113</v>
      </c>
      <c r="B521" s="28" t="s">
        <v>98</v>
      </c>
      <c r="C521" s="28" t="s">
        <v>183</v>
      </c>
      <c r="D521" s="28" t="s">
        <v>673</v>
      </c>
      <c r="E521" s="28">
        <v>3</v>
      </c>
      <c r="F521" s="28">
        <f t="shared" si="23"/>
        <v>1</v>
      </c>
      <c r="G521" s="28">
        <f>INDEX(难度数据!$A$1:$G$16,MATCH(VALUE(MID($D521,5,LEN($D521)-LEN(RIGHT($D521,11))-5+1)),难度数据!$A$1:$A$16,0),MATCH(LEFT($D521,3),难度数据!$A$1:$G$1,0))</f>
        <v>38</v>
      </c>
      <c r="H521" s="28">
        <f>VLOOKUP($G521,难度数据!$P:$AI,IF($F521=1,2+VLOOKUP($E521,难度数据!$A$24:$B$27,2,FALSE),12+VLOOKUP($E521,难度数据!$A$28:$B$31,2,FALSE)),FALSE)</f>
        <v>1.1213381580071</v>
      </c>
      <c r="I521" s="28">
        <f>VLOOKUP($G521,难度数据!$P:$AI,IF($F521=1,3+VLOOKUP($E521,难度数据!$A$24:$B$27,2,FALSE),13+VLOOKUP($E521,难度数据!$A$28:$B$31,2,FALSE)),FALSE)</f>
        <v>0</v>
      </c>
      <c r="J521" s="28">
        <f>VLOOKUP($G521,难度数据!$P:$AI,IF($F521=1,4+VLOOKUP($E521,难度数据!$A$24:$B$27,2,FALSE),14+VLOOKUP($E521,难度数据!$A$28:$B$31,2,FALSE)),FALSE)</f>
        <v>1900</v>
      </c>
      <c r="K521" s="28">
        <v>0</v>
      </c>
      <c r="L521" s="28">
        <v>1.5</v>
      </c>
      <c r="M521" s="28">
        <v>0</v>
      </c>
      <c r="N521" s="28">
        <v>0</v>
      </c>
      <c r="O521" s="28">
        <f ca="1">LOOKUP($G521*4,难度数据!$I$3:$I$23,IF($F521=1,INDIRECT("难度数据"&amp;"!$J$3:$J$23"),INDIRECT("难度数据"&amp;"!$K$3:$K$23")))</f>
        <v>160</v>
      </c>
      <c r="P521" s="28">
        <v>0</v>
      </c>
      <c r="Q521" s="28">
        <v>0</v>
      </c>
      <c r="R521" s="28">
        <v>1301011</v>
      </c>
      <c r="S521" s="28">
        <v>1</v>
      </c>
      <c r="T521" s="28">
        <v>1302011</v>
      </c>
      <c r="U521" s="28">
        <v>6</v>
      </c>
      <c r="V521" s="28"/>
      <c r="W521" s="28"/>
      <c r="X521" s="28"/>
      <c r="Y521" s="28"/>
      <c r="Z521" s="28"/>
      <c r="AA521" s="28" t="str">
        <f t="shared" si="22"/>
        <v>tfq-9-1-shl-loc3</v>
      </c>
      <c r="AB521" s="28">
        <v>4</v>
      </c>
      <c r="AC521" s="28">
        <f t="shared" si="24"/>
        <v>5</v>
      </c>
      <c r="AD521" s="29" t="str">
        <f>VLOOKUP(AG521,[2]战场角色!$A:$V,22,0)</f>
        <v>head_yfz_1101011</v>
      </c>
      <c r="AE521" s="29">
        <f>VLOOKUP(AG521,检索目录!A:F,6,0)</f>
        <v>3</v>
      </c>
      <c r="AF521" s="28">
        <f>VLOOKUP(AG521,检索目录!A:F,3,0)</f>
        <v>2</v>
      </c>
      <c r="AG521" s="28">
        <v>1101011</v>
      </c>
      <c r="AH521" s="28"/>
    </row>
    <row r="522" s="29" customFormat="1" ht="16.5" spans="1:34">
      <c r="A522" s="35">
        <f>CONCATENATE(9,VLOOKUP(LEFT($D522,3),{"czg",1;"tfq",2;"zyd",3;"jzq",4;"gcz",5;"pcc",6},2,FALSE))*100000+VALUE(MID($D522,5,LEN($D522)-LEN(RIGHT($D522,11))-5+1))*1000+LEFT(RIGHT($D522,10),1)*100+IF(LEFT(RIGHT($D522,8),3)="jlr",1,2)*10+RIGHT($D522,1)</f>
        <v>9209123</v>
      </c>
      <c r="B522" s="28" t="s">
        <v>101</v>
      </c>
      <c r="C522" s="28" t="s">
        <v>524</v>
      </c>
      <c r="D522" s="28" t="s">
        <v>674</v>
      </c>
      <c r="E522" s="28">
        <v>3</v>
      </c>
      <c r="F522" s="28">
        <f t="shared" si="23"/>
        <v>2</v>
      </c>
      <c r="G522" s="28">
        <f>INDEX(难度数据!$A$1:$G$16,MATCH(VALUE(MID($D522,5,LEN($D522)-LEN(RIGHT($D522,11))-5+1)),难度数据!$A$1:$A$16,0),MATCH(LEFT($D522,3),难度数据!$A$1:$G$1,0))</f>
        <v>38</v>
      </c>
      <c r="H522" s="28">
        <f>VLOOKUP($G522,难度数据!$P:$AI,IF($F522=1,2+VLOOKUP($E522,难度数据!$A$24:$B$27,2,FALSE),12+VLOOKUP($E522,难度数据!$A$28:$B$31,2,FALSE)),FALSE)</f>
        <v>1.12905550508763</v>
      </c>
      <c r="I522" s="28">
        <f>VLOOKUP($G522,难度数据!$P:$AI,IF($F522=1,3+VLOOKUP($E522,难度数据!$A$24:$B$27,2,FALSE),13+VLOOKUP($E522,难度数据!$A$28:$B$31,2,FALSE)),FALSE)</f>
        <v>0</v>
      </c>
      <c r="J522" s="28">
        <f>VLOOKUP($G522,难度数据!$P:$AI,IF($F522=1,4+VLOOKUP($E522,难度数据!$A$24:$B$27,2,FALSE),14+VLOOKUP($E522,难度数据!$A$28:$B$31,2,FALSE)),FALSE)</f>
        <v>1900</v>
      </c>
      <c r="K522" s="28">
        <v>0</v>
      </c>
      <c r="L522" s="28">
        <v>1.5</v>
      </c>
      <c r="M522" s="28">
        <v>0</v>
      </c>
      <c r="N522" s="28">
        <v>0</v>
      </c>
      <c r="O522" s="28">
        <f ca="1">LOOKUP($G522*4,难度数据!$I$3:$I$23,IF($F522=1,INDIRECT("难度数据"&amp;"!$J$3:$J$23"),INDIRECT("难度数据"&amp;"!$K$3:$K$23")))</f>
        <v>24300</v>
      </c>
      <c r="P522" s="28">
        <v>0</v>
      </c>
      <c r="Q522" s="28">
        <v>0</v>
      </c>
      <c r="R522" s="28">
        <v>1303017</v>
      </c>
      <c r="S522" s="28">
        <v>1</v>
      </c>
      <c r="T522" s="28">
        <v>1304030</v>
      </c>
      <c r="U522" s="28">
        <v>6</v>
      </c>
      <c r="V522" s="28">
        <v>1304031</v>
      </c>
      <c r="W522" s="28">
        <v>6</v>
      </c>
      <c r="X522" s="28"/>
      <c r="Y522" s="28"/>
      <c r="Z522" s="28"/>
      <c r="AA522" s="28" t="str">
        <f t="shared" si="22"/>
        <v/>
      </c>
      <c r="AB522" s="28">
        <v>0</v>
      </c>
      <c r="AC522" s="28">
        <f t="shared" si="24"/>
        <v>5</v>
      </c>
      <c r="AD522" s="29" t="str">
        <f>VLOOKUP(AG522,[2]战场角色!$A:$V,22,0)</f>
        <v>head_fl_1102017</v>
      </c>
      <c r="AE522" s="29">
        <f>VLOOKUP(AG522,检索目录!A:F,6,0)</f>
        <v>3</v>
      </c>
      <c r="AF522" s="28">
        <f>VLOOKUP(AG522,检索目录!A:F,3,0)</f>
        <v>2</v>
      </c>
      <c r="AG522" s="28">
        <v>1102017</v>
      </c>
      <c r="AH522" s="28"/>
    </row>
    <row r="523" s="29" customFormat="1" ht="16.5" spans="1:34">
      <c r="A523" s="35">
        <f>CONCATENATE(9,VLOOKUP(LEFT($D523,3),{"czg",1;"tfq",2;"zyd",3;"jzq",4;"gcz",5;"pcc",6},2,FALSE))*100000+VALUE(MID($D523,5,LEN($D523)-LEN(RIGHT($D523,11))-5+1))*1000+LEFT(RIGHT($D523,10),1)*100+IF(LEFT(RIGHT($D523,8),3)="jlr",1,2)*10+RIGHT($D523,1)</f>
        <v>9209211</v>
      </c>
      <c r="B523" s="28" t="s">
        <v>98</v>
      </c>
      <c r="C523" s="28" t="s">
        <v>226</v>
      </c>
      <c r="D523" s="28" t="s">
        <v>675</v>
      </c>
      <c r="E523" s="28">
        <v>3</v>
      </c>
      <c r="F523" s="28">
        <f t="shared" si="23"/>
        <v>1</v>
      </c>
      <c r="G523" s="28">
        <f>INDEX(难度数据!$A$1:$G$16,MATCH(VALUE(MID($D523,5,LEN($D523)-LEN(RIGHT($D523,11))-5+1)),难度数据!$A$1:$A$16,0),MATCH(LEFT($D523,3),难度数据!$A$1:$G$1,0))</f>
        <v>38</v>
      </c>
      <c r="H523" s="28">
        <f>VLOOKUP($G523,难度数据!$P:$AI,IF($F523=1,2+VLOOKUP($E523,难度数据!$A$24:$B$27,2,FALSE),12+VLOOKUP($E523,难度数据!$A$28:$B$31,2,FALSE)),FALSE)</f>
        <v>1.1213381580071</v>
      </c>
      <c r="I523" s="28">
        <f>VLOOKUP($G523,难度数据!$P:$AI,IF($F523=1,3+VLOOKUP($E523,难度数据!$A$24:$B$27,2,FALSE),13+VLOOKUP($E523,难度数据!$A$28:$B$31,2,FALSE)),FALSE)</f>
        <v>0</v>
      </c>
      <c r="J523" s="28">
        <f>VLOOKUP($G523,难度数据!$P:$AI,IF($F523=1,4+VLOOKUP($E523,难度数据!$A$24:$B$27,2,FALSE),14+VLOOKUP($E523,难度数据!$A$28:$B$31,2,FALSE)),FALSE)</f>
        <v>1900</v>
      </c>
      <c r="K523" s="28">
        <v>0</v>
      </c>
      <c r="L523" s="28">
        <v>1.5</v>
      </c>
      <c r="M523" s="28">
        <v>0</v>
      </c>
      <c r="N523" s="28">
        <v>0</v>
      </c>
      <c r="O523" s="28">
        <f ca="1">LOOKUP($G523*4,难度数据!$I$3:$I$23,IF($F523=1,INDIRECT("难度数据"&amp;"!$J$3:$J$23"),INDIRECT("难度数据"&amp;"!$K$3:$K$23")))</f>
        <v>160</v>
      </c>
      <c r="P523" s="28">
        <v>0</v>
      </c>
      <c r="Q523" s="28">
        <v>0</v>
      </c>
      <c r="R523" s="28">
        <v>1301006</v>
      </c>
      <c r="S523" s="28">
        <v>1</v>
      </c>
      <c r="T523" s="28">
        <v>1302006</v>
      </c>
      <c r="U523" s="28">
        <v>6</v>
      </c>
      <c r="V523" s="28"/>
      <c r="W523" s="28"/>
      <c r="X523" s="28"/>
      <c r="Y523" s="28"/>
      <c r="Z523" s="28"/>
      <c r="AA523" s="28" t="str">
        <f t="shared" si="22"/>
        <v>tfq-9-2-shl-loc1</v>
      </c>
      <c r="AB523" s="28">
        <v>4</v>
      </c>
      <c r="AC523" s="28">
        <f t="shared" si="24"/>
        <v>5</v>
      </c>
      <c r="AD523" s="29" t="str">
        <f>VLOOKUP(AG523,[2]战场角色!$A:$V,22,0)</f>
        <v>head_hltn_1101006</v>
      </c>
      <c r="AE523" s="29">
        <f>VLOOKUP(AG523,检索目录!A:F,6,0)</f>
        <v>4</v>
      </c>
      <c r="AF523" s="28">
        <f>VLOOKUP(AG523,检索目录!A:F,3,0)</f>
        <v>3</v>
      </c>
      <c r="AG523" s="28">
        <v>1101006</v>
      </c>
      <c r="AH523" s="28"/>
    </row>
    <row r="524" s="29" customFormat="1" ht="16.5" spans="1:34">
      <c r="A524" s="35">
        <f>CONCATENATE(9,VLOOKUP(LEFT($D524,3),{"czg",1;"tfq",2;"zyd",3;"jzq",4;"gcz",5;"pcc",6},2,FALSE))*100000+VALUE(MID($D524,5,LEN($D524)-LEN(RIGHT($D524,11))-5+1))*1000+LEFT(RIGHT($D524,10),1)*100+IF(LEFT(RIGHT($D524,8),3)="jlr",1,2)*10+RIGHT($D524,1)</f>
        <v>9209221</v>
      </c>
      <c r="B524" s="28" t="s">
        <v>101</v>
      </c>
      <c r="C524" s="28" t="s">
        <v>527</v>
      </c>
      <c r="D524" s="28" t="s">
        <v>676</v>
      </c>
      <c r="E524" s="28">
        <v>3</v>
      </c>
      <c r="F524" s="28">
        <f t="shared" si="23"/>
        <v>2</v>
      </c>
      <c r="G524" s="28">
        <f>INDEX(难度数据!$A$1:$G$16,MATCH(VALUE(MID($D524,5,LEN($D524)-LEN(RIGHT($D524,11))-5+1)),难度数据!$A$1:$A$16,0),MATCH(LEFT($D524,3),难度数据!$A$1:$G$1,0))</f>
        <v>38</v>
      </c>
      <c r="H524" s="28">
        <f>VLOOKUP($G524,难度数据!$P:$AI,IF($F524=1,2+VLOOKUP($E524,难度数据!$A$24:$B$27,2,FALSE),12+VLOOKUP($E524,难度数据!$A$28:$B$31,2,FALSE)),FALSE)</f>
        <v>1.12905550508763</v>
      </c>
      <c r="I524" s="28">
        <f>VLOOKUP($G524,难度数据!$P:$AI,IF($F524=1,3+VLOOKUP($E524,难度数据!$A$24:$B$27,2,FALSE),13+VLOOKUP($E524,难度数据!$A$28:$B$31,2,FALSE)),FALSE)</f>
        <v>0</v>
      </c>
      <c r="J524" s="28">
        <f>VLOOKUP($G524,难度数据!$P:$AI,IF($F524=1,4+VLOOKUP($E524,难度数据!$A$24:$B$27,2,FALSE),14+VLOOKUP($E524,难度数据!$A$28:$B$31,2,FALSE)),FALSE)</f>
        <v>1900</v>
      </c>
      <c r="K524" s="28">
        <v>0</v>
      </c>
      <c r="L524" s="28">
        <v>1.5</v>
      </c>
      <c r="M524" s="28">
        <v>0</v>
      </c>
      <c r="N524" s="28">
        <v>0</v>
      </c>
      <c r="O524" s="28">
        <f ca="1">LOOKUP($G524*4,难度数据!$I$3:$I$23,IF($F524=1,INDIRECT("难度数据"&amp;"!$J$3:$J$23"),INDIRECT("难度数据"&amp;"!$K$3:$K$23")))</f>
        <v>24300</v>
      </c>
      <c r="P524" s="28">
        <v>0</v>
      </c>
      <c r="Q524" s="28">
        <v>0</v>
      </c>
      <c r="R524" s="28">
        <v>1303007</v>
      </c>
      <c r="S524" s="28">
        <v>1</v>
      </c>
      <c r="T524" s="28">
        <v>1304017</v>
      </c>
      <c r="U524" s="28">
        <v>6</v>
      </c>
      <c r="V524" s="28">
        <v>1304019</v>
      </c>
      <c r="W524" s="28">
        <v>6</v>
      </c>
      <c r="X524" s="28"/>
      <c r="Y524" s="28"/>
      <c r="Z524" s="28"/>
      <c r="AA524" s="28" t="str">
        <f t="shared" ref="AA524:AA587" si="25">IF(LEFT(RIGHT($D524,8),3)="jlr",$D525,"")</f>
        <v/>
      </c>
      <c r="AB524" s="28">
        <v>0</v>
      </c>
      <c r="AC524" s="28">
        <f t="shared" si="24"/>
        <v>5</v>
      </c>
      <c r="AD524" s="29" t="str">
        <f>VLOOKUP(AG524,[2]战场角色!$A:$V,22,0)</f>
        <v>head_tstn_1102007</v>
      </c>
      <c r="AE524" s="29">
        <f>VLOOKUP(AG524,检索目录!A:F,6,0)</f>
        <v>4</v>
      </c>
      <c r="AF524" s="28">
        <f>VLOOKUP(AG524,检索目录!A:F,3,0)</f>
        <v>3</v>
      </c>
      <c r="AG524" s="28">
        <v>1102007</v>
      </c>
      <c r="AH524" s="28"/>
    </row>
    <row r="525" s="29" customFormat="1" ht="16.5" spans="1:34">
      <c r="A525" s="35">
        <f>CONCATENATE(9,VLOOKUP(LEFT($D525,3),{"czg",1;"tfq",2;"zyd",3;"jzq",4;"gcz",5;"pcc",6},2,FALSE))*100000+VALUE(MID($D525,5,LEN($D525)-LEN(RIGHT($D525,11))-5+1))*1000+LEFT(RIGHT($D525,10),1)*100+IF(LEFT(RIGHT($D525,8),3)="jlr",1,2)*10+RIGHT($D525,1)</f>
        <v>9209212</v>
      </c>
      <c r="B525" s="28" t="s">
        <v>98</v>
      </c>
      <c r="C525" s="28" t="s">
        <v>231</v>
      </c>
      <c r="D525" s="28" t="s">
        <v>677</v>
      </c>
      <c r="E525" s="28">
        <v>4</v>
      </c>
      <c r="F525" s="28">
        <f t="shared" si="23"/>
        <v>1</v>
      </c>
      <c r="G525" s="28">
        <f>INDEX(难度数据!$A$1:$G$16,MATCH(VALUE(MID($D525,5,LEN($D525)-LEN(RIGHT($D525,11))-5+1)),难度数据!$A$1:$A$16,0),MATCH(LEFT($D525,3),难度数据!$A$1:$G$1,0))</f>
        <v>38</v>
      </c>
      <c r="H525" s="28">
        <f>VLOOKUP($G525,难度数据!$P:$AI,IF($F525=1,2+VLOOKUP($E525,难度数据!$A$24:$B$27,2,FALSE),12+VLOOKUP($E525,难度数据!$A$28:$B$31,2,FALSE)),FALSE)</f>
        <v>1.29395572815048</v>
      </c>
      <c r="I525" s="28">
        <f>VLOOKUP($G525,难度数据!$P:$AI,IF($F525=1,3+VLOOKUP($E525,难度数据!$A$24:$B$27,2,FALSE),13+VLOOKUP($E525,难度数据!$A$28:$B$31,2,FALSE)),FALSE)</f>
        <v>0</v>
      </c>
      <c r="J525" s="28">
        <f>VLOOKUP($G525,难度数据!$P:$AI,IF($F525=1,4+VLOOKUP($E525,难度数据!$A$24:$B$27,2,FALSE),14+VLOOKUP($E525,难度数据!$A$28:$B$31,2,FALSE)),FALSE)</f>
        <v>1900</v>
      </c>
      <c r="K525" s="28">
        <v>0</v>
      </c>
      <c r="L525" s="28">
        <v>1.5</v>
      </c>
      <c r="M525" s="28">
        <v>0</v>
      </c>
      <c r="N525" s="28">
        <v>0</v>
      </c>
      <c r="O525" s="28">
        <f ca="1">LOOKUP($G525*4,难度数据!$I$3:$I$23,IF($F525=1,INDIRECT("难度数据"&amp;"!$J$3:$J$23"),INDIRECT("难度数据"&amp;"!$K$3:$K$23")))</f>
        <v>160</v>
      </c>
      <c r="P525" s="28">
        <v>0</v>
      </c>
      <c r="Q525" s="28">
        <v>0</v>
      </c>
      <c r="R525" s="28">
        <v>1301003</v>
      </c>
      <c r="S525" s="28">
        <v>1</v>
      </c>
      <c r="T525" s="28">
        <v>1302003</v>
      </c>
      <c r="U525" s="28">
        <v>6</v>
      </c>
      <c r="V525" s="28"/>
      <c r="W525" s="28"/>
      <c r="X525" s="28"/>
      <c r="Y525" s="28"/>
      <c r="Z525" s="28"/>
      <c r="AA525" s="28" t="str">
        <f t="shared" si="25"/>
        <v>tfq-9-2-shl-loc2</v>
      </c>
      <c r="AB525" s="28">
        <v>4</v>
      </c>
      <c r="AC525" s="28">
        <f t="shared" si="24"/>
        <v>5</v>
      </c>
      <c r="AD525" s="29" t="str">
        <f>VLOOKUP(AG525,[2]战场角色!$A:$V,22,0)</f>
        <v>head_zdxl_1101003</v>
      </c>
      <c r="AE525" s="29">
        <f>VLOOKUP(AG525,检索目录!A:F,6,0)</f>
        <v>3</v>
      </c>
      <c r="AF525" s="28">
        <f>VLOOKUP(AG525,检索目录!A:F,3,0)</f>
        <v>3</v>
      </c>
      <c r="AG525" s="28">
        <v>1101003</v>
      </c>
      <c r="AH525" s="28"/>
    </row>
    <row r="526" s="29" customFormat="1" ht="16.5" spans="1:34">
      <c r="A526" s="35">
        <f>CONCATENATE(9,VLOOKUP(LEFT($D526,3),{"czg",1;"tfq",2;"zyd",3;"jzq",4;"gcz",5;"pcc",6},2,FALSE))*100000+VALUE(MID($D526,5,LEN($D526)-LEN(RIGHT($D526,11))-5+1))*1000+LEFT(RIGHT($D526,10),1)*100+IF(LEFT(RIGHT($D526,8),3)="jlr",1,2)*10+RIGHT($D526,1)</f>
        <v>9209222</v>
      </c>
      <c r="B526" s="28" t="s">
        <v>101</v>
      </c>
      <c r="C526" s="28" t="s">
        <v>505</v>
      </c>
      <c r="D526" s="28" t="s">
        <v>678</v>
      </c>
      <c r="E526" s="28">
        <v>4</v>
      </c>
      <c r="F526" s="28">
        <f t="shared" si="23"/>
        <v>2</v>
      </c>
      <c r="G526" s="28">
        <f>INDEX(难度数据!$A$1:$G$16,MATCH(VALUE(MID($D526,5,LEN($D526)-LEN(RIGHT($D526,11))-5+1)),难度数据!$A$1:$A$16,0),MATCH(LEFT($D526,3),难度数据!$A$1:$G$1,0))</f>
        <v>38</v>
      </c>
      <c r="H526" s="28">
        <f>VLOOKUP($G526,难度数据!$P:$AI,IF($F526=1,2+VLOOKUP($E526,难度数据!$A$24:$B$27,2,FALSE),12+VLOOKUP($E526,难度数据!$A$28:$B$31,2,FALSE)),FALSE)</f>
        <v>1.29891341293267</v>
      </c>
      <c r="I526" s="28">
        <f>VLOOKUP($G526,难度数据!$P:$AI,IF($F526=1,3+VLOOKUP($E526,难度数据!$A$24:$B$27,2,FALSE),13+VLOOKUP($E526,难度数据!$A$28:$B$31,2,FALSE)),FALSE)</f>
        <v>0</v>
      </c>
      <c r="J526" s="28">
        <f>VLOOKUP($G526,难度数据!$P:$AI,IF($F526=1,4+VLOOKUP($E526,难度数据!$A$24:$B$27,2,FALSE),14+VLOOKUP($E526,难度数据!$A$28:$B$31,2,FALSE)),FALSE)</f>
        <v>1900</v>
      </c>
      <c r="K526" s="28">
        <v>0</v>
      </c>
      <c r="L526" s="28">
        <v>1.5</v>
      </c>
      <c r="M526" s="28">
        <v>0</v>
      </c>
      <c r="N526" s="28">
        <v>0</v>
      </c>
      <c r="O526" s="28">
        <f ca="1">LOOKUP($G526*4,难度数据!$I$3:$I$23,IF($F526=1,INDIRECT("难度数据"&amp;"!$J$3:$J$23"),INDIRECT("难度数据"&amp;"!$K$3:$K$23")))</f>
        <v>24300</v>
      </c>
      <c r="P526" s="28">
        <v>0</v>
      </c>
      <c r="Q526" s="28">
        <v>0</v>
      </c>
      <c r="R526" s="28">
        <v>1303005</v>
      </c>
      <c r="S526" s="28">
        <v>1</v>
      </c>
      <c r="T526" s="28">
        <v>1304030</v>
      </c>
      <c r="U526" s="28">
        <v>6</v>
      </c>
      <c r="V526" s="28">
        <v>1304036</v>
      </c>
      <c r="W526" s="28">
        <v>6</v>
      </c>
      <c r="X526" s="28"/>
      <c r="Y526" s="28"/>
      <c r="Z526" s="28"/>
      <c r="AA526" s="28" t="str">
        <f t="shared" si="25"/>
        <v/>
      </c>
      <c r="AB526" s="28">
        <v>0</v>
      </c>
      <c r="AC526" s="28">
        <f t="shared" si="24"/>
        <v>5</v>
      </c>
      <c r="AD526" s="29" t="str">
        <f>VLOOKUP(AG526,[2]战场角色!$A:$V,22,0)</f>
        <v>head_lxy_1102005</v>
      </c>
      <c r="AE526" s="29">
        <f>VLOOKUP(AG526,检索目录!A:F,6,0)</f>
        <v>3</v>
      </c>
      <c r="AF526" s="28">
        <f>VLOOKUP(AG526,检索目录!A:F,3,0)</f>
        <v>3</v>
      </c>
      <c r="AG526" s="28">
        <v>1102005</v>
      </c>
      <c r="AH526" s="28"/>
    </row>
    <row r="527" s="29" customFormat="1" ht="16.5" spans="1:34">
      <c r="A527" s="35">
        <f>CONCATENATE(9,VLOOKUP(LEFT($D527,3),{"czg",1;"tfq",2;"zyd",3;"jzq",4;"gcz",5;"pcc",6},2,FALSE))*100000+VALUE(MID($D527,5,LEN($D527)-LEN(RIGHT($D527,11))-5+1))*1000+LEFT(RIGHT($D527,10),1)*100+IF(LEFT(RIGHT($D527,8),3)="jlr",1,2)*10+RIGHT($D527,1)</f>
        <v>9209213</v>
      </c>
      <c r="B527" s="28" t="s">
        <v>98</v>
      </c>
      <c r="C527" s="28" t="s">
        <v>99</v>
      </c>
      <c r="D527" s="28" t="s">
        <v>679</v>
      </c>
      <c r="E527" s="28">
        <v>3</v>
      </c>
      <c r="F527" s="28">
        <f t="shared" si="23"/>
        <v>1</v>
      </c>
      <c r="G527" s="28">
        <f>INDEX(难度数据!$A$1:$G$16,MATCH(VALUE(MID($D527,5,LEN($D527)-LEN(RIGHT($D527,11))-5+1)),难度数据!$A$1:$A$16,0),MATCH(LEFT($D527,3),难度数据!$A$1:$G$1,0))</f>
        <v>38</v>
      </c>
      <c r="H527" s="28">
        <f>VLOOKUP($G527,难度数据!$P:$AI,IF($F527=1,2+VLOOKUP($E527,难度数据!$A$24:$B$27,2,FALSE),12+VLOOKUP($E527,难度数据!$A$28:$B$31,2,FALSE)),FALSE)</f>
        <v>1.1213381580071</v>
      </c>
      <c r="I527" s="28">
        <f>VLOOKUP($G527,难度数据!$P:$AI,IF($F527=1,3+VLOOKUP($E527,难度数据!$A$24:$B$27,2,FALSE),13+VLOOKUP($E527,难度数据!$A$28:$B$31,2,FALSE)),FALSE)</f>
        <v>0</v>
      </c>
      <c r="J527" s="28">
        <f>VLOOKUP($G527,难度数据!$P:$AI,IF($F527=1,4+VLOOKUP($E527,难度数据!$A$24:$B$27,2,FALSE),14+VLOOKUP($E527,难度数据!$A$28:$B$31,2,FALSE)),FALSE)</f>
        <v>1900</v>
      </c>
      <c r="K527" s="28">
        <v>0</v>
      </c>
      <c r="L527" s="28">
        <v>1.5</v>
      </c>
      <c r="M527" s="28">
        <v>0</v>
      </c>
      <c r="N527" s="28">
        <v>0</v>
      </c>
      <c r="O527" s="28">
        <f ca="1">LOOKUP($G527*4,难度数据!$I$3:$I$23,IF($F527=1,INDIRECT("难度数据"&amp;"!$J$3:$J$23"),INDIRECT("难度数据"&amp;"!$K$3:$K$23")))</f>
        <v>160</v>
      </c>
      <c r="P527" s="28">
        <v>0</v>
      </c>
      <c r="Q527" s="28">
        <v>0</v>
      </c>
      <c r="R527" s="28">
        <v>1301012</v>
      </c>
      <c r="S527" s="28">
        <v>1</v>
      </c>
      <c r="T527" s="28">
        <v>1302012</v>
      </c>
      <c r="U527" s="28">
        <v>6</v>
      </c>
      <c r="V527" s="28"/>
      <c r="W527" s="28"/>
      <c r="X527" s="28"/>
      <c r="Y527" s="28"/>
      <c r="Z527" s="28"/>
      <c r="AA527" s="28" t="str">
        <f t="shared" si="25"/>
        <v>tfq-9-2-shl-loc3</v>
      </c>
      <c r="AB527" s="28">
        <v>4</v>
      </c>
      <c r="AC527" s="28">
        <f t="shared" si="24"/>
        <v>5</v>
      </c>
      <c r="AD527" s="29" t="str">
        <f>VLOOKUP(AG527,[2]战场角色!$A:$V,22,0)</f>
        <v>head_nyf_1101012</v>
      </c>
      <c r="AE527" s="29">
        <f>VLOOKUP(AG527,检索目录!A:F,6,0)</f>
        <v>2</v>
      </c>
      <c r="AF527" s="28">
        <f>VLOOKUP(AG527,检索目录!A:F,3,0)</f>
        <v>2</v>
      </c>
      <c r="AG527" s="28">
        <v>1101012</v>
      </c>
      <c r="AH527" s="28"/>
    </row>
    <row r="528" s="29" customFormat="1" ht="16.5" spans="1:34">
      <c r="A528" s="35">
        <f>CONCATENATE(9,VLOOKUP(LEFT($D528,3),{"czg",1;"tfq",2;"zyd",3;"jzq",4;"gcz",5;"pcc",6},2,FALSE))*100000+VALUE(MID($D528,5,LEN($D528)-LEN(RIGHT($D528,11))-5+1))*1000+LEFT(RIGHT($D528,10),1)*100+IF(LEFT(RIGHT($D528,8),3)="jlr",1,2)*10+RIGHT($D528,1)</f>
        <v>9209223</v>
      </c>
      <c r="B528" s="28" t="s">
        <v>101</v>
      </c>
      <c r="C528" s="28" t="s">
        <v>493</v>
      </c>
      <c r="D528" s="28" t="s">
        <v>680</v>
      </c>
      <c r="E528" s="28">
        <v>3</v>
      </c>
      <c r="F528" s="28">
        <f t="shared" si="23"/>
        <v>2</v>
      </c>
      <c r="G528" s="28">
        <f>INDEX(难度数据!$A$1:$G$16,MATCH(VALUE(MID($D528,5,LEN($D528)-LEN(RIGHT($D528,11))-5+1)),难度数据!$A$1:$A$16,0),MATCH(LEFT($D528,3),难度数据!$A$1:$G$1,0))</f>
        <v>38</v>
      </c>
      <c r="H528" s="28">
        <f>VLOOKUP($G528,难度数据!$P:$AI,IF($F528=1,2+VLOOKUP($E528,难度数据!$A$24:$B$27,2,FALSE),12+VLOOKUP($E528,难度数据!$A$28:$B$31,2,FALSE)),FALSE)</f>
        <v>1.12905550508763</v>
      </c>
      <c r="I528" s="28">
        <f>VLOOKUP($G528,难度数据!$P:$AI,IF($F528=1,3+VLOOKUP($E528,难度数据!$A$24:$B$27,2,FALSE),13+VLOOKUP($E528,难度数据!$A$28:$B$31,2,FALSE)),FALSE)</f>
        <v>0</v>
      </c>
      <c r="J528" s="28">
        <f>VLOOKUP($G528,难度数据!$P:$AI,IF($F528=1,4+VLOOKUP($E528,难度数据!$A$24:$B$27,2,FALSE),14+VLOOKUP($E528,难度数据!$A$28:$B$31,2,FALSE)),FALSE)</f>
        <v>1900</v>
      </c>
      <c r="K528" s="28">
        <v>0</v>
      </c>
      <c r="L528" s="28">
        <v>1.5</v>
      </c>
      <c r="M528" s="28">
        <v>0</v>
      </c>
      <c r="N528" s="28">
        <v>0</v>
      </c>
      <c r="O528" s="28">
        <f ca="1">LOOKUP($G528*4,难度数据!$I$3:$I$23,IF($F528=1,INDIRECT("难度数据"&amp;"!$J$3:$J$23"),INDIRECT("难度数据"&amp;"!$K$3:$K$23")))</f>
        <v>24300</v>
      </c>
      <c r="P528" s="28">
        <v>0</v>
      </c>
      <c r="Q528" s="28">
        <v>0</v>
      </c>
      <c r="R528" s="28">
        <v>1303018</v>
      </c>
      <c r="S528" s="28">
        <v>1</v>
      </c>
      <c r="T528" s="28">
        <v>1304029</v>
      </c>
      <c r="U528" s="28">
        <v>6</v>
      </c>
      <c r="V528" s="28">
        <v>1304032</v>
      </c>
      <c r="W528" s="28">
        <v>6</v>
      </c>
      <c r="X528" s="28"/>
      <c r="Y528" s="28"/>
      <c r="Z528" s="28"/>
      <c r="AA528" s="28" t="str">
        <f t="shared" si="25"/>
        <v/>
      </c>
      <c r="AB528" s="28">
        <v>0</v>
      </c>
      <c r="AC528" s="28">
        <f t="shared" si="24"/>
        <v>5</v>
      </c>
      <c r="AD528" s="29" t="str">
        <f>VLOOKUP(AG528,[2]战场角色!$A:$V,22,0)</f>
        <v>head_sr_1102018</v>
      </c>
      <c r="AE528" s="29">
        <f>VLOOKUP(AG528,检索目录!A:F,6,0)</f>
        <v>2</v>
      </c>
      <c r="AF528" s="28">
        <f>VLOOKUP(AG528,检索目录!A:F,3,0)</f>
        <v>2</v>
      </c>
      <c r="AG528" s="28">
        <v>1102018</v>
      </c>
      <c r="AH528" s="28"/>
    </row>
    <row r="529" s="29" customFormat="1" ht="16.5" spans="1:34">
      <c r="A529" s="35">
        <f>CONCATENATE(9,VLOOKUP(LEFT($D529,3),{"czg",1;"tfq",2;"zyd",3;"jzq",4;"gcz",5;"pcc",6},2,FALSE))*100000+VALUE(MID($D529,5,LEN($D529)-LEN(RIGHT($D529,11))-5+1))*1000+LEFT(RIGHT($D529,10),1)*100+IF(LEFT(RIGHT($D529,8),3)="jlr",1,2)*10+RIGHT($D529,1)</f>
        <v>9209311</v>
      </c>
      <c r="B529" s="28" t="s">
        <v>98</v>
      </c>
      <c r="C529" s="28" t="s">
        <v>207</v>
      </c>
      <c r="D529" s="28" t="s">
        <v>681</v>
      </c>
      <c r="E529" s="28">
        <v>3</v>
      </c>
      <c r="F529" s="28">
        <f t="shared" si="23"/>
        <v>1</v>
      </c>
      <c r="G529" s="28">
        <f>INDEX(难度数据!$A$1:$G$16,MATCH(VALUE(MID($D529,5,LEN($D529)-LEN(RIGHT($D529,11))-5+1)),难度数据!$A$1:$A$16,0),MATCH(LEFT($D529,3),难度数据!$A$1:$G$1,0))</f>
        <v>38</v>
      </c>
      <c r="H529" s="28">
        <f>VLOOKUP($G529,难度数据!$P:$AI,IF($F529=1,2+VLOOKUP($E529,难度数据!$A$24:$B$27,2,FALSE),12+VLOOKUP($E529,难度数据!$A$28:$B$31,2,FALSE)),FALSE)</f>
        <v>1.1213381580071</v>
      </c>
      <c r="I529" s="28">
        <f>VLOOKUP($G529,难度数据!$P:$AI,IF($F529=1,3+VLOOKUP($E529,难度数据!$A$24:$B$27,2,FALSE),13+VLOOKUP($E529,难度数据!$A$28:$B$31,2,FALSE)),FALSE)</f>
        <v>0</v>
      </c>
      <c r="J529" s="28">
        <f>VLOOKUP($G529,难度数据!$P:$AI,IF($F529=1,4+VLOOKUP($E529,难度数据!$A$24:$B$27,2,FALSE),14+VLOOKUP($E529,难度数据!$A$28:$B$31,2,FALSE)),FALSE)</f>
        <v>1900</v>
      </c>
      <c r="K529" s="28">
        <v>0</v>
      </c>
      <c r="L529" s="28">
        <v>1.5</v>
      </c>
      <c r="M529" s="28">
        <v>0</v>
      </c>
      <c r="N529" s="28">
        <v>0</v>
      </c>
      <c r="O529" s="28">
        <f ca="1">LOOKUP($G529*4,难度数据!$I$3:$I$23,IF($F529=1,INDIRECT("难度数据"&amp;"!$J$3:$J$23"),INDIRECT("难度数据"&amp;"!$K$3:$K$23")))</f>
        <v>160</v>
      </c>
      <c r="P529" s="28">
        <v>0</v>
      </c>
      <c r="Q529" s="28">
        <v>0</v>
      </c>
      <c r="R529" s="28">
        <v>1301009</v>
      </c>
      <c r="S529" s="28">
        <v>1</v>
      </c>
      <c r="T529" s="28">
        <v>1302009</v>
      </c>
      <c r="U529" s="28">
        <v>6</v>
      </c>
      <c r="V529" s="28"/>
      <c r="W529" s="28"/>
      <c r="X529" s="28"/>
      <c r="Y529" s="28"/>
      <c r="Z529" s="28"/>
      <c r="AA529" s="28" t="str">
        <f t="shared" si="25"/>
        <v>tfq-9-3-shl-loc1</v>
      </c>
      <c r="AB529" s="28">
        <v>4</v>
      </c>
      <c r="AC529" s="28">
        <f t="shared" si="24"/>
        <v>5</v>
      </c>
      <c r="AD529" s="29" t="str">
        <f>VLOOKUP(AG529,[2]战场角色!$A:$V,22,0)</f>
        <v>head_blsm_1101009</v>
      </c>
      <c r="AE529" s="29">
        <f>VLOOKUP(AG529,检索目录!A:F,6,0)</f>
        <v>3</v>
      </c>
      <c r="AF529" s="28">
        <f>VLOOKUP(AG529,检索目录!A:F,3,0)</f>
        <v>3</v>
      </c>
      <c r="AG529" s="28">
        <v>1101009</v>
      </c>
      <c r="AH529" s="28"/>
    </row>
    <row r="530" s="29" customFormat="1" ht="16.5" spans="1:34">
      <c r="A530" s="35">
        <f>CONCATENATE(9,VLOOKUP(LEFT($D530,3),{"czg",1;"tfq",2;"zyd",3;"jzq",4;"gcz",5;"pcc",6},2,FALSE))*100000+VALUE(MID($D530,5,LEN($D530)-LEN(RIGHT($D530,11))-5+1))*1000+LEFT(RIGHT($D530,10),1)*100+IF(LEFT(RIGHT($D530,8),3)="jlr",1,2)*10+RIGHT($D530,1)</f>
        <v>9209321</v>
      </c>
      <c r="B530" s="28" t="s">
        <v>101</v>
      </c>
      <c r="C530" s="28" t="s">
        <v>515</v>
      </c>
      <c r="D530" s="28" t="s">
        <v>682</v>
      </c>
      <c r="E530" s="28">
        <v>3</v>
      </c>
      <c r="F530" s="28">
        <f t="shared" si="23"/>
        <v>2</v>
      </c>
      <c r="G530" s="28">
        <f>INDEX(难度数据!$A$1:$G$16,MATCH(VALUE(MID($D530,5,LEN($D530)-LEN(RIGHT($D530,11))-5+1)),难度数据!$A$1:$A$16,0),MATCH(LEFT($D530,3),难度数据!$A$1:$G$1,0))</f>
        <v>38</v>
      </c>
      <c r="H530" s="28">
        <f>VLOOKUP($G530,难度数据!$P:$AI,IF($F530=1,2+VLOOKUP($E530,难度数据!$A$24:$B$27,2,FALSE),12+VLOOKUP($E530,难度数据!$A$28:$B$31,2,FALSE)),FALSE)</f>
        <v>1.12905550508763</v>
      </c>
      <c r="I530" s="28">
        <f>VLOOKUP($G530,难度数据!$P:$AI,IF($F530=1,3+VLOOKUP($E530,难度数据!$A$24:$B$27,2,FALSE),13+VLOOKUP($E530,难度数据!$A$28:$B$31,2,FALSE)),FALSE)</f>
        <v>0</v>
      </c>
      <c r="J530" s="28">
        <f>VLOOKUP($G530,难度数据!$P:$AI,IF($F530=1,4+VLOOKUP($E530,难度数据!$A$24:$B$27,2,FALSE),14+VLOOKUP($E530,难度数据!$A$28:$B$31,2,FALSE)),FALSE)</f>
        <v>1900</v>
      </c>
      <c r="K530" s="28">
        <v>0</v>
      </c>
      <c r="L530" s="28">
        <v>1.5</v>
      </c>
      <c r="M530" s="28">
        <v>0</v>
      </c>
      <c r="N530" s="28">
        <v>0</v>
      </c>
      <c r="O530" s="28">
        <f ca="1">LOOKUP($G530*4,难度数据!$I$3:$I$23,IF($F530=1,INDIRECT("难度数据"&amp;"!$J$3:$J$23"),INDIRECT("难度数据"&amp;"!$K$3:$K$23")))</f>
        <v>24300</v>
      </c>
      <c r="P530" s="28">
        <v>0</v>
      </c>
      <c r="Q530" s="28">
        <v>0</v>
      </c>
      <c r="R530" s="28">
        <v>1303014</v>
      </c>
      <c r="S530" s="28">
        <v>1</v>
      </c>
      <c r="T530" s="28">
        <v>1304017</v>
      </c>
      <c r="U530" s="28">
        <v>6</v>
      </c>
      <c r="V530" s="28">
        <v>1304019</v>
      </c>
      <c r="W530" s="28">
        <v>6</v>
      </c>
      <c r="X530" s="28"/>
      <c r="Y530" s="28"/>
      <c r="Z530" s="28"/>
      <c r="AA530" s="28" t="str">
        <f t="shared" si="25"/>
        <v/>
      </c>
      <c r="AB530" s="28">
        <v>0</v>
      </c>
      <c r="AC530" s="28">
        <f t="shared" si="24"/>
        <v>5</v>
      </c>
      <c r="AD530" s="29" t="str">
        <f>VLOOKUP(AG530,[2]战场角色!$A:$V,22,0)</f>
        <v>head_slm_1102014</v>
      </c>
      <c r="AE530" s="29">
        <f>VLOOKUP(AG530,检索目录!A:F,6,0)</f>
        <v>3</v>
      </c>
      <c r="AF530" s="28">
        <f>VLOOKUP(AG530,检索目录!A:F,3,0)</f>
        <v>3</v>
      </c>
      <c r="AG530" s="28">
        <v>1102014</v>
      </c>
      <c r="AH530" s="28"/>
    </row>
    <row r="531" s="29" customFormat="1" ht="16.5" spans="1:34">
      <c r="A531" s="35">
        <f>CONCATENATE(9,VLOOKUP(LEFT($D531,3),{"czg",1;"tfq",2;"zyd",3;"jzq",4;"gcz",5;"pcc",6},2,FALSE))*100000+VALUE(MID($D531,5,LEN($D531)-LEN(RIGHT($D531,11))-5+1))*1000+LEFT(RIGHT($D531,10),1)*100+IF(LEFT(RIGHT($D531,8),3)="jlr",1,2)*10+RIGHT($D531,1)</f>
        <v>9209312</v>
      </c>
      <c r="B531" s="28" t="s">
        <v>98</v>
      </c>
      <c r="C531" s="28" t="s">
        <v>104</v>
      </c>
      <c r="D531" s="28" t="s">
        <v>683</v>
      </c>
      <c r="E531" s="28">
        <v>4</v>
      </c>
      <c r="F531" s="28">
        <f t="shared" si="23"/>
        <v>1</v>
      </c>
      <c r="G531" s="28">
        <f>INDEX(难度数据!$A$1:$G$16,MATCH(VALUE(MID($D531,5,LEN($D531)-LEN(RIGHT($D531,11))-5+1)),难度数据!$A$1:$A$16,0),MATCH(LEFT($D531,3),难度数据!$A$1:$G$1,0))</f>
        <v>38</v>
      </c>
      <c r="H531" s="28">
        <f>VLOOKUP($G531,难度数据!$P:$AI,IF($F531=1,2+VLOOKUP($E531,难度数据!$A$24:$B$27,2,FALSE),12+VLOOKUP($E531,难度数据!$A$28:$B$31,2,FALSE)),FALSE)</f>
        <v>1.29395572815048</v>
      </c>
      <c r="I531" s="28">
        <f>VLOOKUP($G531,难度数据!$P:$AI,IF($F531=1,3+VLOOKUP($E531,难度数据!$A$24:$B$27,2,FALSE),13+VLOOKUP($E531,难度数据!$A$28:$B$31,2,FALSE)),FALSE)</f>
        <v>0</v>
      </c>
      <c r="J531" s="28">
        <f>VLOOKUP($G531,难度数据!$P:$AI,IF($F531=1,4+VLOOKUP($E531,难度数据!$A$24:$B$27,2,FALSE),14+VLOOKUP($E531,难度数据!$A$28:$B$31,2,FALSE)),FALSE)</f>
        <v>1900</v>
      </c>
      <c r="K531" s="28">
        <v>0</v>
      </c>
      <c r="L531" s="28">
        <v>1.5</v>
      </c>
      <c r="M531" s="28">
        <v>0</v>
      </c>
      <c r="N531" s="28">
        <v>0</v>
      </c>
      <c r="O531" s="28">
        <f ca="1">LOOKUP($G531*4,难度数据!$I$3:$I$23,IF($F531=1,INDIRECT("难度数据"&amp;"!$J$3:$J$23"),INDIRECT("难度数据"&amp;"!$K$3:$K$23")))</f>
        <v>160</v>
      </c>
      <c r="P531" s="28">
        <v>0</v>
      </c>
      <c r="Q531" s="28">
        <v>0</v>
      </c>
      <c r="R531" s="28">
        <v>1301008</v>
      </c>
      <c r="S531" s="28">
        <v>1</v>
      </c>
      <c r="T531" s="28">
        <v>1302008</v>
      </c>
      <c r="U531" s="28">
        <v>6</v>
      </c>
      <c r="V531" s="28"/>
      <c r="W531" s="28"/>
      <c r="X531" s="28"/>
      <c r="Y531" s="28"/>
      <c r="Z531" s="28"/>
      <c r="AA531" s="28" t="str">
        <f t="shared" si="25"/>
        <v>tfq-9-3-shl-loc2</v>
      </c>
      <c r="AB531" s="28">
        <v>4</v>
      </c>
      <c r="AC531" s="28">
        <f t="shared" si="24"/>
        <v>5</v>
      </c>
      <c r="AD531" s="29" t="str">
        <f>VLOOKUP(AG531,[2]战场角色!$A:$V,22,0)</f>
        <v>head_hekp_1101008</v>
      </c>
      <c r="AE531" s="29">
        <f>VLOOKUP(AG531,检索目录!A:F,6,0)</f>
        <v>2</v>
      </c>
      <c r="AF531" s="28">
        <f>VLOOKUP(AG531,检索目录!A:F,3,0)</f>
        <v>3</v>
      </c>
      <c r="AG531" s="28">
        <v>1101008</v>
      </c>
      <c r="AH531" s="28"/>
    </row>
    <row r="532" s="29" customFormat="1" ht="16.5" spans="1:34">
      <c r="A532" s="35">
        <f>CONCATENATE(9,VLOOKUP(LEFT($D532,3),{"czg",1;"tfq",2;"zyd",3;"jzq",4;"gcz",5;"pcc",6},2,FALSE))*100000+VALUE(MID($D532,5,LEN($D532)-LEN(RIGHT($D532,11))-5+1))*1000+LEFT(RIGHT($D532,10),1)*100+IF(LEFT(RIGHT($D532,8),3)="jlr",1,2)*10+RIGHT($D532,1)</f>
        <v>9209322</v>
      </c>
      <c r="B532" s="28" t="s">
        <v>101</v>
      </c>
      <c r="C532" s="28" t="s">
        <v>496</v>
      </c>
      <c r="D532" s="28" t="s">
        <v>684</v>
      </c>
      <c r="E532" s="28">
        <v>4</v>
      </c>
      <c r="F532" s="28">
        <f t="shared" si="23"/>
        <v>2</v>
      </c>
      <c r="G532" s="28">
        <f>INDEX(难度数据!$A$1:$G$16,MATCH(VALUE(MID($D532,5,LEN($D532)-LEN(RIGHT($D532,11))-5+1)),难度数据!$A$1:$A$16,0),MATCH(LEFT($D532,3),难度数据!$A$1:$G$1,0))</f>
        <v>38</v>
      </c>
      <c r="H532" s="28">
        <f>VLOOKUP($G532,难度数据!$P:$AI,IF($F532=1,2+VLOOKUP($E532,难度数据!$A$24:$B$27,2,FALSE),12+VLOOKUP($E532,难度数据!$A$28:$B$31,2,FALSE)),FALSE)</f>
        <v>1.29891341293267</v>
      </c>
      <c r="I532" s="28">
        <f>VLOOKUP($G532,难度数据!$P:$AI,IF($F532=1,3+VLOOKUP($E532,难度数据!$A$24:$B$27,2,FALSE),13+VLOOKUP($E532,难度数据!$A$28:$B$31,2,FALSE)),FALSE)</f>
        <v>0</v>
      </c>
      <c r="J532" s="28">
        <f>VLOOKUP($G532,难度数据!$P:$AI,IF($F532=1,4+VLOOKUP($E532,难度数据!$A$24:$B$27,2,FALSE),14+VLOOKUP($E532,难度数据!$A$28:$B$31,2,FALSE)),FALSE)</f>
        <v>1900</v>
      </c>
      <c r="K532" s="28">
        <v>0</v>
      </c>
      <c r="L532" s="28">
        <v>1.5</v>
      </c>
      <c r="M532" s="28">
        <v>0</v>
      </c>
      <c r="N532" s="28">
        <v>0</v>
      </c>
      <c r="O532" s="28">
        <f ca="1">LOOKUP($G532*4,难度数据!$I$3:$I$23,IF($F532=1,INDIRECT("难度数据"&amp;"!$J$3:$J$23"),INDIRECT("难度数据"&amp;"!$K$3:$K$23")))</f>
        <v>24300</v>
      </c>
      <c r="P532" s="28">
        <v>0</v>
      </c>
      <c r="Q532" s="28">
        <v>0</v>
      </c>
      <c r="R532" s="28">
        <v>1303013</v>
      </c>
      <c r="S532" s="28">
        <v>1</v>
      </c>
      <c r="T532" s="28">
        <v>1304030</v>
      </c>
      <c r="U532" s="28">
        <v>6</v>
      </c>
      <c r="V532" s="28">
        <v>1304031</v>
      </c>
      <c r="W532" s="28">
        <v>6</v>
      </c>
      <c r="X532" s="28"/>
      <c r="Y532" s="28"/>
      <c r="Z532" s="28"/>
      <c r="AA532" s="28" t="str">
        <f t="shared" si="25"/>
        <v/>
      </c>
      <c r="AB532" s="28">
        <v>0</v>
      </c>
      <c r="AC532" s="28">
        <f t="shared" si="24"/>
        <v>5</v>
      </c>
      <c r="AD532" s="29" t="str">
        <f>VLOOKUP(AG532,[2]战场角色!$A:$V,22,0)</f>
        <v>head_sbls_1102013</v>
      </c>
      <c r="AE532" s="29">
        <f>VLOOKUP(AG532,检索目录!A:F,6,0)</f>
        <v>2</v>
      </c>
      <c r="AF532" s="28">
        <f>VLOOKUP(AG532,检索目录!A:F,3,0)</f>
        <v>3</v>
      </c>
      <c r="AG532" s="28">
        <v>1102013</v>
      </c>
      <c r="AH532" s="28"/>
    </row>
    <row r="533" s="29" customFormat="1" ht="16.5" spans="1:34">
      <c r="A533" s="35">
        <f>CONCATENATE(9,VLOOKUP(LEFT($D533,3),{"czg",1;"tfq",2;"zyd",3;"jzq",4;"gcz",5;"pcc",6},2,FALSE))*100000+VALUE(MID($D533,5,LEN($D533)-LEN(RIGHT($D533,11))-5+1))*1000+LEFT(RIGHT($D533,10),1)*100+IF(LEFT(RIGHT($D533,8),3)="jlr",1,2)*10+RIGHT($D533,1)</f>
        <v>9209313</v>
      </c>
      <c r="B533" s="28" t="s">
        <v>98</v>
      </c>
      <c r="C533" s="28" t="s">
        <v>99</v>
      </c>
      <c r="D533" s="28" t="s">
        <v>685</v>
      </c>
      <c r="E533" s="28">
        <v>3</v>
      </c>
      <c r="F533" s="28">
        <f t="shared" si="23"/>
        <v>1</v>
      </c>
      <c r="G533" s="28">
        <f>INDEX(难度数据!$A$1:$G$16,MATCH(VALUE(MID($D533,5,LEN($D533)-LEN(RIGHT($D533,11))-5+1)),难度数据!$A$1:$A$16,0),MATCH(LEFT($D533,3),难度数据!$A$1:$G$1,0))</f>
        <v>38</v>
      </c>
      <c r="H533" s="28">
        <f>VLOOKUP($G533,难度数据!$P:$AI,IF($F533=1,2+VLOOKUP($E533,难度数据!$A$24:$B$27,2,FALSE),12+VLOOKUP($E533,难度数据!$A$28:$B$31,2,FALSE)),FALSE)</f>
        <v>1.1213381580071</v>
      </c>
      <c r="I533" s="28">
        <f>VLOOKUP($G533,难度数据!$P:$AI,IF($F533=1,3+VLOOKUP($E533,难度数据!$A$24:$B$27,2,FALSE),13+VLOOKUP($E533,难度数据!$A$28:$B$31,2,FALSE)),FALSE)</f>
        <v>0</v>
      </c>
      <c r="J533" s="28">
        <f>VLOOKUP($G533,难度数据!$P:$AI,IF($F533=1,4+VLOOKUP($E533,难度数据!$A$24:$B$27,2,FALSE),14+VLOOKUP($E533,难度数据!$A$28:$B$31,2,FALSE)),FALSE)</f>
        <v>1900</v>
      </c>
      <c r="K533" s="28">
        <v>0</v>
      </c>
      <c r="L533" s="28">
        <v>1.5</v>
      </c>
      <c r="M533" s="28">
        <v>0</v>
      </c>
      <c r="N533" s="28">
        <v>0</v>
      </c>
      <c r="O533" s="28">
        <f ca="1">LOOKUP($G533*4,难度数据!$I$3:$I$23,IF($F533=1,INDIRECT("难度数据"&amp;"!$J$3:$J$23"),INDIRECT("难度数据"&amp;"!$K$3:$K$23")))</f>
        <v>160</v>
      </c>
      <c r="P533" s="28">
        <v>0</v>
      </c>
      <c r="Q533" s="28">
        <v>0</v>
      </c>
      <c r="R533" s="28">
        <v>1301012</v>
      </c>
      <c r="S533" s="28">
        <v>1</v>
      </c>
      <c r="T533" s="28">
        <v>1302012</v>
      </c>
      <c r="U533" s="28">
        <v>6</v>
      </c>
      <c r="V533" s="28"/>
      <c r="W533" s="28"/>
      <c r="X533" s="28"/>
      <c r="Y533" s="28"/>
      <c r="Z533" s="28"/>
      <c r="AA533" s="28" t="str">
        <f t="shared" si="25"/>
        <v>tfq-9-3-shl-loc3</v>
      </c>
      <c r="AB533" s="28">
        <v>4</v>
      </c>
      <c r="AC533" s="28">
        <f t="shared" si="24"/>
        <v>5</v>
      </c>
      <c r="AD533" s="29" t="str">
        <f>VLOOKUP(AG533,[2]战场角色!$A:$V,22,0)</f>
        <v>head_nyf_1101012</v>
      </c>
      <c r="AE533" s="29">
        <f>VLOOKUP(AG533,检索目录!A:F,6,0)</f>
        <v>2</v>
      </c>
      <c r="AF533" s="28">
        <f>VLOOKUP(AG533,检索目录!A:F,3,0)</f>
        <v>2</v>
      </c>
      <c r="AG533" s="28">
        <v>1101012</v>
      </c>
      <c r="AH533" s="28"/>
    </row>
    <row r="534" s="29" customFormat="1" ht="16.5" spans="1:34">
      <c r="A534" s="35">
        <f>CONCATENATE(9,VLOOKUP(LEFT($D534,3),{"czg",1;"tfq",2;"zyd",3;"jzq",4;"gcz",5;"pcc",6},2,FALSE))*100000+VALUE(MID($D534,5,LEN($D534)-LEN(RIGHT($D534,11))-5+1))*1000+LEFT(RIGHT($D534,10),1)*100+IF(LEFT(RIGHT($D534,8),3)="jlr",1,2)*10+RIGHT($D534,1)</f>
        <v>9209323</v>
      </c>
      <c r="B534" s="28" t="s">
        <v>101</v>
      </c>
      <c r="C534" s="28" t="s">
        <v>493</v>
      </c>
      <c r="D534" s="28" t="s">
        <v>686</v>
      </c>
      <c r="E534" s="28">
        <v>3</v>
      </c>
      <c r="F534" s="28">
        <f t="shared" si="23"/>
        <v>2</v>
      </c>
      <c r="G534" s="28">
        <f>INDEX(难度数据!$A$1:$G$16,MATCH(VALUE(MID($D534,5,LEN($D534)-LEN(RIGHT($D534,11))-5+1)),难度数据!$A$1:$A$16,0),MATCH(LEFT($D534,3),难度数据!$A$1:$G$1,0))</f>
        <v>38</v>
      </c>
      <c r="H534" s="28">
        <f>VLOOKUP($G534,难度数据!$P:$AI,IF($F534=1,2+VLOOKUP($E534,难度数据!$A$24:$B$27,2,FALSE),12+VLOOKUP($E534,难度数据!$A$28:$B$31,2,FALSE)),FALSE)</f>
        <v>1.12905550508763</v>
      </c>
      <c r="I534" s="28">
        <f>VLOOKUP($G534,难度数据!$P:$AI,IF($F534=1,3+VLOOKUP($E534,难度数据!$A$24:$B$27,2,FALSE),13+VLOOKUP($E534,难度数据!$A$28:$B$31,2,FALSE)),FALSE)</f>
        <v>0</v>
      </c>
      <c r="J534" s="28">
        <f>VLOOKUP($G534,难度数据!$P:$AI,IF($F534=1,4+VLOOKUP($E534,难度数据!$A$24:$B$27,2,FALSE),14+VLOOKUP($E534,难度数据!$A$28:$B$31,2,FALSE)),FALSE)</f>
        <v>1900</v>
      </c>
      <c r="K534" s="28">
        <v>0</v>
      </c>
      <c r="L534" s="28">
        <v>1.5</v>
      </c>
      <c r="M534" s="28">
        <v>0</v>
      </c>
      <c r="N534" s="28">
        <v>0</v>
      </c>
      <c r="O534" s="28">
        <f ca="1">LOOKUP($G534*4,难度数据!$I$3:$I$23,IF($F534=1,INDIRECT("难度数据"&amp;"!$J$3:$J$23"),INDIRECT("难度数据"&amp;"!$K$3:$K$23")))</f>
        <v>24300</v>
      </c>
      <c r="P534" s="28">
        <v>0</v>
      </c>
      <c r="Q534" s="28">
        <v>0</v>
      </c>
      <c r="R534" s="28">
        <v>1303018</v>
      </c>
      <c r="S534" s="28">
        <v>1</v>
      </c>
      <c r="T534" s="28">
        <v>1304029</v>
      </c>
      <c r="U534" s="28">
        <v>6</v>
      </c>
      <c r="V534" s="28">
        <v>1304032</v>
      </c>
      <c r="W534" s="28">
        <v>6</v>
      </c>
      <c r="X534" s="28"/>
      <c r="Y534" s="28"/>
      <c r="Z534" s="28"/>
      <c r="AA534" s="28" t="str">
        <f t="shared" si="25"/>
        <v/>
      </c>
      <c r="AB534" s="28">
        <v>0</v>
      </c>
      <c r="AC534" s="28">
        <f t="shared" si="24"/>
        <v>5</v>
      </c>
      <c r="AD534" s="29" t="str">
        <f>VLOOKUP(AG534,[2]战场角色!$A:$V,22,0)</f>
        <v>head_sr_1102018</v>
      </c>
      <c r="AE534" s="29">
        <f>VLOOKUP(AG534,检索目录!A:F,6,0)</f>
        <v>2</v>
      </c>
      <c r="AF534" s="28">
        <f>VLOOKUP(AG534,检索目录!A:F,3,0)</f>
        <v>2</v>
      </c>
      <c r="AG534" s="28">
        <v>1102018</v>
      </c>
      <c r="AH534" s="28"/>
    </row>
    <row r="535" s="29" customFormat="1" ht="16.5" spans="1:34">
      <c r="A535" s="35">
        <f>CONCATENATE(9,VLOOKUP(LEFT($D535,3),{"czg",1;"tfq",2;"zyd",3;"jzq",4;"gcz",5;"pcc",6},2,FALSE))*100000+VALUE(MID($D535,5,LEN($D535)-LEN(RIGHT($D535,11))-5+1))*1000+LEFT(RIGHT($D535,10),1)*100+IF(LEFT(RIGHT($D535,8),3)="jlr",1,2)*10+RIGHT($D535,1)</f>
        <v>9309111</v>
      </c>
      <c r="B535" s="28" t="s">
        <v>98</v>
      </c>
      <c r="C535" s="28" t="s">
        <v>238</v>
      </c>
      <c r="D535" s="28" t="s">
        <v>687</v>
      </c>
      <c r="E535" s="28">
        <v>3</v>
      </c>
      <c r="F535" s="28">
        <f t="shared" si="23"/>
        <v>1</v>
      </c>
      <c r="G535" s="28">
        <f>INDEX(难度数据!$A$1:$G$16,MATCH(VALUE(MID($D535,5,LEN($D535)-LEN(RIGHT($D535,11))-5+1)),难度数据!$A$1:$A$16,0),MATCH(LEFT($D535,3),难度数据!$A$1:$G$1,0))</f>
        <v>46</v>
      </c>
      <c r="H535" s="28">
        <f>VLOOKUP($G535,难度数据!$P:$AI,IF($F535=1,2+VLOOKUP($E535,难度数据!$A$24:$B$27,2,FALSE),12+VLOOKUP($E535,难度数据!$A$28:$B$31,2,FALSE)),FALSE)</f>
        <v>1.18775166550551</v>
      </c>
      <c r="I535" s="28">
        <f>VLOOKUP($G535,难度数据!$P:$AI,IF($F535=1,3+VLOOKUP($E535,难度数据!$A$24:$B$27,2,FALSE),13+VLOOKUP($E535,难度数据!$A$28:$B$31,2,FALSE)),FALSE)</f>
        <v>0</v>
      </c>
      <c r="J535" s="28">
        <f>VLOOKUP($G535,难度数据!$P:$AI,IF($F535=1,4+VLOOKUP($E535,难度数据!$A$24:$B$27,2,FALSE),14+VLOOKUP($E535,难度数据!$A$28:$B$31,2,FALSE)),FALSE)</f>
        <v>2300</v>
      </c>
      <c r="K535" s="28">
        <v>0</v>
      </c>
      <c r="L535" s="28">
        <v>1.5</v>
      </c>
      <c r="M535" s="28">
        <v>0</v>
      </c>
      <c r="N535" s="28">
        <v>0</v>
      </c>
      <c r="O535" s="28">
        <f ca="1">LOOKUP($G535*4,难度数据!$I$3:$I$23,IF($F535=1,INDIRECT("难度数据"&amp;"!$J$3:$J$23"),INDIRECT("难度数据"&amp;"!$K$3:$K$23")))</f>
        <v>190</v>
      </c>
      <c r="P535" s="28">
        <v>0</v>
      </c>
      <c r="Q535" s="28">
        <v>0</v>
      </c>
      <c r="R535" s="28">
        <v>1301007</v>
      </c>
      <c r="S535" s="28">
        <v>1</v>
      </c>
      <c r="T535" s="28">
        <v>1302007</v>
      </c>
      <c r="U535" s="28">
        <v>6</v>
      </c>
      <c r="V535" s="28"/>
      <c r="W535" s="28"/>
      <c r="X535" s="28"/>
      <c r="Y535" s="28"/>
      <c r="Z535" s="28"/>
      <c r="AA535" s="28" t="str">
        <f t="shared" si="25"/>
        <v>zyd-9-1-shl-loc1</v>
      </c>
      <c r="AB535" s="28">
        <v>4</v>
      </c>
      <c r="AC535" s="28">
        <f t="shared" si="24"/>
        <v>5</v>
      </c>
      <c r="AD535" s="29" t="str">
        <f>VLOOKUP(AG535,[2]战场角色!$A:$V,22,0)</f>
        <v>head_zdcyb_1101007</v>
      </c>
      <c r="AE535" s="29">
        <f>VLOOKUP(AG535,检索目录!A:F,6,0)</f>
        <v>4</v>
      </c>
      <c r="AF535" s="28">
        <f>VLOOKUP(AG535,检索目录!A:F,3,0)</f>
        <v>1</v>
      </c>
      <c r="AG535" s="28">
        <v>1101007</v>
      </c>
      <c r="AH535" s="28"/>
    </row>
    <row r="536" s="29" customFormat="1" ht="16.5" spans="1:34">
      <c r="A536" s="35">
        <f>CONCATENATE(9,VLOOKUP(LEFT($D536,3),{"czg",1;"tfq",2;"zyd",3;"jzq",4;"gcz",5;"pcc",6},2,FALSE))*100000+VALUE(MID($D536,5,LEN($D536)-LEN(RIGHT($D536,11))-5+1))*1000+LEFT(RIGHT($D536,10),1)*100+IF(LEFT(RIGHT($D536,8),3)="jlr",1,2)*10+RIGHT($D536,1)</f>
        <v>9309121</v>
      </c>
      <c r="B536" s="28" t="s">
        <v>101</v>
      </c>
      <c r="C536" s="28" t="s">
        <v>521</v>
      </c>
      <c r="D536" s="28" t="s">
        <v>688</v>
      </c>
      <c r="E536" s="28">
        <v>3</v>
      </c>
      <c r="F536" s="28">
        <f t="shared" si="23"/>
        <v>2</v>
      </c>
      <c r="G536" s="28">
        <f>INDEX(难度数据!$A$1:$G$16,MATCH(VALUE(MID($D536,5,LEN($D536)-LEN(RIGHT($D536,11))-5+1)),难度数据!$A$1:$A$16,0),MATCH(LEFT($D536,3),难度数据!$A$1:$G$1,0))</f>
        <v>46</v>
      </c>
      <c r="H536" s="28">
        <f>VLOOKUP($G536,难度数据!$P:$AI,IF($F536=1,2+VLOOKUP($E536,难度数据!$A$24:$B$27,2,FALSE),12+VLOOKUP($E536,难度数据!$A$28:$B$31,2,FALSE)),FALSE)</f>
        <v>1.19328755960684</v>
      </c>
      <c r="I536" s="28">
        <f>VLOOKUP($G536,难度数据!$P:$AI,IF($F536=1,3+VLOOKUP($E536,难度数据!$A$24:$B$27,2,FALSE),13+VLOOKUP($E536,难度数据!$A$28:$B$31,2,FALSE)),FALSE)</f>
        <v>0</v>
      </c>
      <c r="J536" s="28">
        <f>VLOOKUP($G536,难度数据!$P:$AI,IF($F536=1,4+VLOOKUP($E536,难度数据!$A$24:$B$27,2,FALSE),14+VLOOKUP($E536,难度数据!$A$28:$B$31,2,FALSE)),FALSE)</f>
        <v>2300</v>
      </c>
      <c r="K536" s="28">
        <v>0</v>
      </c>
      <c r="L536" s="28">
        <v>1.5</v>
      </c>
      <c r="M536" s="28">
        <v>0</v>
      </c>
      <c r="N536" s="28">
        <v>0</v>
      </c>
      <c r="O536" s="28">
        <f ca="1">LOOKUP($G536*4,难度数据!$I$3:$I$23,IF($F536=1,INDIRECT("难度数据"&amp;"!$J$3:$J$23"),INDIRECT("难度数据"&amp;"!$K$3:$K$23")))</f>
        <v>54950</v>
      </c>
      <c r="P536" s="28">
        <v>0</v>
      </c>
      <c r="Q536" s="28">
        <v>0</v>
      </c>
      <c r="R536" s="28">
        <v>1303009</v>
      </c>
      <c r="S536" s="28">
        <v>1</v>
      </c>
      <c r="T536" s="28">
        <v>1304029</v>
      </c>
      <c r="U536" s="28">
        <v>6</v>
      </c>
      <c r="V536" s="28">
        <v>1304032</v>
      </c>
      <c r="W536" s="28">
        <v>6</v>
      </c>
      <c r="X536" s="28"/>
      <c r="Y536" s="28"/>
      <c r="Z536" s="28"/>
      <c r="AA536" s="28" t="str">
        <f t="shared" si="25"/>
        <v/>
      </c>
      <c r="AB536" s="28">
        <v>0</v>
      </c>
      <c r="AC536" s="28">
        <f t="shared" si="24"/>
        <v>5</v>
      </c>
      <c r="AD536" s="29" t="str">
        <f>VLOOKUP(AG536,[2]战场角色!$A:$V,22,0)</f>
        <v>head_xh_1102009</v>
      </c>
      <c r="AE536" s="29">
        <f>VLOOKUP(AG536,检索目录!A:F,6,0)</f>
        <v>3</v>
      </c>
      <c r="AF536" s="28">
        <f>VLOOKUP(AG536,检索目录!A:F,3,0)</f>
        <v>1</v>
      </c>
      <c r="AG536" s="28">
        <v>1102009</v>
      </c>
      <c r="AH536" s="28"/>
    </row>
    <row r="537" s="29" customFormat="1" ht="16.5" spans="1:34">
      <c r="A537" s="35">
        <f>CONCATENATE(9,VLOOKUP(LEFT($D537,3),{"czg",1;"tfq",2;"zyd",3;"jzq",4;"gcz",5;"pcc",6},2,FALSE))*100000+VALUE(MID($D537,5,LEN($D537)-LEN(RIGHT($D537,11))-5+1))*1000+LEFT(RIGHT($D537,10),1)*100+IF(LEFT(RIGHT($D537,8),3)="jlr",1,2)*10+RIGHT($D537,1)</f>
        <v>9309112</v>
      </c>
      <c r="B537" s="28" t="s">
        <v>98</v>
      </c>
      <c r="C537" s="28" t="s">
        <v>238</v>
      </c>
      <c r="D537" s="28" t="s">
        <v>689</v>
      </c>
      <c r="E537" s="28">
        <v>4</v>
      </c>
      <c r="F537" s="28">
        <f t="shared" si="23"/>
        <v>1</v>
      </c>
      <c r="G537" s="28">
        <f>INDEX(难度数据!$A$1:$G$16,MATCH(VALUE(MID($D537,5,LEN($D537)-LEN(RIGHT($D537,11))-5+1)),难度数据!$A$1:$A$16,0),MATCH(LEFT($D537,3),难度数据!$A$1:$G$1,0))</f>
        <v>46</v>
      </c>
      <c r="H537" s="28">
        <f>VLOOKUP($G537,难度数据!$P:$AI,IF($F537=1,2+VLOOKUP($E537,难度数据!$A$24:$B$27,2,FALSE),12+VLOOKUP($E537,难度数据!$A$28:$B$31,2,FALSE)),FALSE)</f>
        <v>1.37063155534709</v>
      </c>
      <c r="I537" s="28">
        <f>VLOOKUP($G537,难度数据!$P:$AI,IF($F537=1,3+VLOOKUP($E537,难度数据!$A$24:$B$27,2,FALSE),13+VLOOKUP($E537,难度数据!$A$28:$B$31,2,FALSE)),FALSE)</f>
        <v>0</v>
      </c>
      <c r="J537" s="28">
        <f>VLOOKUP($G537,难度数据!$P:$AI,IF($F537=1,4+VLOOKUP($E537,难度数据!$A$24:$B$27,2,FALSE),14+VLOOKUP($E537,难度数据!$A$28:$B$31,2,FALSE)),FALSE)</f>
        <v>2300</v>
      </c>
      <c r="K537" s="28">
        <v>0</v>
      </c>
      <c r="L537" s="28">
        <v>1.5</v>
      </c>
      <c r="M537" s="28">
        <v>0</v>
      </c>
      <c r="N537" s="28">
        <v>0</v>
      </c>
      <c r="O537" s="28">
        <f ca="1">LOOKUP($G537*4,难度数据!$I$3:$I$23,IF($F537=1,INDIRECT("难度数据"&amp;"!$J$3:$J$23"),INDIRECT("难度数据"&amp;"!$K$3:$K$23")))</f>
        <v>190</v>
      </c>
      <c r="P537" s="28">
        <v>0</v>
      </c>
      <c r="Q537" s="28">
        <v>0</v>
      </c>
      <c r="R537" s="28">
        <v>1301007</v>
      </c>
      <c r="S537" s="28">
        <v>1</v>
      </c>
      <c r="T537" s="28">
        <v>1302007</v>
      </c>
      <c r="U537" s="28">
        <v>6</v>
      </c>
      <c r="V537" s="28"/>
      <c r="W537" s="28"/>
      <c r="X537" s="28"/>
      <c r="Y537" s="28"/>
      <c r="Z537" s="28"/>
      <c r="AA537" s="28" t="str">
        <f t="shared" si="25"/>
        <v>zyd-9-1-shl-loc2</v>
      </c>
      <c r="AB537" s="28">
        <v>4</v>
      </c>
      <c r="AC537" s="28">
        <f t="shared" si="24"/>
        <v>5</v>
      </c>
      <c r="AD537" s="29" t="str">
        <f>VLOOKUP(AG537,[2]战场角色!$A:$V,22,0)</f>
        <v>head_zdcyb_1101007</v>
      </c>
      <c r="AE537" s="29">
        <f>VLOOKUP(AG537,检索目录!A:F,6,0)</f>
        <v>4</v>
      </c>
      <c r="AF537" s="28">
        <f>VLOOKUP(AG537,检索目录!A:F,3,0)</f>
        <v>1</v>
      </c>
      <c r="AG537" s="28">
        <v>1101007</v>
      </c>
      <c r="AH537" s="28"/>
    </row>
    <row r="538" s="29" customFormat="1" ht="16.5" spans="1:34">
      <c r="A538" s="35">
        <f>CONCATENATE(9,VLOOKUP(LEFT($D538,3),{"czg",1;"tfq",2;"zyd",3;"jzq",4;"gcz",5;"pcc",6},2,FALSE))*100000+VALUE(MID($D538,5,LEN($D538)-LEN(RIGHT($D538,11))-5+1))*1000+LEFT(RIGHT($D538,10),1)*100+IF(LEFT(RIGHT($D538,8),3)="jlr",1,2)*10+RIGHT($D538,1)</f>
        <v>9309122</v>
      </c>
      <c r="B538" s="28" t="s">
        <v>101</v>
      </c>
      <c r="C538" s="28" t="s">
        <v>542</v>
      </c>
      <c r="D538" s="28" t="s">
        <v>690</v>
      </c>
      <c r="E538" s="28">
        <v>4</v>
      </c>
      <c r="F538" s="28">
        <f t="shared" si="23"/>
        <v>2</v>
      </c>
      <c r="G538" s="28">
        <f>INDEX(难度数据!$A$1:$G$16,MATCH(VALUE(MID($D538,5,LEN($D538)-LEN(RIGHT($D538,11))-5+1)),难度数据!$A$1:$A$16,0),MATCH(LEFT($D538,3),难度数据!$A$1:$G$1,0))</f>
        <v>46</v>
      </c>
      <c r="H538" s="28">
        <f>VLOOKUP($G538,难度数据!$P:$AI,IF($F538=1,2+VLOOKUP($E538,难度数据!$A$24:$B$27,2,FALSE),12+VLOOKUP($E538,难度数据!$A$28:$B$31,2,FALSE)),FALSE)</f>
        <v>1.37280869689282</v>
      </c>
      <c r="I538" s="28">
        <f>VLOOKUP($G538,难度数据!$P:$AI,IF($F538=1,3+VLOOKUP($E538,难度数据!$A$24:$B$27,2,FALSE),13+VLOOKUP($E538,难度数据!$A$28:$B$31,2,FALSE)),FALSE)</f>
        <v>0</v>
      </c>
      <c r="J538" s="28">
        <f>VLOOKUP($G538,难度数据!$P:$AI,IF($F538=1,4+VLOOKUP($E538,难度数据!$A$24:$B$27,2,FALSE),14+VLOOKUP($E538,难度数据!$A$28:$B$31,2,FALSE)),FALSE)</f>
        <v>2300</v>
      </c>
      <c r="K538" s="28">
        <v>0</v>
      </c>
      <c r="L538" s="28">
        <v>1.5</v>
      </c>
      <c r="M538" s="28">
        <v>0</v>
      </c>
      <c r="N538" s="28">
        <v>0</v>
      </c>
      <c r="O538" s="28">
        <f ca="1">LOOKUP($G538*4,难度数据!$I$3:$I$23,IF($F538=1,INDIRECT("难度数据"&amp;"!$J$3:$J$23"),INDIRECT("难度数据"&amp;"!$K$3:$K$23")))</f>
        <v>54950</v>
      </c>
      <c r="P538" s="28">
        <v>0</v>
      </c>
      <c r="Q538" s="28">
        <v>0</v>
      </c>
      <c r="R538" s="28">
        <v>1303003</v>
      </c>
      <c r="S538" s="28">
        <v>1</v>
      </c>
      <c r="T538" s="28">
        <v>1304029</v>
      </c>
      <c r="U538" s="28">
        <v>6</v>
      </c>
      <c r="V538" s="28">
        <v>1304032</v>
      </c>
      <c r="W538" s="28">
        <v>6</v>
      </c>
      <c r="X538" s="28"/>
      <c r="Y538" s="28"/>
      <c r="Z538" s="28"/>
      <c r="AA538" s="28" t="str">
        <f t="shared" si="25"/>
        <v/>
      </c>
      <c r="AB538" s="28">
        <v>0</v>
      </c>
      <c r="AC538" s="28">
        <f t="shared" si="24"/>
        <v>5</v>
      </c>
      <c r="AD538" s="29" t="str">
        <f>VLOOKUP(AG538,[2]战场角色!$A:$V,22,0)</f>
        <v>head_dw_1102003</v>
      </c>
      <c r="AE538" s="29">
        <f>VLOOKUP(AG538,检索目录!A:F,6,0)</f>
        <v>4</v>
      </c>
      <c r="AF538" s="28">
        <f>VLOOKUP(AG538,检索目录!A:F,3,0)</f>
        <v>1</v>
      </c>
      <c r="AG538" s="28">
        <v>1102003</v>
      </c>
      <c r="AH538" s="28"/>
    </row>
    <row r="539" s="29" customFormat="1" ht="16.5" spans="1:34">
      <c r="A539" s="35">
        <f>CONCATENATE(9,VLOOKUP(LEFT($D539,3),{"czg",1;"tfq",2;"zyd",3;"jzq",4;"gcz",5;"pcc",6},2,FALSE))*100000+VALUE(MID($D539,5,LEN($D539)-LEN(RIGHT($D539,11))-5+1))*1000+LEFT(RIGHT($D539,10),1)*100+IF(LEFT(RIGHT($D539,8),3)="jlr",1,2)*10+RIGHT($D539,1)</f>
        <v>9309113</v>
      </c>
      <c r="B539" s="28" t="s">
        <v>98</v>
      </c>
      <c r="C539" s="28" t="s">
        <v>183</v>
      </c>
      <c r="D539" s="28" t="s">
        <v>691</v>
      </c>
      <c r="E539" s="28">
        <v>3</v>
      </c>
      <c r="F539" s="28">
        <f t="shared" si="23"/>
        <v>1</v>
      </c>
      <c r="G539" s="28">
        <f>INDEX(难度数据!$A$1:$G$16,MATCH(VALUE(MID($D539,5,LEN($D539)-LEN(RIGHT($D539,11))-5+1)),难度数据!$A$1:$A$16,0),MATCH(LEFT($D539,3),难度数据!$A$1:$G$1,0))</f>
        <v>46</v>
      </c>
      <c r="H539" s="28">
        <f>VLOOKUP($G539,难度数据!$P:$AI,IF($F539=1,2+VLOOKUP($E539,难度数据!$A$24:$B$27,2,FALSE),12+VLOOKUP($E539,难度数据!$A$28:$B$31,2,FALSE)),FALSE)</f>
        <v>1.18775166550551</v>
      </c>
      <c r="I539" s="28">
        <f>VLOOKUP($G539,难度数据!$P:$AI,IF($F539=1,3+VLOOKUP($E539,难度数据!$A$24:$B$27,2,FALSE),13+VLOOKUP($E539,难度数据!$A$28:$B$31,2,FALSE)),FALSE)</f>
        <v>0</v>
      </c>
      <c r="J539" s="28">
        <f>VLOOKUP($G539,难度数据!$P:$AI,IF($F539=1,4+VLOOKUP($E539,难度数据!$A$24:$B$27,2,FALSE),14+VLOOKUP($E539,难度数据!$A$28:$B$31,2,FALSE)),FALSE)</f>
        <v>2300</v>
      </c>
      <c r="K539" s="28">
        <v>0</v>
      </c>
      <c r="L539" s="28">
        <v>1.5</v>
      </c>
      <c r="M539" s="28">
        <v>0</v>
      </c>
      <c r="N539" s="28">
        <v>0</v>
      </c>
      <c r="O539" s="28">
        <f ca="1">LOOKUP($G539*4,难度数据!$I$3:$I$23,IF($F539=1,INDIRECT("难度数据"&amp;"!$J$3:$J$23"),INDIRECT("难度数据"&amp;"!$K$3:$K$23")))</f>
        <v>190</v>
      </c>
      <c r="P539" s="28">
        <v>0</v>
      </c>
      <c r="Q539" s="28">
        <v>0</v>
      </c>
      <c r="R539" s="28">
        <v>1301011</v>
      </c>
      <c r="S539" s="28">
        <v>1</v>
      </c>
      <c r="T539" s="28">
        <v>1302011</v>
      </c>
      <c r="U539" s="28">
        <v>6</v>
      </c>
      <c r="V539" s="28"/>
      <c r="W539" s="28"/>
      <c r="X539" s="28"/>
      <c r="Y539" s="28"/>
      <c r="Z539" s="28"/>
      <c r="AA539" s="28" t="str">
        <f t="shared" si="25"/>
        <v>zyd-9-1-shl-loc3</v>
      </c>
      <c r="AB539" s="28">
        <v>4</v>
      </c>
      <c r="AC539" s="28">
        <f t="shared" si="24"/>
        <v>5</v>
      </c>
      <c r="AD539" s="29" t="str">
        <f>VLOOKUP(AG539,[2]战场角色!$A:$V,22,0)</f>
        <v>head_yfz_1101011</v>
      </c>
      <c r="AE539" s="29">
        <f>VLOOKUP(AG539,检索目录!A:F,6,0)</f>
        <v>3</v>
      </c>
      <c r="AF539" s="28">
        <f>VLOOKUP(AG539,检索目录!A:F,3,0)</f>
        <v>2</v>
      </c>
      <c r="AG539" s="28">
        <v>1101011</v>
      </c>
      <c r="AH539" s="28"/>
    </row>
    <row r="540" s="29" customFormat="1" ht="16.5" spans="1:34">
      <c r="A540" s="35">
        <f>CONCATENATE(9,VLOOKUP(LEFT($D540,3),{"czg",1;"tfq",2;"zyd",3;"jzq",4;"gcz",5;"pcc",6},2,FALSE))*100000+VALUE(MID($D540,5,LEN($D540)-LEN(RIGHT($D540,11))-5+1))*1000+LEFT(RIGHT($D540,10),1)*100+IF(LEFT(RIGHT($D540,8),3)="jlr",1,2)*10+RIGHT($D540,1)</f>
        <v>9309123</v>
      </c>
      <c r="B540" s="28" t="s">
        <v>101</v>
      </c>
      <c r="C540" s="28" t="s">
        <v>524</v>
      </c>
      <c r="D540" s="28" t="s">
        <v>692</v>
      </c>
      <c r="E540" s="28">
        <v>3</v>
      </c>
      <c r="F540" s="28">
        <f t="shared" si="23"/>
        <v>2</v>
      </c>
      <c r="G540" s="28">
        <f>INDEX(难度数据!$A$1:$G$16,MATCH(VALUE(MID($D540,5,LEN($D540)-LEN(RIGHT($D540,11))-5+1)),难度数据!$A$1:$A$16,0),MATCH(LEFT($D540,3),难度数据!$A$1:$G$1,0))</f>
        <v>46</v>
      </c>
      <c r="H540" s="28">
        <f>VLOOKUP($G540,难度数据!$P:$AI,IF($F540=1,2+VLOOKUP($E540,难度数据!$A$24:$B$27,2,FALSE),12+VLOOKUP($E540,难度数据!$A$28:$B$31,2,FALSE)),FALSE)</f>
        <v>1.19328755960684</v>
      </c>
      <c r="I540" s="28">
        <f>VLOOKUP($G540,难度数据!$P:$AI,IF($F540=1,3+VLOOKUP($E540,难度数据!$A$24:$B$27,2,FALSE),13+VLOOKUP($E540,难度数据!$A$28:$B$31,2,FALSE)),FALSE)</f>
        <v>0</v>
      </c>
      <c r="J540" s="28">
        <f>VLOOKUP($G540,难度数据!$P:$AI,IF($F540=1,4+VLOOKUP($E540,难度数据!$A$24:$B$27,2,FALSE),14+VLOOKUP($E540,难度数据!$A$28:$B$31,2,FALSE)),FALSE)</f>
        <v>2300</v>
      </c>
      <c r="K540" s="28">
        <v>0</v>
      </c>
      <c r="L540" s="28">
        <v>1.5</v>
      </c>
      <c r="M540" s="28">
        <v>0</v>
      </c>
      <c r="N540" s="28">
        <v>0</v>
      </c>
      <c r="O540" s="28">
        <f ca="1">LOOKUP($G540*4,难度数据!$I$3:$I$23,IF($F540=1,INDIRECT("难度数据"&amp;"!$J$3:$J$23"),INDIRECT("难度数据"&amp;"!$K$3:$K$23")))</f>
        <v>54950</v>
      </c>
      <c r="P540" s="28">
        <v>0</v>
      </c>
      <c r="Q540" s="28">
        <v>0</v>
      </c>
      <c r="R540" s="28">
        <v>1303017</v>
      </c>
      <c r="S540" s="28">
        <v>1</v>
      </c>
      <c r="T540" s="28">
        <v>1304030</v>
      </c>
      <c r="U540" s="28">
        <v>6</v>
      </c>
      <c r="V540" s="28">
        <v>1304031</v>
      </c>
      <c r="W540" s="28">
        <v>6</v>
      </c>
      <c r="X540" s="28"/>
      <c r="Y540" s="28"/>
      <c r="Z540" s="28"/>
      <c r="AA540" s="28" t="str">
        <f t="shared" si="25"/>
        <v/>
      </c>
      <c r="AB540" s="28">
        <v>0</v>
      </c>
      <c r="AC540" s="28">
        <f t="shared" si="24"/>
        <v>5</v>
      </c>
      <c r="AD540" s="29" t="str">
        <f>VLOOKUP(AG540,[2]战场角色!$A:$V,22,0)</f>
        <v>head_fl_1102017</v>
      </c>
      <c r="AE540" s="29">
        <f>VLOOKUP(AG540,检索目录!A:F,6,0)</f>
        <v>3</v>
      </c>
      <c r="AF540" s="28">
        <f>VLOOKUP(AG540,检索目录!A:F,3,0)</f>
        <v>2</v>
      </c>
      <c r="AG540" s="28">
        <v>1102017</v>
      </c>
      <c r="AH540" s="28"/>
    </row>
    <row r="541" s="29" customFormat="1" ht="16.5" spans="1:34">
      <c r="A541" s="35">
        <f>CONCATENATE(9,VLOOKUP(LEFT($D541,3),{"czg",1;"tfq",2;"zyd",3;"jzq",4;"gcz",5;"pcc",6},2,FALSE))*100000+VALUE(MID($D541,5,LEN($D541)-LEN(RIGHT($D541,11))-5+1))*1000+LEFT(RIGHT($D541,10),1)*100+IF(LEFT(RIGHT($D541,8),3)="jlr",1,2)*10+RIGHT($D541,1)</f>
        <v>9309211</v>
      </c>
      <c r="B541" s="28" t="s">
        <v>98</v>
      </c>
      <c r="C541" s="28" t="s">
        <v>238</v>
      </c>
      <c r="D541" s="28" t="s">
        <v>693</v>
      </c>
      <c r="E541" s="28">
        <v>3</v>
      </c>
      <c r="F541" s="28">
        <f t="shared" ref="F541:F604" si="26">IF(LEFT(RIGHT($D541,8),3)="jlr",1,2)</f>
        <v>1</v>
      </c>
      <c r="G541" s="28">
        <f>INDEX(难度数据!$A$1:$G$16,MATCH(VALUE(MID($D541,5,LEN($D541)-LEN(RIGHT($D541,11))-5+1)),难度数据!$A$1:$A$16,0),MATCH(LEFT($D541,3),难度数据!$A$1:$G$1,0))</f>
        <v>46</v>
      </c>
      <c r="H541" s="28">
        <f>VLOOKUP($G541,难度数据!$P:$AI,IF($F541=1,2+VLOOKUP($E541,难度数据!$A$24:$B$27,2,FALSE),12+VLOOKUP($E541,难度数据!$A$28:$B$31,2,FALSE)),FALSE)</f>
        <v>1.18775166550551</v>
      </c>
      <c r="I541" s="28">
        <f>VLOOKUP($G541,难度数据!$P:$AI,IF($F541=1,3+VLOOKUP($E541,难度数据!$A$24:$B$27,2,FALSE),13+VLOOKUP($E541,难度数据!$A$28:$B$31,2,FALSE)),FALSE)</f>
        <v>0</v>
      </c>
      <c r="J541" s="28">
        <f>VLOOKUP($G541,难度数据!$P:$AI,IF($F541=1,4+VLOOKUP($E541,难度数据!$A$24:$B$27,2,FALSE),14+VLOOKUP($E541,难度数据!$A$28:$B$31,2,FALSE)),FALSE)</f>
        <v>2300</v>
      </c>
      <c r="K541" s="28">
        <v>0</v>
      </c>
      <c r="L541" s="28">
        <v>1.5</v>
      </c>
      <c r="M541" s="28">
        <v>0</v>
      </c>
      <c r="N541" s="28">
        <v>0</v>
      </c>
      <c r="O541" s="28">
        <f ca="1">LOOKUP($G541*4,难度数据!$I$3:$I$23,IF($F541=1,INDIRECT("难度数据"&amp;"!$J$3:$J$23"),INDIRECT("难度数据"&amp;"!$K$3:$K$23")))</f>
        <v>190</v>
      </c>
      <c r="P541" s="28">
        <v>0</v>
      </c>
      <c r="Q541" s="28">
        <v>0</v>
      </c>
      <c r="R541" s="28">
        <v>1301007</v>
      </c>
      <c r="S541" s="28">
        <v>1</v>
      </c>
      <c r="T541" s="28">
        <v>1302007</v>
      </c>
      <c r="U541" s="28">
        <v>6</v>
      </c>
      <c r="V541" s="28"/>
      <c r="W541" s="28"/>
      <c r="X541" s="28"/>
      <c r="Y541" s="28"/>
      <c r="Z541" s="28"/>
      <c r="AA541" s="28" t="str">
        <f t="shared" si="25"/>
        <v>zyd-9-2-shl-loc1</v>
      </c>
      <c r="AB541" s="28">
        <v>4</v>
      </c>
      <c r="AC541" s="28">
        <f t="shared" si="24"/>
        <v>5</v>
      </c>
      <c r="AD541" s="29" t="str">
        <f>VLOOKUP(AG541,[2]战场角色!$A:$V,22,0)</f>
        <v>head_zdcyb_1101007</v>
      </c>
      <c r="AE541" s="29">
        <f>VLOOKUP(AG541,检索目录!A:F,6,0)</f>
        <v>4</v>
      </c>
      <c r="AF541" s="28">
        <f>VLOOKUP(AG541,检索目录!A:F,3,0)</f>
        <v>1</v>
      </c>
      <c r="AG541" s="28">
        <v>1101007</v>
      </c>
      <c r="AH541" s="28"/>
    </row>
    <row r="542" s="29" customFormat="1" ht="16.5" spans="1:34">
      <c r="A542" s="35">
        <f>CONCATENATE(9,VLOOKUP(LEFT($D542,3),{"czg",1;"tfq",2;"zyd",3;"jzq",4;"gcz",5;"pcc",6},2,FALSE))*100000+VALUE(MID($D542,5,LEN($D542)-LEN(RIGHT($D542,11))-5+1))*1000+LEFT(RIGHT($D542,10),1)*100+IF(LEFT(RIGHT($D542,8),3)="jlr",1,2)*10+RIGHT($D542,1)</f>
        <v>9309221</v>
      </c>
      <c r="B542" s="28" t="s">
        <v>101</v>
      </c>
      <c r="C542" s="28" t="s">
        <v>547</v>
      </c>
      <c r="D542" s="28" t="s">
        <v>694</v>
      </c>
      <c r="E542" s="28">
        <v>3</v>
      </c>
      <c r="F542" s="28">
        <f t="shared" si="26"/>
        <v>2</v>
      </c>
      <c r="G542" s="28">
        <f>INDEX(难度数据!$A$1:$G$16,MATCH(VALUE(MID($D542,5,LEN($D542)-LEN(RIGHT($D542,11))-5+1)),难度数据!$A$1:$A$16,0),MATCH(LEFT($D542,3),难度数据!$A$1:$G$1,0))</f>
        <v>46</v>
      </c>
      <c r="H542" s="28">
        <f>VLOOKUP($G542,难度数据!$P:$AI,IF($F542=1,2+VLOOKUP($E542,难度数据!$A$24:$B$27,2,FALSE),12+VLOOKUP($E542,难度数据!$A$28:$B$31,2,FALSE)),FALSE)</f>
        <v>1.19328755960684</v>
      </c>
      <c r="I542" s="28">
        <f>VLOOKUP($G542,难度数据!$P:$AI,IF($F542=1,3+VLOOKUP($E542,难度数据!$A$24:$B$27,2,FALSE),13+VLOOKUP($E542,难度数据!$A$28:$B$31,2,FALSE)),FALSE)</f>
        <v>0</v>
      </c>
      <c r="J542" s="28">
        <f>VLOOKUP($G542,难度数据!$P:$AI,IF($F542=1,4+VLOOKUP($E542,难度数据!$A$24:$B$27,2,FALSE),14+VLOOKUP($E542,难度数据!$A$28:$B$31,2,FALSE)),FALSE)</f>
        <v>2300</v>
      </c>
      <c r="K542" s="28">
        <v>0</v>
      </c>
      <c r="L542" s="28">
        <v>1.5</v>
      </c>
      <c r="M542" s="28">
        <v>0</v>
      </c>
      <c r="N542" s="28">
        <v>0</v>
      </c>
      <c r="O542" s="28">
        <f ca="1">LOOKUP($G542*4,难度数据!$I$3:$I$23,IF($F542=1,INDIRECT("难度数据"&amp;"!$J$3:$J$23"),INDIRECT("难度数据"&amp;"!$K$3:$K$23")))</f>
        <v>54950</v>
      </c>
      <c r="P542" s="28">
        <v>0</v>
      </c>
      <c r="Q542" s="28">
        <v>0</v>
      </c>
      <c r="R542" s="28">
        <v>1303012</v>
      </c>
      <c r="S542" s="28">
        <v>1</v>
      </c>
      <c r="T542" s="28">
        <v>1304017</v>
      </c>
      <c r="U542" s="28">
        <v>6</v>
      </c>
      <c r="V542" s="28">
        <v>1304019</v>
      </c>
      <c r="W542" s="28">
        <v>6</v>
      </c>
      <c r="X542" s="28"/>
      <c r="Y542" s="28"/>
      <c r="Z542" s="28"/>
      <c r="AA542" s="28" t="str">
        <f t="shared" si="25"/>
        <v/>
      </c>
      <c r="AB542" s="28">
        <v>0</v>
      </c>
      <c r="AC542" s="28">
        <f t="shared" si="24"/>
        <v>5</v>
      </c>
      <c r="AD542" s="29" t="str">
        <f>VLOOKUP(AG542,[2]战场角色!$A:$V,22,0)</f>
        <v>head_xhd_1102012</v>
      </c>
      <c r="AE542" s="29">
        <f>VLOOKUP(AG542,检索目录!A:F,6,0)</f>
        <v>4</v>
      </c>
      <c r="AF542" s="28">
        <f>VLOOKUP(AG542,检索目录!A:F,3,0)</f>
        <v>1</v>
      </c>
      <c r="AG542" s="28">
        <v>1102012</v>
      </c>
      <c r="AH542" s="28"/>
    </row>
    <row r="543" s="29" customFormat="1" ht="16.5" spans="1:34">
      <c r="A543" s="35">
        <f>CONCATENATE(9,VLOOKUP(LEFT($D543,3),{"czg",1;"tfq",2;"zyd",3;"jzq",4;"gcz",5;"pcc",6},2,FALSE))*100000+VALUE(MID($D543,5,LEN($D543)-LEN(RIGHT($D543,11))-5+1))*1000+LEFT(RIGHT($D543,10),1)*100+IF(LEFT(RIGHT($D543,8),3)="jlr",1,2)*10+RIGHT($D543,1)</f>
        <v>9309212</v>
      </c>
      <c r="B543" s="28" t="s">
        <v>98</v>
      </c>
      <c r="C543" s="28" t="s">
        <v>243</v>
      </c>
      <c r="D543" s="28" t="s">
        <v>695</v>
      </c>
      <c r="E543" s="28">
        <v>4</v>
      </c>
      <c r="F543" s="28">
        <f t="shared" si="26"/>
        <v>1</v>
      </c>
      <c r="G543" s="28">
        <f>INDEX(难度数据!$A$1:$G$16,MATCH(VALUE(MID($D543,5,LEN($D543)-LEN(RIGHT($D543,11))-5+1)),难度数据!$A$1:$A$16,0),MATCH(LEFT($D543,3),难度数据!$A$1:$G$1,0))</f>
        <v>46</v>
      </c>
      <c r="H543" s="28">
        <f>VLOOKUP($G543,难度数据!$P:$AI,IF($F543=1,2+VLOOKUP($E543,难度数据!$A$24:$B$27,2,FALSE),12+VLOOKUP($E543,难度数据!$A$28:$B$31,2,FALSE)),FALSE)</f>
        <v>1.37063155534709</v>
      </c>
      <c r="I543" s="28">
        <f>VLOOKUP($G543,难度数据!$P:$AI,IF($F543=1,3+VLOOKUP($E543,难度数据!$A$24:$B$27,2,FALSE),13+VLOOKUP($E543,难度数据!$A$28:$B$31,2,FALSE)),FALSE)</f>
        <v>0</v>
      </c>
      <c r="J543" s="28">
        <f>VLOOKUP($G543,难度数据!$P:$AI,IF($F543=1,4+VLOOKUP($E543,难度数据!$A$24:$B$27,2,FALSE),14+VLOOKUP($E543,难度数据!$A$28:$B$31,2,FALSE)),FALSE)</f>
        <v>2300</v>
      </c>
      <c r="K543" s="28">
        <v>0</v>
      </c>
      <c r="L543" s="28">
        <v>1.5</v>
      </c>
      <c r="M543" s="28">
        <v>0</v>
      </c>
      <c r="N543" s="28">
        <v>0</v>
      </c>
      <c r="O543" s="28">
        <f ca="1">LOOKUP($G543*4,难度数据!$I$3:$I$23,IF($F543=1,INDIRECT("难度数据"&amp;"!$J$3:$J$23"),INDIRECT("难度数据"&amp;"!$K$3:$K$23")))</f>
        <v>190</v>
      </c>
      <c r="P543" s="28">
        <v>0</v>
      </c>
      <c r="Q543" s="28">
        <v>0</v>
      </c>
      <c r="R543" s="28">
        <v>1301005</v>
      </c>
      <c r="S543" s="28">
        <v>1</v>
      </c>
      <c r="T543" s="28">
        <v>1302005</v>
      </c>
      <c r="U543" s="28">
        <v>6</v>
      </c>
      <c r="V543" s="28"/>
      <c r="W543" s="28"/>
      <c r="X543" s="28"/>
      <c r="Y543" s="28"/>
      <c r="Z543" s="28"/>
      <c r="AA543" s="28" t="str">
        <f t="shared" si="25"/>
        <v>zyd-9-2-shl-loc2</v>
      </c>
      <c r="AB543" s="28">
        <v>4</v>
      </c>
      <c r="AC543" s="28">
        <f t="shared" si="24"/>
        <v>5</v>
      </c>
      <c r="AD543" s="29" t="str">
        <f>VLOOKUP(AG543,[2]战场角色!$A:$V,22,0)</f>
        <v>head_lyc_1101005</v>
      </c>
      <c r="AE543" s="29">
        <f>VLOOKUP(AG543,检索目录!A:F,6,0)</f>
        <v>4</v>
      </c>
      <c r="AF543" s="28">
        <f>VLOOKUP(AG543,检索目录!A:F,3,0)</f>
        <v>3</v>
      </c>
      <c r="AG543" s="28">
        <v>1101005</v>
      </c>
      <c r="AH543" s="28"/>
    </row>
    <row r="544" s="29" customFormat="1" ht="16.5" spans="1:34">
      <c r="A544" s="35">
        <f>CONCATENATE(9,VLOOKUP(LEFT($D544,3),{"czg",1;"tfq",2;"zyd",3;"jzq",4;"gcz",5;"pcc",6},2,FALSE))*100000+VALUE(MID($D544,5,LEN($D544)-LEN(RIGHT($D544,11))-5+1))*1000+LEFT(RIGHT($D544,10),1)*100+IF(LEFT(RIGHT($D544,8),3)="jlr",1,2)*10+RIGHT($D544,1)</f>
        <v>9309222</v>
      </c>
      <c r="B544" s="28" t="s">
        <v>101</v>
      </c>
      <c r="C544" s="28" t="s">
        <v>550</v>
      </c>
      <c r="D544" s="28" t="s">
        <v>696</v>
      </c>
      <c r="E544" s="28">
        <v>4</v>
      </c>
      <c r="F544" s="28">
        <f t="shared" si="26"/>
        <v>2</v>
      </c>
      <c r="G544" s="28">
        <f>INDEX(难度数据!$A$1:$G$16,MATCH(VALUE(MID($D544,5,LEN($D544)-LEN(RIGHT($D544,11))-5+1)),难度数据!$A$1:$A$16,0),MATCH(LEFT($D544,3),难度数据!$A$1:$G$1,0))</f>
        <v>46</v>
      </c>
      <c r="H544" s="28">
        <f>VLOOKUP($G544,难度数据!$P:$AI,IF($F544=1,2+VLOOKUP($E544,难度数据!$A$24:$B$27,2,FALSE),12+VLOOKUP($E544,难度数据!$A$28:$B$31,2,FALSE)),FALSE)</f>
        <v>1.37280869689282</v>
      </c>
      <c r="I544" s="28">
        <f>VLOOKUP($G544,难度数据!$P:$AI,IF($F544=1,3+VLOOKUP($E544,难度数据!$A$24:$B$27,2,FALSE),13+VLOOKUP($E544,难度数据!$A$28:$B$31,2,FALSE)),FALSE)</f>
        <v>0</v>
      </c>
      <c r="J544" s="28">
        <f>VLOOKUP($G544,难度数据!$P:$AI,IF($F544=1,4+VLOOKUP($E544,难度数据!$A$24:$B$27,2,FALSE),14+VLOOKUP($E544,难度数据!$A$28:$B$31,2,FALSE)),FALSE)</f>
        <v>2300</v>
      </c>
      <c r="K544" s="28">
        <v>0</v>
      </c>
      <c r="L544" s="28">
        <v>1.5</v>
      </c>
      <c r="M544" s="28">
        <v>0</v>
      </c>
      <c r="N544" s="28">
        <v>0</v>
      </c>
      <c r="O544" s="28">
        <f ca="1">LOOKUP($G544*4,难度数据!$I$3:$I$23,IF($F544=1,INDIRECT("难度数据"&amp;"!$J$3:$J$23"),INDIRECT("难度数据"&amp;"!$K$3:$K$23")))</f>
        <v>54950</v>
      </c>
      <c r="P544" s="28">
        <v>0</v>
      </c>
      <c r="Q544" s="28">
        <v>0</v>
      </c>
      <c r="R544" s="28">
        <v>1303011</v>
      </c>
      <c r="S544" s="28">
        <v>1</v>
      </c>
      <c r="T544" s="28">
        <v>1304029</v>
      </c>
      <c r="U544" s="28">
        <v>6</v>
      </c>
      <c r="V544" s="28">
        <v>1304032</v>
      </c>
      <c r="W544" s="28">
        <v>6</v>
      </c>
      <c r="X544" s="28"/>
      <c r="Y544" s="28"/>
      <c r="Z544" s="28"/>
      <c r="AA544" s="28" t="str">
        <f t="shared" si="25"/>
        <v/>
      </c>
      <c r="AB544" s="28">
        <v>0</v>
      </c>
      <c r="AC544" s="28">
        <f t="shared" si="24"/>
        <v>5</v>
      </c>
      <c r="AD544" s="29" t="str">
        <f>VLOOKUP(AG544,[2]战场角色!$A:$V,22,0)</f>
        <v>head_zf_1102011</v>
      </c>
      <c r="AE544" s="29">
        <f>VLOOKUP(AG544,检索目录!A:F,6,0)</f>
        <v>4</v>
      </c>
      <c r="AF544" s="28">
        <f>VLOOKUP(AG544,检索目录!A:F,3,0)</f>
        <v>3</v>
      </c>
      <c r="AG544" s="28">
        <v>1102011</v>
      </c>
      <c r="AH544" s="28"/>
    </row>
    <row r="545" s="29" customFormat="1" ht="16.5" spans="1:34">
      <c r="A545" s="35">
        <f>CONCATENATE(9,VLOOKUP(LEFT($D545,3),{"czg",1;"tfq",2;"zyd",3;"jzq",4;"gcz",5;"pcc",6},2,FALSE))*100000+VALUE(MID($D545,5,LEN($D545)-LEN(RIGHT($D545,11))-5+1))*1000+LEFT(RIGHT($D545,10),1)*100+IF(LEFT(RIGHT($D545,8),3)="jlr",1,2)*10+RIGHT($D545,1)</f>
        <v>9309213</v>
      </c>
      <c r="B545" s="28" t="s">
        <v>98</v>
      </c>
      <c r="C545" s="28" t="s">
        <v>320</v>
      </c>
      <c r="D545" s="28" t="s">
        <v>697</v>
      </c>
      <c r="E545" s="28">
        <v>3</v>
      </c>
      <c r="F545" s="28">
        <f t="shared" si="26"/>
        <v>1</v>
      </c>
      <c r="G545" s="28">
        <f>INDEX(难度数据!$A$1:$G$16,MATCH(VALUE(MID($D545,5,LEN($D545)-LEN(RIGHT($D545,11))-5+1)),难度数据!$A$1:$A$16,0),MATCH(LEFT($D545,3),难度数据!$A$1:$G$1,0))</f>
        <v>46</v>
      </c>
      <c r="H545" s="28">
        <f>VLOOKUP($G545,难度数据!$P:$AI,IF($F545=1,2+VLOOKUP($E545,难度数据!$A$24:$B$27,2,FALSE),12+VLOOKUP($E545,难度数据!$A$28:$B$31,2,FALSE)),FALSE)</f>
        <v>1.18775166550551</v>
      </c>
      <c r="I545" s="28">
        <f>VLOOKUP($G545,难度数据!$P:$AI,IF($F545=1,3+VLOOKUP($E545,难度数据!$A$24:$B$27,2,FALSE),13+VLOOKUP($E545,难度数据!$A$28:$B$31,2,FALSE)),FALSE)</f>
        <v>0</v>
      </c>
      <c r="J545" s="28">
        <f>VLOOKUP($G545,难度数据!$P:$AI,IF($F545=1,4+VLOOKUP($E545,难度数据!$A$24:$B$27,2,FALSE),14+VLOOKUP($E545,难度数据!$A$28:$B$31,2,FALSE)),FALSE)</f>
        <v>2300</v>
      </c>
      <c r="K545" s="28">
        <v>0</v>
      </c>
      <c r="L545" s="28">
        <v>1.5</v>
      </c>
      <c r="M545" s="28">
        <v>0</v>
      </c>
      <c r="N545" s="28">
        <v>0</v>
      </c>
      <c r="O545" s="28">
        <f ca="1">LOOKUP($G545*4,难度数据!$I$3:$I$23,IF($F545=1,INDIRECT("难度数据"&amp;"!$J$3:$J$23"),INDIRECT("难度数据"&amp;"!$K$3:$K$23")))</f>
        <v>190</v>
      </c>
      <c r="P545" s="28">
        <v>0</v>
      </c>
      <c r="Q545" s="28">
        <v>0</v>
      </c>
      <c r="R545" s="28">
        <v>1301010</v>
      </c>
      <c r="S545" s="28">
        <v>1</v>
      </c>
      <c r="T545" s="28">
        <v>1302010</v>
      </c>
      <c r="U545" s="28">
        <v>6</v>
      </c>
      <c r="V545" s="28"/>
      <c r="W545" s="28"/>
      <c r="X545" s="28"/>
      <c r="Y545" s="28"/>
      <c r="Z545" s="28"/>
      <c r="AA545" s="28" t="str">
        <f t="shared" si="25"/>
        <v>zyd-9-2-shl-loc3</v>
      </c>
      <c r="AB545" s="28">
        <v>4</v>
      </c>
      <c r="AC545" s="28">
        <f t="shared" si="24"/>
        <v>5</v>
      </c>
      <c r="AD545" s="29" t="str">
        <f>VLOOKUP(AG545,[2]战场角色!$A:$V,22,0)</f>
        <v>head_gw_1101010</v>
      </c>
      <c r="AE545" s="29">
        <f>VLOOKUP(AG545,检索目录!A:F,6,0)</f>
        <v>4</v>
      </c>
      <c r="AF545" s="28">
        <f>VLOOKUP(AG545,检索目录!A:F,3,0)</f>
        <v>2</v>
      </c>
      <c r="AG545" s="28">
        <v>1101010</v>
      </c>
      <c r="AH545" s="28"/>
    </row>
    <row r="546" s="29" customFormat="1" ht="16.5" spans="1:34">
      <c r="A546" s="35">
        <f>CONCATENATE(9,VLOOKUP(LEFT($D546,3),{"czg",1;"tfq",2;"zyd",3;"jzq",4;"gcz",5;"pcc",6},2,FALSE))*100000+VALUE(MID($D546,5,LEN($D546)-LEN(RIGHT($D546,11))-5+1))*1000+LEFT(RIGHT($D546,10),1)*100+IF(LEFT(RIGHT($D546,8),3)="jlr",1,2)*10+RIGHT($D546,1)</f>
        <v>9309223</v>
      </c>
      <c r="B546" s="28" t="s">
        <v>101</v>
      </c>
      <c r="C546" s="28" t="s">
        <v>553</v>
      </c>
      <c r="D546" s="28" t="s">
        <v>698</v>
      </c>
      <c r="E546" s="28">
        <v>3</v>
      </c>
      <c r="F546" s="28">
        <f t="shared" si="26"/>
        <v>2</v>
      </c>
      <c r="G546" s="28">
        <f>INDEX(难度数据!$A$1:$G$16,MATCH(VALUE(MID($D546,5,LEN($D546)-LEN(RIGHT($D546,11))-5+1)),难度数据!$A$1:$A$16,0),MATCH(LEFT($D546,3),难度数据!$A$1:$G$1,0))</f>
        <v>46</v>
      </c>
      <c r="H546" s="28">
        <f>VLOOKUP($G546,难度数据!$P:$AI,IF($F546=1,2+VLOOKUP($E546,难度数据!$A$24:$B$27,2,FALSE),12+VLOOKUP($E546,难度数据!$A$28:$B$31,2,FALSE)),FALSE)</f>
        <v>1.19328755960684</v>
      </c>
      <c r="I546" s="28">
        <f>VLOOKUP($G546,难度数据!$P:$AI,IF($F546=1,3+VLOOKUP($E546,难度数据!$A$24:$B$27,2,FALSE),13+VLOOKUP($E546,难度数据!$A$28:$B$31,2,FALSE)),FALSE)</f>
        <v>0</v>
      </c>
      <c r="J546" s="28">
        <f>VLOOKUP($G546,难度数据!$P:$AI,IF($F546=1,4+VLOOKUP($E546,难度数据!$A$24:$B$27,2,FALSE),14+VLOOKUP($E546,难度数据!$A$28:$B$31,2,FALSE)),FALSE)</f>
        <v>2300</v>
      </c>
      <c r="K546" s="28">
        <v>0</v>
      </c>
      <c r="L546" s="28">
        <v>1.5</v>
      </c>
      <c r="M546" s="28">
        <v>0</v>
      </c>
      <c r="N546" s="28">
        <v>0</v>
      </c>
      <c r="O546" s="28">
        <f ca="1">LOOKUP($G546*4,难度数据!$I$3:$I$23,IF($F546=1,INDIRECT("难度数据"&amp;"!$J$3:$J$23"),INDIRECT("难度数据"&amp;"!$K$3:$K$23")))</f>
        <v>54950</v>
      </c>
      <c r="P546" s="28">
        <v>0</v>
      </c>
      <c r="Q546" s="28">
        <v>0</v>
      </c>
      <c r="R546" s="28">
        <v>1303016</v>
      </c>
      <c r="S546" s="28">
        <v>1</v>
      </c>
      <c r="T546" s="28">
        <v>1304030</v>
      </c>
      <c r="U546" s="28">
        <v>6</v>
      </c>
      <c r="V546" s="28">
        <v>1304036</v>
      </c>
      <c r="W546" s="28">
        <v>6</v>
      </c>
      <c r="X546" s="28"/>
      <c r="Y546" s="28"/>
      <c r="Z546" s="28"/>
      <c r="AA546" s="28" t="str">
        <f t="shared" si="25"/>
        <v/>
      </c>
      <c r="AB546" s="28">
        <v>0</v>
      </c>
      <c r="AC546" s="28">
        <f t="shared" si="24"/>
        <v>5</v>
      </c>
      <c r="AD546" s="29" t="str">
        <f>VLOOKUP(AG546,[2]战场角色!$A:$V,22,0)</f>
        <v>head_xfl_1102016</v>
      </c>
      <c r="AE546" s="29">
        <f>VLOOKUP(AG546,检索目录!A:F,6,0)</f>
        <v>4</v>
      </c>
      <c r="AF546" s="28">
        <f>VLOOKUP(AG546,检索目录!A:F,3,0)</f>
        <v>2</v>
      </c>
      <c r="AG546" s="28">
        <v>1102016</v>
      </c>
      <c r="AH546" s="28"/>
    </row>
    <row r="547" s="29" customFormat="1" ht="16.5" spans="1:34">
      <c r="A547" s="35">
        <f>CONCATENATE(9,VLOOKUP(LEFT($D547,3),{"czg",1;"tfq",2;"zyd",3;"jzq",4;"gcz",5;"pcc",6},2,FALSE))*100000+VALUE(MID($D547,5,LEN($D547)-LEN(RIGHT($D547,11))-5+1))*1000+LEFT(RIGHT($D547,10),1)*100+IF(LEFT(RIGHT($D547,8),3)="jlr",1,2)*10+RIGHT($D547,1)</f>
        <v>9309311</v>
      </c>
      <c r="B547" s="28" t="s">
        <v>98</v>
      </c>
      <c r="C547" s="28" t="s">
        <v>99</v>
      </c>
      <c r="D547" s="28" t="s">
        <v>699</v>
      </c>
      <c r="E547" s="28">
        <v>3</v>
      </c>
      <c r="F547" s="28">
        <f t="shared" si="26"/>
        <v>1</v>
      </c>
      <c r="G547" s="28">
        <f>INDEX(难度数据!$A$1:$G$16,MATCH(VALUE(MID($D547,5,LEN($D547)-LEN(RIGHT($D547,11))-5+1)),难度数据!$A$1:$A$16,0),MATCH(LEFT($D547,3),难度数据!$A$1:$G$1,0))</f>
        <v>46</v>
      </c>
      <c r="H547" s="28">
        <f>VLOOKUP($G547,难度数据!$P:$AI,IF($F547=1,2+VLOOKUP($E547,难度数据!$A$24:$B$27,2,FALSE),12+VLOOKUP($E547,难度数据!$A$28:$B$31,2,FALSE)),FALSE)</f>
        <v>1.18775166550551</v>
      </c>
      <c r="I547" s="28">
        <f>VLOOKUP($G547,难度数据!$P:$AI,IF($F547=1,3+VLOOKUP($E547,难度数据!$A$24:$B$27,2,FALSE),13+VLOOKUP($E547,难度数据!$A$28:$B$31,2,FALSE)),FALSE)</f>
        <v>0</v>
      </c>
      <c r="J547" s="28">
        <f>VLOOKUP($G547,难度数据!$P:$AI,IF($F547=1,4+VLOOKUP($E547,难度数据!$A$24:$B$27,2,FALSE),14+VLOOKUP($E547,难度数据!$A$28:$B$31,2,FALSE)),FALSE)</f>
        <v>2300</v>
      </c>
      <c r="K547" s="28">
        <v>0</v>
      </c>
      <c r="L547" s="28">
        <v>1.5</v>
      </c>
      <c r="M547" s="28">
        <v>0</v>
      </c>
      <c r="N547" s="28">
        <v>0</v>
      </c>
      <c r="O547" s="28">
        <f ca="1">LOOKUP($G547*4,难度数据!$I$3:$I$23,IF($F547=1,INDIRECT("难度数据"&amp;"!$J$3:$J$23"),INDIRECT("难度数据"&amp;"!$K$3:$K$23")))</f>
        <v>190</v>
      </c>
      <c r="P547" s="28">
        <v>0</v>
      </c>
      <c r="Q547" s="28">
        <v>0</v>
      </c>
      <c r="R547" s="28">
        <v>1301012</v>
      </c>
      <c r="S547" s="28">
        <v>1</v>
      </c>
      <c r="T547" s="28">
        <v>1302012</v>
      </c>
      <c r="U547" s="28">
        <v>6</v>
      </c>
      <c r="V547" s="28"/>
      <c r="W547" s="28"/>
      <c r="X547" s="28"/>
      <c r="Y547" s="28"/>
      <c r="Z547" s="28"/>
      <c r="AA547" s="28" t="str">
        <f t="shared" si="25"/>
        <v>zyd-9-3-shl-loc1</v>
      </c>
      <c r="AB547" s="28">
        <v>4</v>
      </c>
      <c r="AC547" s="28">
        <f t="shared" si="24"/>
        <v>5</v>
      </c>
      <c r="AD547" s="29" t="str">
        <f>VLOOKUP(AG547,[2]战场角色!$A:$V,22,0)</f>
        <v>head_nyf_1101012</v>
      </c>
      <c r="AE547" s="29">
        <f>VLOOKUP(AG547,检索目录!A:F,6,0)</f>
        <v>2</v>
      </c>
      <c r="AF547" s="28">
        <f>VLOOKUP(AG547,检索目录!A:F,3,0)</f>
        <v>2</v>
      </c>
      <c r="AG547" s="28">
        <v>1101012</v>
      </c>
      <c r="AH547" s="28"/>
    </row>
    <row r="548" s="29" customFormat="1" ht="16.5" spans="1:34">
      <c r="A548" s="35">
        <f>CONCATENATE(9,VLOOKUP(LEFT($D548,3),{"czg",1;"tfq",2;"zyd",3;"jzq",4;"gcz",5;"pcc",6},2,FALSE))*100000+VALUE(MID($D548,5,LEN($D548)-LEN(RIGHT($D548,11))-5+1))*1000+LEFT(RIGHT($D548,10),1)*100+IF(LEFT(RIGHT($D548,8),3)="jlr",1,2)*10+RIGHT($D548,1)</f>
        <v>9309321</v>
      </c>
      <c r="B548" s="28" t="s">
        <v>101</v>
      </c>
      <c r="C548" s="28" t="s">
        <v>493</v>
      </c>
      <c r="D548" s="28" t="s">
        <v>700</v>
      </c>
      <c r="E548" s="28">
        <v>3</v>
      </c>
      <c r="F548" s="28">
        <f t="shared" si="26"/>
        <v>2</v>
      </c>
      <c r="G548" s="28">
        <f>INDEX(难度数据!$A$1:$G$16,MATCH(VALUE(MID($D548,5,LEN($D548)-LEN(RIGHT($D548,11))-5+1)),难度数据!$A$1:$A$16,0),MATCH(LEFT($D548,3),难度数据!$A$1:$G$1,0))</f>
        <v>46</v>
      </c>
      <c r="H548" s="28">
        <f>VLOOKUP($G548,难度数据!$P:$AI,IF($F548=1,2+VLOOKUP($E548,难度数据!$A$24:$B$27,2,FALSE),12+VLOOKUP($E548,难度数据!$A$28:$B$31,2,FALSE)),FALSE)</f>
        <v>1.19328755960684</v>
      </c>
      <c r="I548" s="28">
        <f>VLOOKUP($G548,难度数据!$P:$AI,IF($F548=1,3+VLOOKUP($E548,难度数据!$A$24:$B$27,2,FALSE),13+VLOOKUP($E548,难度数据!$A$28:$B$31,2,FALSE)),FALSE)</f>
        <v>0</v>
      </c>
      <c r="J548" s="28">
        <f>VLOOKUP($G548,难度数据!$P:$AI,IF($F548=1,4+VLOOKUP($E548,难度数据!$A$24:$B$27,2,FALSE),14+VLOOKUP($E548,难度数据!$A$28:$B$31,2,FALSE)),FALSE)</f>
        <v>2300</v>
      </c>
      <c r="K548" s="28">
        <v>0</v>
      </c>
      <c r="L548" s="28">
        <v>1.5</v>
      </c>
      <c r="M548" s="28">
        <v>0</v>
      </c>
      <c r="N548" s="28">
        <v>0</v>
      </c>
      <c r="O548" s="28">
        <f ca="1">LOOKUP($G548*4,难度数据!$I$3:$I$23,IF($F548=1,INDIRECT("难度数据"&amp;"!$J$3:$J$23"),INDIRECT("难度数据"&amp;"!$K$3:$K$23")))</f>
        <v>54950</v>
      </c>
      <c r="P548" s="28">
        <v>0</v>
      </c>
      <c r="Q548" s="28">
        <v>0</v>
      </c>
      <c r="R548" s="28">
        <v>1303018</v>
      </c>
      <c r="S548" s="28">
        <v>1</v>
      </c>
      <c r="T548" s="28">
        <v>1304029</v>
      </c>
      <c r="U548" s="28">
        <v>6</v>
      </c>
      <c r="V548" s="28">
        <v>1304032</v>
      </c>
      <c r="W548" s="28">
        <v>6</v>
      </c>
      <c r="X548" s="28"/>
      <c r="Y548" s="28"/>
      <c r="Z548" s="28"/>
      <c r="AA548" s="28" t="str">
        <f t="shared" si="25"/>
        <v/>
      </c>
      <c r="AB548" s="28">
        <v>0</v>
      </c>
      <c r="AC548" s="28">
        <f t="shared" si="24"/>
        <v>5</v>
      </c>
      <c r="AD548" s="29" t="str">
        <f>VLOOKUP(AG548,[2]战场角色!$A:$V,22,0)</f>
        <v>head_sr_1102018</v>
      </c>
      <c r="AE548" s="29">
        <f>VLOOKUP(AG548,检索目录!A:F,6,0)</f>
        <v>2</v>
      </c>
      <c r="AF548" s="28">
        <f>VLOOKUP(AG548,检索目录!A:F,3,0)</f>
        <v>2</v>
      </c>
      <c r="AG548" s="28">
        <v>1102018</v>
      </c>
      <c r="AH548" s="28"/>
    </row>
    <row r="549" s="29" customFormat="1" ht="16.5" spans="1:34">
      <c r="A549" s="35">
        <f>CONCATENATE(9,VLOOKUP(LEFT($D549,3),{"czg",1;"tfq",2;"zyd",3;"jzq",4;"gcz",5;"pcc",6},2,FALSE))*100000+VALUE(MID($D549,5,LEN($D549)-LEN(RIGHT($D549,11))-5+1))*1000+LEFT(RIGHT($D549,10),1)*100+IF(LEFT(RIGHT($D549,8),3)="jlr",1,2)*10+RIGHT($D549,1)</f>
        <v>9309312</v>
      </c>
      <c r="B549" s="28" t="s">
        <v>98</v>
      </c>
      <c r="C549" s="28" t="s">
        <v>104</v>
      </c>
      <c r="D549" s="28" t="s">
        <v>701</v>
      </c>
      <c r="E549" s="28">
        <v>4</v>
      </c>
      <c r="F549" s="28">
        <f t="shared" si="26"/>
        <v>1</v>
      </c>
      <c r="G549" s="28">
        <f>INDEX(难度数据!$A$1:$G$16,MATCH(VALUE(MID($D549,5,LEN($D549)-LEN(RIGHT($D549,11))-5+1)),难度数据!$A$1:$A$16,0),MATCH(LEFT($D549,3),难度数据!$A$1:$G$1,0))</f>
        <v>46</v>
      </c>
      <c r="H549" s="28">
        <f>VLOOKUP($G549,难度数据!$P:$AI,IF($F549=1,2+VLOOKUP($E549,难度数据!$A$24:$B$27,2,FALSE),12+VLOOKUP($E549,难度数据!$A$28:$B$31,2,FALSE)),FALSE)</f>
        <v>1.37063155534709</v>
      </c>
      <c r="I549" s="28">
        <f>VLOOKUP($G549,难度数据!$P:$AI,IF($F549=1,3+VLOOKUP($E549,难度数据!$A$24:$B$27,2,FALSE),13+VLOOKUP($E549,难度数据!$A$28:$B$31,2,FALSE)),FALSE)</f>
        <v>0</v>
      </c>
      <c r="J549" s="28">
        <f>VLOOKUP($G549,难度数据!$P:$AI,IF($F549=1,4+VLOOKUP($E549,难度数据!$A$24:$B$27,2,FALSE),14+VLOOKUP($E549,难度数据!$A$28:$B$31,2,FALSE)),FALSE)</f>
        <v>2300</v>
      </c>
      <c r="K549" s="28">
        <v>0</v>
      </c>
      <c r="L549" s="28">
        <v>1.5</v>
      </c>
      <c r="M549" s="28">
        <v>0</v>
      </c>
      <c r="N549" s="28">
        <v>0</v>
      </c>
      <c r="O549" s="28">
        <f ca="1">LOOKUP($G549*4,难度数据!$I$3:$I$23,IF($F549=1,INDIRECT("难度数据"&amp;"!$J$3:$J$23"),INDIRECT("难度数据"&amp;"!$K$3:$K$23")))</f>
        <v>190</v>
      </c>
      <c r="P549" s="28">
        <v>0</v>
      </c>
      <c r="Q549" s="28">
        <v>0</v>
      </c>
      <c r="R549" s="28">
        <v>1301008</v>
      </c>
      <c r="S549" s="28">
        <v>1</v>
      </c>
      <c r="T549" s="28">
        <v>1302008</v>
      </c>
      <c r="U549" s="28">
        <v>6</v>
      </c>
      <c r="V549" s="28"/>
      <c r="W549" s="28"/>
      <c r="X549" s="28"/>
      <c r="Y549" s="28"/>
      <c r="Z549" s="28"/>
      <c r="AA549" s="28" t="str">
        <f t="shared" si="25"/>
        <v>zyd-9-3-shl-loc2</v>
      </c>
      <c r="AB549" s="28">
        <v>4</v>
      </c>
      <c r="AC549" s="28">
        <f t="shared" si="24"/>
        <v>5</v>
      </c>
      <c r="AD549" s="29" t="str">
        <f>VLOOKUP(AG549,[2]战场角色!$A:$V,22,0)</f>
        <v>head_hekp_1101008</v>
      </c>
      <c r="AE549" s="29">
        <f>VLOOKUP(AG549,检索目录!A:F,6,0)</f>
        <v>2</v>
      </c>
      <c r="AF549" s="28">
        <f>VLOOKUP(AG549,检索目录!A:F,3,0)</f>
        <v>3</v>
      </c>
      <c r="AG549" s="28">
        <v>1101008</v>
      </c>
      <c r="AH549" s="28"/>
    </row>
    <row r="550" s="29" customFormat="1" ht="16.5" spans="1:34">
      <c r="A550" s="35">
        <f>CONCATENATE(9,VLOOKUP(LEFT($D550,3),{"czg",1;"tfq",2;"zyd",3;"jzq",4;"gcz",5;"pcc",6},2,FALSE))*100000+VALUE(MID($D550,5,LEN($D550)-LEN(RIGHT($D550,11))-5+1))*1000+LEFT(RIGHT($D550,10),1)*100+IF(LEFT(RIGHT($D550,8),3)="jlr",1,2)*10+RIGHT($D550,1)</f>
        <v>9309322</v>
      </c>
      <c r="B550" s="28" t="s">
        <v>101</v>
      </c>
      <c r="C550" s="28" t="s">
        <v>496</v>
      </c>
      <c r="D550" s="28" t="s">
        <v>702</v>
      </c>
      <c r="E550" s="28">
        <v>4</v>
      </c>
      <c r="F550" s="28">
        <f t="shared" si="26"/>
        <v>2</v>
      </c>
      <c r="G550" s="28">
        <f>INDEX(难度数据!$A$1:$G$16,MATCH(VALUE(MID($D550,5,LEN($D550)-LEN(RIGHT($D550,11))-5+1)),难度数据!$A$1:$A$16,0),MATCH(LEFT($D550,3),难度数据!$A$1:$G$1,0))</f>
        <v>46</v>
      </c>
      <c r="H550" s="28">
        <f>VLOOKUP($G550,难度数据!$P:$AI,IF($F550=1,2+VLOOKUP($E550,难度数据!$A$24:$B$27,2,FALSE),12+VLOOKUP($E550,难度数据!$A$28:$B$31,2,FALSE)),FALSE)</f>
        <v>1.37280869689282</v>
      </c>
      <c r="I550" s="28">
        <f>VLOOKUP($G550,难度数据!$P:$AI,IF($F550=1,3+VLOOKUP($E550,难度数据!$A$24:$B$27,2,FALSE),13+VLOOKUP($E550,难度数据!$A$28:$B$31,2,FALSE)),FALSE)</f>
        <v>0</v>
      </c>
      <c r="J550" s="28">
        <f>VLOOKUP($G550,难度数据!$P:$AI,IF($F550=1,4+VLOOKUP($E550,难度数据!$A$24:$B$27,2,FALSE),14+VLOOKUP($E550,难度数据!$A$28:$B$31,2,FALSE)),FALSE)</f>
        <v>2300</v>
      </c>
      <c r="K550" s="28">
        <v>0</v>
      </c>
      <c r="L550" s="28">
        <v>1.5</v>
      </c>
      <c r="M550" s="28">
        <v>0</v>
      </c>
      <c r="N550" s="28">
        <v>0</v>
      </c>
      <c r="O550" s="28">
        <f ca="1">LOOKUP($G550*4,难度数据!$I$3:$I$23,IF($F550=1,INDIRECT("难度数据"&amp;"!$J$3:$J$23"),INDIRECT("难度数据"&amp;"!$K$3:$K$23")))</f>
        <v>54950</v>
      </c>
      <c r="P550" s="28">
        <v>0</v>
      </c>
      <c r="Q550" s="28">
        <v>0</v>
      </c>
      <c r="R550" s="28">
        <v>1303013</v>
      </c>
      <c r="S550" s="28">
        <v>1</v>
      </c>
      <c r="T550" s="28">
        <v>1304030</v>
      </c>
      <c r="U550" s="28">
        <v>6</v>
      </c>
      <c r="V550" s="28">
        <v>1304031</v>
      </c>
      <c r="W550" s="28">
        <v>6</v>
      </c>
      <c r="X550" s="28"/>
      <c r="Y550" s="28"/>
      <c r="Z550" s="28"/>
      <c r="AA550" s="28" t="str">
        <f t="shared" si="25"/>
        <v/>
      </c>
      <c r="AB550" s="28">
        <v>0</v>
      </c>
      <c r="AC550" s="28">
        <f t="shared" si="24"/>
        <v>5</v>
      </c>
      <c r="AD550" s="29" t="str">
        <f>VLOOKUP(AG550,[2]战场角色!$A:$V,22,0)</f>
        <v>head_sbls_1102013</v>
      </c>
      <c r="AE550" s="29">
        <f>VLOOKUP(AG550,检索目录!A:F,6,0)</f>
        <v>2</v>
      </c>
      <c r="AF550" s="28">
        <f>VLOOKUP(AG550,检索目录!A:F,3,0)</f>
        <v>3</v>
      </c>
      <c r="AG550" s="28">
        <v>1102013</v>
      </c>
      <c r="AH550" s="28"/>
    </row>
    <row r="551" s="29" customFormat="1" ht="16.5" spans="1:34">
      <c r="A551" s="35">
        <f>CONCATENATE(9,VLOOKUP(LEFT($D551,3),{"czg",1;"tfq",2;"zyd",3;"jzq",4;"gcz",5;"pcc",6},2,FALSE))*100000+VALUE(MID($D551,5,LEN($D551)-LEN(RIGHT($D551,11))-5+1))*1000+LEFT(RIGHT($D551,10),1)*100+IF(LEFT(RIGHT($D551,8),3)="jlr",1,2)*10+RIGHT($D551,1)</f>
        <v>9309313</v>
      </c>
      <c r="B551" s="28" t="s">
        <v>98</v>
      </c>
      <c r="C551" s="28" t="s">
        <v>207</v>
      </c>
      <c r="D551" s="28" t="s">
        <v>703</v>
      </c>
      <c r="E551" s="28">
        <v>3</v>
      </c>
      <c r="F551" s="28">
        <f t="shared" si="26"/>
        <v>1</v>
      </c>
      <c r="G551" s="28">
        <f>INDEX(难度数据!$A$1:$G$16,MATCH(VALUE(MID($D551,5,LEN($D551)-LEN(RIGHT($D551,11))-5+1)),难度数据!$A$1:$A$16,0),MATCH(LEFT($D551,3),难度数据!$A$1:$G$1,0))</f>
        <v>46</v>
      </c>
      <c r="H551" s="28">
        <f>VLOOKUP($G551,难度数据!$P:$AI,IF($F551=1,2+VLOOKUP($E551,难度数据!$A$24:$B$27,2,FALSE),12+VLOOKUP($E551,难度数据!$A$28:$B$31,2,FALSE)),FALSE)</f>
        <v>1.18775166550551</v>
      </c>
      <c r="I551" s="28">
        <f>VLOOKUP($G551,难度数据!$P:$AI,IF($F551=1,3+VLOOKUP($E551,难度数据!$A$24:$B$27,2,FALSE),13+VLOOKUP($E551,难度数据!$A$28:$B$31,2,FALSE)),FALSE)</f>
        <v>0</v>
      </c>
      <c r="J551" s="28">
        <f>VLOOKUP($G551,难度数据!$P:$AI,IF($F551=1,4+VLOOKUP($E551,难度数据!$A$24:$B$27,2,FALSE),14+VLOOKUP($E551,难度数据!$A$28:$B$31,2,FALSE)),FALSE)</f>
        <v>2300</v>
      </c>
      <c r="K551" s="28">
        <v>0</v>
      </c>
      <c r="L551" s="28">
        <v>1.5</v>
      </c>
      <c r="M551" s="28">
        <v>0</v>
      </c>
      <c r="N551" s="28">
        <v>0</v>
      </c>
      <c r="O551" s="28">
        <f ca="1">LOOKUP($G551*4,难度数据!$I$3:$I$23,IF($F551=1,INDIRECT("难度数据"&amp;"!$J$3:$J$23"),INDIRECT("难度数据"&amp;"!$K$3:$K$23")))</f>
        <v>190</v>
      </c>
      <c r="P551" s="28">
        <v>0</v>
      </c>
      <c r="Q551" s="28">
        <v>0</v>
      </c>
      <c r="R551" s="28">
        <v>1301009</v>
      </c>
      <c r="S551" s="28">
        <v>1</v>
      </c>
      <c r="T551" s="28">
        <v>1302009</v>
      </c>
      <c r="U551" s="28">
        <v>6</v>
      </c>
      <c r="V551" s="28"/>
      <c r="W551" s="28"/>
      <c r="X551" s="28"/>
      <c r="Y551" s="28"/>
      <c r="Z551" s="28"/>
      <c r="AA551" s="28" t="str">
        <f t="shared" si="25"/>
        <v>zyd-9-3-shl-loc3</v>
      </c>
      <c r="AB551" s="28">
        <v>4</v>
      </c>
      <c r="AC551" s="28">
        <f t="shared" si="24"/>
        <v>5</v>
      </c>
      <c r="AD551" s="29" t="str">
        <f>VLOOKUP(AG551,[2]战场角色!$A:$V,22,0)</f>
        <v>head_blsm_1101009</v>
      </c>
      <c r="AE551" s="29">
        <f>VLOOKUP(AG551,检索目录!A:F,6,0)</f>
        <v>3</v>
      </c>
      <c r="AF551" s="28">
        <f>VLOOKUP(AG551,检索目录!A:F,3,0)</f>
        <v>3</v>
      </c>
      <c r="AG551" s="28">
        <v>1101009</v>
      </c>
      <c r="AH551" s="28"/>
    </row>
    <row r="552" s="29" customFormat="1" ht="16.5" spans="1:34">
      <c r="A552" s="35">
        <f>CONCATENATE(9,VLOOKUP(LEFT($D552,3),{"czg",1;"tfq",2;"zyd",3;"jzq",4;"gcz",5;"pcc",6},2,FALSE))*100000+VALUE(MID($D552,5,LEN($D552)-LEN(RIGHT($D552,11))-5+1))*1000+LEFT(RIGHT($D552,10),1)*100+IF(LEFT(RIGHT($D552,8),3)="jlr",1,2)*10+RIGHT($D552,1)</f>
        <v>9309323</v>
      </c>
      <c r="B552" s="28" t="s">
        <v>101</v>
      </c>
      <c r="C552" s="28" t="s">
        <v>515</v>
      </c>
      <c r="D552" s="28" t="s">
        <v>704</v>
      </c>
      <c r="E552" s="28">
        <v>3</v>
      </c>
      <c r="F552" s="28">
        <f t="shared" si="26"/>
        <v>2</v>
      </c>
      <c r="G552" s="28">
        <f>INDEX(难度数据!$A$1:$G$16,MATCH(VALUE(MID($D552,5,LEN($D552)-LEN(RIGHT($D552,11))-5+1)),难度数据!$A$1:$A$16,0),MATCH(LEFT($D552,3),难度数据!$A$1:$G$1,0))</f>
        <v>46</v>
      </c>
      <c r="H552" s="28">
        <f>VLOOKUP($G552,难度数据!$P:$AI,IF($F552=1,2+VLOOKUP($E552,难度数据!$A$24:$B$27,2,FALSE),12+VLOOKUP($E552,难度数据!$A$28:$B$31,2,FALSE)),FALSE)</f>
        <v>1.19328755960684</v>
      </c>
      <c r="I552" s="28">
        <f>VLOOKUP($G552,难度数据!$P:$AI,IF($F552=1,3+VLOOKUP($E552,难度数据!$A$24:$B$27,2,FALSE),13+VLOOKUP($E552,难度数据!$A$28:$B$31,2,FALSE)),FALSE)</f>
        <v>0</v>
      </c>
      <c r="J552" s="28">
        <f>VLOOKUP($G552,难度数据!$P:$AI,IF($F552=1,4+VLOOKUP($E552,难度数据!$A$24:$B$27,2,FALSE),14+VLOOKUP($E552,难度数据!$A$28:$B$31,2,FALSE)),FALSE)</f>
        <v>2300</v>
      </c>
      <c r="K552" s="28">
        <v>0</v>
      </c>
      <c r="L552" s="28">
        <v>1.5</v>
      </c>
      <c r="M552" s="28">
        <v>0</v>
      </c>
      <c r="N552" s="28">
        <v>0</v>
      </c>
      <c r="O552" s="28">
        <f ca="1">LOOKUP($G552*4,难度数据!$I$3:$I$23,IF($F552=1,INDIRECT("难度数据"&amp;"!$J$3:$J$23"),INDIRECT("难度数据"&amp;"!$K$3:$K$23")))</f>
        <v>54950</v>
      </c>
      <c r="P552" s="28">
        <v>0</v>
      </c>
      <c r="Q552" s="28">
        <v>0</v>
      </c>
      <c r="R552" s="28">
        <v>1303014</v>
      </c>
      <c r="S552" s="28">
        <v>1</v>
      </c>
      <c r="T552" s="28">
        <v>1304017</v>
      </c>
      <c r="U552" s="28">
        <v>6</v>
      </c>
      <c r="V552" s="28">
        <v>1304019</v>
      </c>
      <c r="W552" s="28">
        <v>6</v>
      </c>
      <c r="X552" s="28"/>
      <c r="Y552" s="28"/>
      <c r="Z552" s="28"/>
      <c r="AA552" s="28" t="str">
        <f t="shared" si="25"/>
        <v/>
      </c>
      <c r="AB552" s="28">
        <v>0</v>
      </c>
      <c r="AC552" s="28">
        <f t="shared" si="24"/>
        <v>5</v>
      </c>
      <c r="AD552" s="29" t="str">
        <f>VLOOKUP(AG552,[2]战场角色!$A:$V,22,0)</f>
        <v>head_slm_1102014</v>
      </c>
      <c r="AE552" s="29">
        <f>VLOOKUP(AG552,检索目录!A:F,6,0)</f>
        <v>3</v>
      </c>
      <c r="AF552" s="28">
        <f>VLOOKUP(AG552,检索目录!A:F,3,0)</f>
        <v>3</v>
      </c>
      <c r="AG552" s="28">
        <v>1102014</v>
      </c>
      <c r="AH552" s="28"/>
    </row>
    <row r="553" s="29" customFormat="1" ht="16.5" spans="1:34">
      <c r="A553" s="35">
        <f>CONCATENATE(9,VLOOKUP(LEFT($D553,3),{"czg",1;"tfq",2;"zyd",3;"jzq",4;"gcz",5;"pcc",6},2,FALSE))*100000+VALUE(MID($D553,5,LEN($D553)-LEN(RIGHT($D553,11))-5+1))*1000+LEFT(RIGHT($D553,10),1)*100+IF(LEFT(RIGHT($D553,8),3)="jlr",1,2)*10+RIGHT($D553,1)</f>
        <v>9409111</v>
      </c>
      <c r="B553" s="28" t="s">
        <v>98</v>
      </c>
      <c r="C553" s="28" t="s">
        <v>209</v>
      </c>
      <c r="D553" s="28" t="s">
        <v>705</v>
      </c>
      <c r="E553" s="28">
        <v>3</v>
      </c>
      <c r="F553" s="28">
        <f t="shared" si="26"/>
        <v>1</v>
      </c>
      <c r="G553" s="28">
        <f>INDEX(难度数据!$A$1:$G$16,MATCH(VALUE(MID($D553,5,LEN($D553)-LEN(RIGHT($D553,11))-5+1)),难度数据!$A$1:$A$16,0),MATCH(LEFT($D553,3),难度数据!$A$1:$G$1,0))</f>
        <v>46</v>
      </c>
      <c r="H553" s="28">
        <f>VLOOKUP($G553,难度数据!$P:$AI,IF($F553=1,2+VLOOKUP($E553,难度数据!$A$24:$B$27,2,FALSE),12+VLOOKUP($E553,难度数据!$A$28:$B$31,2,FALSE)),FALSE)</f>
        <v>1.18775166550551</v>
      </c>
      <c r="I553" s="28">
        <f>VLOOKUP($G553,难度数据!$P:$AI,IF($F553=1,3+VLOOKUP($E553,难度数据!$A$24:$B$27,2,FALSE),13+VLOOKUP($E553,难度数据!$A$28:$B$31,2,FALSE)),FALSE)</f>
        <v>0</v>
      </c>
      <c r="J553" s="28">
        <f>VLOOKUP($G553,难度数据!$P:$AI,IF($F553=1,4+VLOOKUP($E553,难度数据!$A$24:$B$27,2,FALSE),14+VLOOKUP($E553,难度数据!$A$28:$B$31,2,FALSE)),FALSE)</f>
        <v>2300</v>
      </c>
      <c r="K553" s="28">
        <v>0</v>
      </c>
      <c r="L553" s="28">
        <v>1.5</v>
      </c>
      <c r="M553" s="28">
        <v>0</v>
      </c>
      <c r="N553" s="28">
        <v>0</v>
      </c>
      <c r="O553" s="28">
        <f ca="1">LOOKUP($G553*4,难度数据!$I$3:$I$23,IF($F553=1,INDIRECT("难度数据"&amp;"!$J$3:$J$23"),INDIRECT("难度数据"&amp;"!$K$3:$K$23")))</f>
        <v>190</v>
      </c>
      <c r="P553" s="28">
        <v>0</v>
      </c>
      <c r="Q553" s="28">
        <v>0</v>
      </c>
      <c r="R553" s="28">
        <v>1301001</v>
      </c>
      <c r="S553" s="28">
        <v>1</v>
      </c>
      <c r="T553" s="28">
        <v>1302001</v>
      </c>
      <c r="U553" s="28">
        <v>6</v>
      </c>
      <c r="V553" s="28"/>
      <c r="W553" s="28"/>
      <c r="X553" s="28"/>
      <c r="Y553" s="28"/>
      <c r="Z553" s="28"/>
      <c r="AA553" s="28" t="str">
        <f t="shared" si="25"/>
        <v>jzq-9-1-shl-loc1</v>
      </c>
      <c r="AB553" s="28">
        <v>4</v>
      </c>
      <c r="AC553" s="28">
        <f t="shared" si="24"/>
        <v>5</v>
      </c>
      <c r="AD553" s="29" t="str">
        <f>VLOOKUP(AG553,[2]战场角色!$A:$V,22,0)</f>
        <v>head_cfcyb_1101001</v>
      </c>
      <c r="AE553" s="29">
        <f>VLOOKUP(AG553,检索目录!A:F,6,0)</f>
        <v>3</v>
      </c>
      <c r="AF553" s="28">
        <f>VLOOKUP(AG553,检索目录!A:F,3,0)</f>
        <v>1</v>
      </c>
      <c r="AG553" s="28">
        <v>1101001</v>
      </c>
      <c r="AH553" s="28"/>
    </row>
    <row r="554" s="29" customFormat="1" ht="16.5" spans="1:34">
      <c r="A554" s="35">
        <f>CONCATENATE(9,VLOOKUP(LEFT($D554,3),{"czg",1;"tfq",2;"zyd",3;"jzq",4;"gcz",5;"pcc",6},2,FALSE))*100000+VALUE(MID($D554,5,LEN($D554)-LEN(RIGHT($D554,11))-5+1))*1000+LEFT(RIGHT($D554,10),1)*100+IF(LEFT(RIGHT($D554,8),3)="jlr",1,2)*10+RIGHT($D554,1)</f>
        <v>9409121</v>
      </c>
      <c r="B554" s="28" t="s">
        <v>101</v>
      </c>
      <c r="C554" s="28" t="s">
        <v>502</v>
      </c>
      <c r="D554" s="28" t="s">
        <v>706</v>
      </c>
      <c r="E554" s="28">
        <v>3</v>
      </c>
      <c r="F554" s="28">
        <f t="shared" si="26"/>
        <v>2</v>
      </c>
      <c r="G554" s="28">
        <f>INDEX(难度数据!$A$1:$G$16,MATCH(VALUE(MID($D554,5,LEN($D554)-LEN(RIGHT($D554,11))-5+1)),难度数据!$A$1:$A$16,0),MATCH(LEFT($D554,3),难度数据!$A$1:$G$1,0))</f>
        <v>46</v>
      </c>
      <c r="H554" s="28">
        <f>VLOOKUP($G554,难度数据!$P:$AI,IF($F554=1,2+VLOOKUP($E554,难度数据!$A$24:$B$27,2,FALSE),12+VLOOKUP($E554,难度数据!$A$28:$B$31,2,FALSE)),FALSE)</f>
        <v>1.19328755960684</v>
      </c>
      <c r="I554" s="28">
        <f>VLOOKUP($G554,难度数据!$P:$AI,IF($F554=1,3+VLOOKUP($E554,难度数据!$A$24:$B$27,2,FALSE),13+VLOOKUP($E554,难度数据!$A$28:$B$31,2,FALSE)),FALSE)</f>
        <v>0</v>
      </c>
      <c r="J554" s="28">
        <f>VLOOKUP($G554,难度数据!$P:$AI,IF($F554=1,4+VLOOKUP($E554,难度数据!$A$24:$B$27,2,FALSE),14+VLOOKUP($E554,难度数据!$A$28:$B$31,2,FALSE)),FALSE)</f>
        <v>2300</v>
      </c>
      <c r="K554" s="28">
        <v>0</v>
      </c>
      <c r="L554" s="28">
        <v>1.5</v>
      </c>
      <c r="M554" s="28">
        <v>0</v>
      </c>
      <c r="N554" s="28">
        <v>0</v>
      </c>
      <c r="O554" s="28">
        <f ca="1">LOOKUP($G554*4,难度数据!$I$3:$I$23,IF($F554=1,INDIRECT("难度数据"&amp;"!$J$3:$J$23"),INDIRECT("难度数据"&amp;"!$K$3:$K$23")))</f>
        <v>54950</v>
      </c>
      <c r="P554" s="28">
        <v>0</v>
      </c>
      <c r="Q554" s="28">
        <v>0</v>
      </c>
      <c r="R554" s="28">
        <v>1303002</v>
      </c>
      <c r="S554" s="28">
        <v>1</v>
      </c>
      <c r="T554" s="28">
        <v>1304017</v>
      </c>
      <c r="U554" s="28">
        <v>6</v>
      </c>
      <c r="V554" s="28">
        <v>1304019</v>
      </c>
      <c r="W554" s="28">
        <v>6</v>
      </c>
      <c r="X554" s="28"/>
      <c r="Y554" s="28"/>
      <c r="Z554" s="28"/>
      <c r="AA554" s="28" t="str">
        <f t="shared" si="25"/>
        <v/>
      </c>
      <c r="AB554" s="28">
        <v>0</v>
      </c>
      <c r="AC554" s="28">
        <f t="shared" si="24"/>
        <v>5</v>
      </c>
      <c r="AD554" s="29" t="str">
        <f>VLOOKUP(AG554,[2]战场角色!$A:$V,22,0)</f>
        <v>head_xc_1102002</v>
      </c>
      <c r="AE554" s="29">
        <f>VLOOKUP(AG554,检索目录!A:F,6,0)</f>
        <v>3</v>
      </c>
      <c r="AF554" s="28">
        <f>VLOOKUP(AG554,检索目录!A:F,3,0)</f>
        <v>1</v>
      </c>
      <c r="AG554" s="28">
        <v>1102002</v>
      </c>
      <c r="AH554" s="28"/>
    </row>
    <row r="555" s="29" customFormat="1" ht="16.5" spans="1:34">
      <c r="A555" s="35">
        <f>CONCATENATE(9,VLOOKUP(LEFT($D555,3),{"czg",1;"tfq",2;"zyd",3;"jzq",4;"gcz",5;"pcc",6},2,FALSE))*100000+VALUE(MID($D555,5,LEN($D555)-LEN(RIGHT($D555,11))-5+1))*1000+LEFT(RIGHT($D555,10),1)*100+IF(LEFT(RIGHT($D555,8),3)="jlr",1,2)*10+RIGHT($D555,1)</f>
        <v>9409112</v>
      </c>
      <c r="B555" s="28" t="s">
        <v>98</v>
      </c>
      <c r="C555" s="28" t="s">
        <v>231</v>
      </c>
      <c r="D555" s="28" t="s">
        <v>707</v>
      </c>
      <c r="E555" s="28">
        <v>4</v>
      </c>
      <c r="F555" s="28">
        <f t="shared" si="26"/>
        <v>1</v>
      </c>
      <c r="G555" s="28">
        <f>INDEX(难度数据!$A$1:$G$16,MATCH(VALUE(MID($D555,5,LEN($D555)-LEN(RIGHT($D555,11))-5+1)),难度数据!$A$1:$A$16,0),MATCH(LEFT($D555,3),难度数据!$A$1:$G$1,0))</f>
        <v>46</v>
      </c>
      <c r="H555" s="28">
        <f>VLOOKUP($G555,难度数据!$P:$AI,IF($F555=1,2+VLOOKUP($E555,难度数据!$A$24:$B$27,2,FALSE),12+VLOOKUP($E555,难度数据!$A$28:$B$31,2,FALSE)),FALSE)</f>
        <v>1.37063155534709</v>
      </c>
      <c r="I555" s="28">
        <f>VLOOKUP($G555,难度数据!$P:$AI,IF($F555=1,3+VLOOKUP($E555,难度数据!$A$24:$B$27,2,FALSE),13+VLOOKUP($E555,难度数据!$A$28:$B$31,2,FALSE)),FALSE)</f>
        <v>0</v>
      </c>
      <c r="J555" s="28">
        <f>VLOOKUP($G555,难度数据!$P:$AI,IF($F555=1,4+VLOOKUP($E555,难度数据!$A$24:$B$27,2,FALSE),14+VLOOKUP($E555,难度数据!$A$28:$B$31,2,FALSE)),FALSE)</f>
        <v>2300</v>
      </c>
      <c r="K555" s="28">
        <v>0</v>
      </c>
      <c r="L555" s="28">
        <v>1.5</v>
      </c>
      <c r="M555" s="28">
        <v>0</v>
      </c>
      <c r="N555" s="28">
        <v>0</v>
      </c>
      <c r="O555" s="28">
        <f ca="1">LOOKUP($G555*4,难度数据!$I$3:$I$23,IF($F555=1,INDIRECT("难度数据"&amp;"!$J$3:$J$23"),INDIRECT("难度数据"&amp;"!$K$3:$K$23")))</f>
        <v>190</v>
      </c>
      <c r="P555" s="28">
        <v>0</v>
      </c>
      <c r="Q555" s="28">
        <v>0</v>
      </c>
      <c r="R555" s="28">
        <v>1301003</v>
      </c>
      <c r="S555" s="28">
        <v>1</v>
      </c>
      <c r="T555" s="28">
        <v>1302003</v>
      </c>
      <c r="U555" s="28">
        <v>6</v>
      </c>
      <c r="V555" s="28"/>
      <c r="W555" s="28"/>
      <c r="X555" s="28"/>
      <c r="Y555" s="28"/>
      <c r="Z555" s="28"/>
      <c r="AA555" s="28" t="str">
        <f t="shared" si="25"/>
        <v>jzq-9-1-shl-loc2</v>
      </c>
      <c r="AB555" s="28">
        <v>4</v>
      </c>
      <c r="AC555" s="28">
        <f t="shared" si="24"/>
        <v>5</v>
      </c>
      <c r="AD555" s="29" t="str">
        <f>VLOOKUP(AG555,[2]战场角色!$A:$V,22,0)</f>
        <v>head_zdxl_1101003</v>
      </c>
      <c r="AE555" s="29">
        <f>VLOOKUP(AG555,检索目录!A:F,6,0)</f>
        <v>3</v>
      </c>
      <c r="AF555" s="28">
        <f>VLOOKUP(AG555,检索目录!A:F,3,0)</f>
        <v>3</v>
      </c>
      <c r="AG555" s="28">
        <v>1101003</v>
      </c>
      <c r="AH555" s="28"/>
    </row>
    <row r="556" s="29" customFormat="1" ht="16.5" spans="1:34">
      <c r="A556" s="35">
        <f>CONCATENATE(9,VLOOKUP(LEFT($D556,3),{"czg",1;"tfq",2;"zyd",3;"jzq",4;"gcz",5;"pcc",6},2,FALSE))*100000+VALUE(MID($D556,5,LEN($D556)-LEN(RIGHT($D556,11))-5+1))*1000+LEFT(RIGHT($D556,10),1)*100+IF(LEFT(RIGHT($D556,8),3)="jlr",1,2)*10+RIGHT($D556,1)</f>
        <v>9409122</v>
      </c>
      <c r="B556" s="28" t="s">
        <v>101</v>
      </c>
      <c r="C556" s="28" t="s">
        <v>505</v>
      </c>
      <c r="D556" s="28" t="s">
        <v>708</v>
      </c>
      <c r="E556" s="28">
        <v>4</v>
      </c>
      <c r="F556" s="28">
        <f t="shared" si="26"/>
        <v>2</v>
      </c>
      <c r="G556" s="28">
        <f>INDEX(难度数据!$A$1:$G$16,MATCH(VALUE(MID($D556,5,LEN($D556)-LEN(RIGHT($D556,11))-5+1)),难度数据!$A$1:$A$16,0),MATCH(LEFT($D556,3),难度数据!$A$1:$G$1,0))</f>
        <v>46</v>
      </c>
      <c r="H556" s="28">
        <f>VLOOKUP($G556,难度数据!$P:$AI,IF($F556=1,2+VLOOKUP($E556,难度数据!$A$24:$B$27,2,FALSE),12+VLOOKUP($E556,难度数据!$A$28:$B$31,2,FALSE)),FALSE)</f>
        <v>1.37280869689282</v>
      </c>
      <c r="I556" s="28">
        <f>VLOOKUP($G556,难度数据!$P:$AI,IF($F556=1,3+VLOOKUP($E556,难度数据!$A$24:$B$27,2,FALSE),13+VLOOKUP($E556,难度数据!$A$28:$B$31,2,FALSE)),FALSE)</f>
        <v>0</v>
      </c>
      <c r="J556" s="28">
        <f>VLOOKUP($G556,难度数据!$P:$AI,IF($F556=1,4+VLOOKUP($E556,难度数据!$A$24:$B$27,2,FALSE),14+VLOOKUP($E556,难度数据!$A$28:$B$31,2,FALSE)),FALSE)</f>
        <v>2300</v>
      </c>
      <c r="K556" s="28">
        <v>0</v>
      </c>
      <c r="L556" s="28">
        <v>1.5</v>
      </c>
      <c r="M556" s="28">
        <v>0</v>
      </c>
      <c r="N556" s="28">
        <v>0</v>
      </c>
      <c r="O556" s="28">
        <f ca="1">LOOKUP($G556*4,难度数据!$I$3:$I$23,IF($F556=1,INDIRECT("难度数据"&amp;"!$J$3:$J$23"),INDIRECT("难度数据"&amp;"!$K$3:$K$23")))</f>
        <v>54950</v>
      </c>
      <c r="P556" s="28">
        <v>0</v>
      </c>
      <c r="Q556" s="28">
        <v>0</v>
      </c>
      <c r="R556" s="28">
        <v>1303005</v>
      </c>
      <c r="S556" s="28">
        <v>1</v>
      </c>
      <c r="T556" s="28">
        <v>1304030</v>
      </c>
      <c r="U556" s="28">
        <v>6</v>
      </c>
      <c r="V556" s="28">
        <v>1304036</v>
      </c>
      <c r="W556" s="28">
        <v>6</v>
      </c>
      <c r="X556" s="28"/>
      <c r="Y556" s="28"/>
      <c r="Z556" s="28"/>
      <c r="AA556" s="28" t="str">
        <f t="shared" si="25"/>
        <v/>
      </c>
      <c r="AB556" s="28">
        <v>0</v>
      </c>
      <c r="AC556" s="28">
        <f t="shared" si="24"/>
        <v>5</v>
      </c>
      <c r="AD556" s="29" t="str">
        <f>VLOOKUP(AG556,[2]战场角色!$A:$V,22,0)</f>
        <v>head_lxy_1102005</v>
      </c>
      <c r="AE556" s="29">
        <f>VLOOKUP(AG556,检索目录!A:F,6,0)</f>
        <v>3</v>
      </c>
      <c r="AF556" s="28">
        <f>VLOOKUP(AG556,检索目录!A:F,3,0)</f>
        <v>3</v>
      </c>
      <c r="AG556" s="28">
        <v>1102005</v>
      </c>
      <c r="AH556" s="28"/>
    </row>
    <row r="557" s="29" customFormat="1" ht="16.5" spans="1:34">
      <c r="A557" s="35">
        <f>CONCATENATE(9,VLOOKUP(LEFT($D557,3),{"czg",1;"tfq",2;"zyd",3;"jzq",4;"gcz",5;"pcc",6},2,FALSE))*100000+VALUE(MID($D557,5,LEN($D557)-LEN(RIGHT($D557,11))-5+1))*1000+LEFT(RIGHT($D557,10),1)*100+IF(LEFT(RIGHT($D557,8),3)="jlr",1,2)*10+RIGHT($D557,1)</f>
        <v>9409113</v>
      </c>
      <c r="B557" s="28" t="s">
        <v>98</v>
      </c>
      <c r="C557" s="28" t="s">
        <v>215</v>
      </c>
      <c r="D557" s="28" t="s">
        <v>709</v>
      </c>
      <c r="E557" s="28">
        <v>3</v>
      </c>
      <c r="F557" s="28">
        <f t="shared" si="26"/>
        <v>1</v>
      </c>
      <c r="G557" s="28">
        <f>INDEX(难度数据!$A$1:$G$16,MATCH(VALUE(MID($D557,5,LEN($D557)-LEN(RIGHT($D557,11))-5+1)),难度数据!$A$1:$A$16,0),MATCH(LEFT($D557,3),难度数据!$A$1:$G$1,0))</f>
        <v>46</v>
      </c>
      <c r="H557" s="28">
        <f>VLOOKUP($G557,难度数据!$P:$AI,IF($F557=1,2+VLOOKUP($E557,难度数据!$A$24:$B$27,2,FALSE),12+VLOOKUP($E557,难度数据!$A$28:$B$31,2,FALSE)),FALSE)</f>
        <v>1.18775166550551</v>
      </c>
      <c r="I557" s="28">
        <f>VLOOKUP($G557,难度数据!$P:$AI,IF($F557=1,3+VLOOKUP($E557,难度数据!$A$24:$B$27,2,FALSE),13+VLOOKUP($E557,难度数据!$A$28:$B$31,2,FALSE)),FALSE)</f>
        <v>0</v>
      </c>
      <c r="J557" s="28">
        <f>VLOOKUP($G557,难度数据!$P:$AI,IF($F557=1,4+VLOOKUP($E557,难度数据!$A$24:$B$27,2,FALSE),14+VLOOKUP($E557,难度数据!$A$28:$B$31,2,FALSE)),FALSE)</f>
        <v>2300</v>
      </c>
      <c r="K557" s="28">
        <v>0</v>
      </c>
      <c r="L557" s="28">
        <v>1.5</v>
      </c>
      <c r="M557" s="28">
        <v>0</v>
      </c>
      <c r="N557" s="28">
        <v>0</v>
      </c>
      <c r="O557" s="28">
        <f ca="1">LOOKUP($G557*4,难度数据!$I$3:$I$23,IF($F557=1,INDIRECT("难度数据"&amp;"!$J$3:$J$23"),INDIRECT("难度数据"&amp;"!$K$3:$K$23")))</f>
        <v>190</v>
      </c>
      <c r="P557" s="28">
        <v>0</v>
      </c>
      <c r="Q557" s="28">
        <v>0</v>
      </c>
      <c r="R557" s="28">
        <v>1301014</v>
      </c>
      <c r="S557" s="28">
        <v>1</v>
      </c>
      <c r="T557" s="28">
        <v>1302014</v>
      </c>
      <c r="U557" s="28">
        <v>6</v>
      </c>
      <c r="V557" s="28"/>
      <c r="W557" s="28"/>
      <c r="X557" s="28"/>
      <c r="Y557" s="28"/>
      <c r="Z557" s="28"/>
      <c r="AA557" s="28" t="str">
        <f t="shared" si="25"/>
        <v>jzq-9-1-shl-loc3</v>
      </c>
      <c r="AB557" s="28">
        <v>4</v>
      </c>
      <c r="AC557" s="28">
        <f t="shared" si="24"/>
        <v>5</v>
      </c>
      <c r="AD557" s="29" t="str">
        <f>VLOOKUP(AG557,[2]战场角色!$A:$V,22,0)</f>
        <v>head_lxg_1101014</v>
      </c>
      <c r="AE557" s="29">
        <f>VLOOKUP(AG557,检索目录!A:F,6,0)</f>
        <v>3</v>
      </c>
      <c r="AF557" s="28">
        <f>VLOOKUP(AG557,检索目录!A:F,3,0)</f>
        <v>2</v>
      </c>
      <c r="AG557" s="28">
        <v>1101014</v>
      </c>
      <c r="AH557" s="28"/>
    </row>
    <row r="558" s="29" customFormat="1" ht="16.5" spans="1:34">
      <c r="A558" s="35">
        <f>CONCATENATE(9,VLOOKUP(LEFT($D558,3),{"czg",1;"tfq",2;"zyd",3;"jzq",4;"gcz",5;"pcc",6},2,FALSE))*100000+VALUE(MID($D558,5,LEN($D558)-LEN(RIGHT($D558,11))-5+1))*1000+LEFT(RIGHT($D558,10),1)*100+IF(LEFT(RIGHT($D558,8),3)="jlr",1,2)*10+RIGHT($D558,1)</f>
        <v>9409123</v>
      </c>
      <c r="B558" s="28" t="s">
        <v>101</v>
      </c>
      <c r="C558" s="28" t="s">
        <v>508</v>
      </c>
      <c r="D558" s="28" t="s">
        <v>710</v>
      </c>
      <c r="E558" s="28">
        <v>3</v>
      </c>
      <c r="F558" s="28">
        <f t="shared" si="26"/>
        <v>2</v>
      </c>
      <c r="G558" s="28">
        <f>INDEX(难度数据!$A$1:$G$16,MATCH(VALUE(MID($D558,5,LEN($D558)-LEN(RIGHT($D558,11))-5+1)),难度数据!$A$1:$A$16,0),MATCH(LEFT($D558,3),难度数据!$A$1:$G$1,0))</f>
        <v>46</v>
      </c>
      <c r="H558" s="28">
        <f>VLOOKUP($G558,难度数据!$P:$AI,IF($F558=1,2+VLOOKUP($E558,难度数据!$A$24:$B$27,2,FALSE),12+VLOOKUP($E558,难度数据!$A$28:$B$31,2,FALSE)),FALSE)</f>
        <v>1.19328755960684</v>
      </c>
      <c r="I558" s="28">
        <f>VLOOKUP($G558,难度数据!$P:$AI,IF($F558=1,3+VLOOKUP($E558,难度数据!$A$24:$B$27,2,FALSE),13+VLOOKUP($E558,难度数据!$A$28:$B$31,2,FALSE)),FALSE)</f>
        <v>0</v>
      </c>
      <c r="J558" s="28">
        <f>VLOOKUP($G558,难度数据!$P:$AI,IF($F558=1,4+VLOOKUP($E558,难度数据!$A$24:$B$27,2,FALSE),14+VLOOKUP($E558,难度数据!$A$28:$B$31,2,FALSE)),FALSE)</f>
        <v>2300</v>
      </c>
      <c r="K558" s="28">
        <v>0</v>
      </c>
      <c r="L558" s="28">
        <v>1.5</v>
      </c>
      <c r="M558" s="28">
        <v>0</v>
      </c>
      <c r="N558" s="28">
        <v>0</v>
      </c>
      <c r="O558" s="28">
        <f ca="1">LOOKUP($G558*4,难度数据!$I$3:$I$23,IF($F558=1,INDIRECT("难度数据"&amp;"!$J$3:$J$23"),INDIRECT("难度数据"&amp;"!$K$3:$K$23")))</f>
        <v>54950</v>
      </c>
      <c r="P558" s="28">
        <v>0</v>
      </c>
      <c r="Q558" s="28">
        <v>0</v>
      </c>
      <c r="R558" s="28">
        <v>1303020</v>
      </c>
      <c r="S558" s="28">
        <v>1</v>
      </c>
      <c r="T558" s="28">
        <v>1304029</v>
      </c>
      <c r="U558" s="28">
        <v>6</v>
      </c>
      <c r="V558" s="28">
        <v>1304032</v>
      </c>
      <c r="W558" s="28">
        <v>6</v>
      </c>
      <c r="X558" s="28"/>
      <c r="Y558" s="28"/>
      <c r="Z558" s="28"/>
      <c r="AA558" s="28" t="str">
        <f t="shared" si="25"/>
        <v/>
      </c>
      <c r="AB558" s="28">
        <v>0</v>
      </c>
      <c r="AC558" s="28">
        <f t="shared" si="24"/>
        <v>5</v>
      </c>
      <c r="AD558" s="29" t="str">
        <f>VLOOKUP(AG558,[2]战场角色!$A:$V,22,0)</f>
        <v>head_gs_1102020</v>
      </c>
      <c r="AE558" s="29">
        <f>VLOOKUP(AG558,检索目录!A:F,6,0)</f>
        <v>3</v>
      </c>
      <c r="AF558" s="28">
        <f>VLOOKUP(AG558,检索目录!A:F,3,0)</f>
        <v>2</v>
      </c>
      <c r="AG558" s="28">
        <v>1102020</v>
      </c>
      <c r="AH558" s="28"/>
    </row>
    <row r="559" s="29" customFormat="1" ht="16.5" spans="1:34">
      <c r="A559" s="35">
        <f>CONCATENATE(9,VLOOKUP(LEFT($D559,3),{"czg",1;"tfq",2;"zyd",3;"jzq",4;"gcz",5;"pcc",6},2,FALSE))*100000+VALUE(MID($D559,5,LEN($D559)-LEN(RIGHT($D559,11))-5+1))*1000+LEFT(RIGHT($D559,10),1)*100+IF(LEFT(RIGHT($D559,8),3)="jlr",1,2)*10+RIGHT($D559,1)</f>
        <v>9409211</v>
      </c>
      <c r="B559" s="28" t="s">
        <v>98</v>
      </c>
      <c r="C559" s="28" t="s">
        <v>99</v>
      </c>
      <c r="D559" s="28" t="s">
        <v>711</v>
      </c>
      <c r="E559" s="28">
        <v>3</v>
      </c>
      <c r="F559" s="28">
        <f t="shared" si="26"/>
        <v>1</v>
      </c>
      <c r="G559" s="28">
        <f>INDEX(难度数据!$A$1:$G$16,MATCH(VALUE(MID($D559,5,LEN($D559)-LEN(RIGHT($D559,11))-5+1)),难度数据!$A$1:$A$16,0),MATCH(LEFT($D559,3),难度数据!$A$1:$G$1,0))</f>
        <v>46</v>
      </c>
      <c r="H559" s="28">
        <f>VLOOKUP($G559,难度数据!$P:$AI,IF($F559=1,2+VLOOKUP($E559,难度数据!$A$24:$B$27,2,FALSE),12+VLOOKUP($E559,难度数据!$A$28:$B$31,2,FALSE)),FALSE)</f>
        <v>1.18775166550551</v>
      </c>
      <c r="I559" s="28">
        <f>VLOOKUP($G559,难度数据!$P:$AI,IF($F559=1,3+VLOOKUP($E559,难度数据!$A$24:$B$27,2,FALSE),13+VLOOKUP($E559,难度数据!$A$28:$B$31,2,FALSE)),FALSE)</f>
        <v>0</v>
      </c>
      <c r="J559" s="28">
        <f>VLOOKUP($G559,难度数据!$P:$AI,IF($F559=1,4+VLOOKUP($E559,难度数据!$A$24:$B$27,2,FALSE),14+VLOOKUP($E559,难度数据!$A$28:$B$31,2,FALSE)),FALSE)</f>
        <v>2300</v>
      </c>
      <c r="K559" s="28">
        <v>0</v>
      </c>
      <c r="L559" s="28">
        <v>1.5</v>
      </c>
      <c r="M559" s="28">
        <v>0</v>
      </c>
      <c r="N559" s="28">
        <v>0</v>
      </c>
      <c r="O559" s="28">
        <f ca="1">LOOKUP($G559*4,难度数据!$I$3:$I$23,IF($F559=1,INDIRECT("难度数据"&amp;"!$J$3:$J$23"),INDIRECT("难度数据"&amp;"!$K$3:$K$23")))</f>
        <v>190</v>
      </c>
      <c r="P559" s="28">
        <v>0</v>
      </c>
      <c r="Q559" s="28">
        <v>0</v>
      </c>
      <c r="R559" s="28">
        <v>1301012</v>
      </c>
      <c r="S559" s="28">
        <v>1</v>
      </c>
      <c r="T559" s="28">
        <v>1302012</v>
      </c>
      <c r="U559" s="28">
        <v>6</v>
      </c>
      <c r="V559" s="28"/>
      <c r="W559" s="28"/>
      <c r="X559" s="28"/>
      <c r="Y559" s="28"/>
      <c r="Z559" s="28"/>
      <c r="AA559" s="28" t="str">
        <f t="shared" si="25"/>
        <v>jzq-9-2-shl-loc1</v>
      </c>
      <c r="AB559" s="28">
        <v>4</v>
      </c>
      <c r="AC559" s="28">
        <f t="shared" si="24"/>
        <v>5</v>
      </c>
      <c r="AD559" s="29" t="str">
        <f>VLOOKUP(AG559,[2]战场角色!$A:$V,22,0)</f>
        <v>head_nyf_1101012</v>
      </c>
      <c r="AE559" s="29">
        <f>VLOOKUP(AG559,检索目录!A:F,6,0)</f>
        <v>2</v>
      </c>
      <c r="AF559" s="28">
        <f>VLOOKUP(AG559,检索目录!A:F,3,0)</f>
        <v>2</v>
      </c>
      <c r="AG559" s="28">
        <v>1101012</v>
      </c>
      <c r="AH559" s="28"/>
    </row>
    <row r="560" s="29" customFormat="1" ht="16.5" spans="1:34">
      <c r="A560" s="35">
        <f>CONCATENATE(9,VLOOKUP(LEFT($D560,3),{"czg",1;"tfq",2;"zyd",3;"jzq",4;"gcz",5;"pcc",6},2,FALSE))*100000+VALUE(MID($D560,5,LEN($D560)-LEN(RIGHT($D560,11))-5+1))*1000+LEFT(RIGHT($D560,10),1)*100+IF(LEFT(RIGHT($D560,8),3)="jlr",1,2)*10+RIGHT($D560,1)</f>
        <v>9409221</v>
      </c>
      <c r="B560" s="28" t="s">
        <v>101</v>
      </c>
      <c r="C560" s="28" t="s">
        <v>493</v>
      </c>
      <c r="D560" s="28" t="s">
        <v>712</v>
      </c>
      <c r="E560" s="28">
        <v>3</v>
      </c>
      <c r="F560" s="28">
        <f t="shared" si="26"/>
        <v>2</v>
      </c>
      <c r="G560" s="28">
        <f>INDEX(难度数据!$A$1:$G$16,MATCH(VALUE(MID($D560,5,LEN($D560)-LEN(RIGHT($D560,11))-5+1)),难度数据!$A$1:$A$16,0),MATCH(LEFT($D560,3),难度数据!$A$1:$G$1,0))</f>
        <v>46</v>
      </c>
      <c r="H560" s="28">
        <f>VLOOKUP($G560,难度数据!$P:$AI,IF($F560=1,2+VLOOKUP($E560,难度数据!$A$24:$B$27,2,FALSE),12+VLOOKUP($E560,难度数据!$A$28:$B$31,2,FALSE)),FALSE)</f>
        <v>1.19328755960684</v>
      </c>
      <c r="I560" s="28">
        <f>VLOOKUP($G560,难度数据!$P:$AI,IF($F560=1,3+VLOOKUP($E560,难度数据!$A$24:$B$27,2,FALSE),13+VLOOKUP($E560,难度数据!$A$28:$B$31,2,FALSE)),FALSE)</f>
        <v>0</v>
      </c>
      <c r="J560" s="28">
        <f>VLOOKUP($G560,难度数据!$P:$AI,IF($F560=1,4+VLOOKUP($E560,难度数据!$A$24:$B$27,2,FALSE),14+VLOOKUP($E560,难度数据!$A$28:$B$31,2,FALSE)),FALSE)</f>
        <v>2300</v>
      </c>
      <c r="K560" s="28">
        <v>0</v>
      </c>
      <c r="L560" s="28">
        <v>1.5</v>
      </c>
      <c r="M560" s="28">
        <v>0</v>
      </c>
      <c r="N560" s="28">
        <v>0</v>
      </c>
      <c r="O560" s="28">
        <f ca="1">LOOKUP($G560*4,难度数据!$I$3:$I$23,IF($F560=1,INDIRECT("难度数据"&amp;"!$J$3:$J$23"),INDIRECT("难度数据"&amp;"!$K$3:$K$23")))</f>
        <v>54950</v>
      </c>
      <c r="P560" s="28">
        <v>0</v>
      </c>
      <c r="Q560" s="28">
        <v>0</v>
      </c>
      <c r="R560" s="28">
        <v>1303018</v>
      </c>
      <c r="S560" s="28">
        <v>1</v>
      </c>
      <c r="T560" s="28">
        <v>1304029</v>
      </c>
      <c r="U560" s="28">
        <v>6</v>
      </c>
      <c r="V560" s="28">
        <v>1304032</v>
      </c>
      <c r="W560" s="28">
        <v>6</v>
      </c>
      <c r="X560" s="28"/>
      <c r="Y560" s="28"/>
      <c r="Z560" s="28"/>
      <c r="AA560" s="28" t="str">
        <f t="shared" si="25"/>
        <v/>
      </c>
      <c r="AB560" s="28">
        <v>0</v>
      </c>
      <c r="AC560" s="28">
        <f t="shared" si="24"/>
        <v>5</v>
      </c>
      <c r="AD560" s="29" t="str">
        <f>VLOOKUP(AG560,[2]战场角色!$A:$V,22,0)</f>
        <v>head_sr_1102018</v>
      </c>
      <c r="AE560" s="29">
        <f>VLOOKUP(AG560,检索目录!A:F,6,0)</f>
        <v>2</v>
      </c>
      <c r="AF560" s="28">
        <f>VLOOKUP(AG560,检索目录!A:F,3,0)</f>
        <v>2</v>
      </c>
      <c r="AG560" s="28">
        <v>1102018</v>
      </c>
      <c r="AH560" s="28"/>
    </row>
    <row r="561" s="29" customFormat="1" ht="16.5" spans="1:34">
      <c r="A561" s="35">
        <f>CONCATENATE(9,VLOOKUP(LEFT($D561,3),{"czg",1;"tfq",2;"zyd",3;"jzq",4;"gcz",5;"pcc",6},2,FALSE))*100000+VALUE(MID($D561,5,LEN($D561)-LEN(RIGHT($D561,11))-5+1))*1000+LEFT(RIGHT($D561,10),1)*100+IF(LEFT(RIGHT($D561,8),3)="jlr",1,2)*10+RIGHT($D561,1)</f>
        <v>9409212</v>
      </c>
      <c r="B561" s="28" t="s">
        <v>98</v>
      </c>
      <c r="C561" s="28" t="s">
        <v>104</v>
      </c>
      <c r="D561" s="28" t="s">
        <v>713</v>
      </c>
      <c r="E561" s="28">
        <v>4</v>
      </c>
      <c r="F561" s="28">
        <f t="shared" si="26"/>
        <v>1</v>
      </c>
      <c r="G561" s="28">
        <f>INDEX(难度数据!$A$1:$G$16,MATCH(VALUE(MID($D561,5,LEN($D561)-LEN(RIGHT($D561,11))-5+1)),难度数据!$A$1:$A$16,0),MATCH(LEFT($D561,3),难度数据!$A$1:$G$1,0))</f>
        <v>46</v>
      </c>
      <c r="H561" s="28">
        <f>VLOOKUP($G561,难度数据!$P:$AI,IF($F561=1,2+VLOOKUP($E561,难度数据!$A$24:$B$27,2,FALSE),12+VLOOKUP($E561,难度数据!$A$28:$B$31,2,FALSE)),FALSE)</f>
        <v>1.37063155534709</v>
      </c>
      <c r="I561" s="28">
        <f>VLOOKUP($G561,难度数据!$P:$AI,IF($F561=1,3+VLOOKUP($E561,难度数据!$A$24:$B$27,2,FALSE),13+VLOOKUP($E561,难度数据!$A$28:$B$31,2,FALSE)),FALSE)</f>
        <v>0</v>
      </c>
      <c r="J561" s="28">
        <f>VLOOKUP($G561,难度数据!$P:$AI,IF($F561=1,4+VLOOKUP($E561,难度数据!$A$24:$B$27,2,FALSE),14+VLOOKUP($E561,难度数据!$A$28:$B$31,2,FALSE)),FALSE)</f>
        <v>2300</v>
      </c>
      <c r="K561" s="28">
        <v>0</v>
      </c>
      <c r="L561" s="28">
        <v>1.5</v>
      </c>
      <c r="M561" s="28">
        <v>0</v>
      </c>
      <c r="N561" s="28">
        <v>0</v>
      </c>
      <c r="O561" s="28">
        <f ca="1">LOOKUP($G561*4,难度数据!$I$3:$I$23,IF($F561=1,INDIRECT("难度数据"&amp;"!$J$3:$J$23"),INDIRECT("难度数据"&amp;"!$K$3:$K$23")))</f>
        <v>190</v>
      </c>
      <c r="P561" s="28">
        <v>0</v>
      </c>
      <c r="Q561" s="28">
        <v>0</v>
      </c>
      <c r="R561" s="28">
        <v>1301008</v>
      </c>
      <c r="S561" s="28">
        <v>1</v>
      </c>
      <c r="T561" s="28">
        <v>1302008</v>
      </c>
      <c r="U561" s="28">
        <v>6</v>
      </c>
      <c r="V561" s="28"/>
      <c r="W561" s="28"/>
      <c r="X561" s="28"/>
      <c r="Y561" s="28"/>
      <c r="Z561" s="28"/>
      <c r="AA561" s="28" t="str">
        <f t="shared" si="25"/>
        <v>jzq-9-2-shl-loc2</v>
      </c>
      <c r="AB561" s="28">
        <v>4</v>
      </c>
      <c r="AC561" s="28">
        <f t="shared" si="24"/>
        <v>5</v>
      </c>
      <c r="AD561" s="29" t="str">
        <f>VLOOKUP(AG561,[2]战场角色!$A:$V,22,0)</f>
        <v>head_hekp_1101008</v>
      </c>
      <c r="AE561" s="29">
        <f>VLOOKUP(AG561,检索目录!A:F,6,0)</f>
        <v>2</v>
      </c>
      <c r="AF561" s="28">
        <f>VLOOKUP(AG561,检索目录!A:F,3,0)</f>
        <v>3</v>
      </c>
      <c r="AG561" s="28">
        <v>1101008</v>
      </c>
      <c r="AH561" s="28"/>
    </row>
    <row r="562" s="29" customFormat="1" ht="16.5" spans="1:34">
      <c r="A562" s="35">
        <f>CONCATENATE(9,VLOOKUP(LEFT($D562,3),{"czg",1;"tfq",2;"zyd",3;"jzq",4;"gcz",5;"pcc",6},2,FALSE))*100000+VALUE(MID($D562,5,LEN($D562)-LEN(RIGHT($D562,11))-5+1))*1000+LEFT(RIGHT($D562,10),1)*100+IF(LEFT(RIGHT($D562,8),3)="jlr",1,2)*10+RIGHT($D562,1)</f>
        <v>9409222</v>
      </c>
      <c r="B562" s="28" t="s">
        <v>101</v>
      </c>
      <c r="C562" s="28" t="s">
        <v>496</v>
      </c>
      <c r="D562" s="28" t="s">
        <v>714</v>
      </c>
      <c r="E562" s="28">
        <v>4</v>
      </c>
      <c r="F562" s="28">
        <f t="shared" si="26"/>
        <v>2</v>
      </c>
      <c r="G562" s="28">
        <f>INDEX(难度数据!$A$1:$G$16,MATCH(VALUE(MID($D562,5,LEN($D562)-LEN(RIGHT($D562,11))-5+1)),难度数据!$A$1:$A$16,0),MATCH(LEFT($D562,3),难度数据!$A$1:$G$1,0))</f>
        <v>46</v>
      </c>
      <c r="H562" s="28">
        <f>VLOOKUP($G562,难度数据!$P:$AI,IF($F562=1,2+VLOOKUP($E562,难度数据!$A$24:$B$27,2,FALSE),12+VLOOKUP($E562,难度数据!$A$28:$B$31,2,FALSE)),FALSE)</f>
        <v>1.37280869689282</v>
      </c>
      <c r="I562" s="28">
        <f>VLOOKUP($G562,难度数据!$P:$AI,IF($F562=1,3+VLOOKUP($E562,难度数据!$A$24:$B$27,2,FALSE),13+VLOOKUP($E562,难度数据!$A$28:$B$31,2,FALSE)),FALSE)</f>
        <v>0</v>
      </c>
      <c r="J562" s="28">
        <f>VLOOKUP($G562,难度数据!$P:$AI,IF($F562=1,4+VLOOKUP($E562,难度数据!$A$24:$B$27,2,FALSE),14+VLOOKUP($E562,难度数据!$A$28:$B$31,2,FALSE)),FALSE)</f>
        <v>2300</v>
      </c>
      <c r="K562" s="28">
        <v>0</v>
      </c>
      <c r="L562" s="28">
        <v>1.5</v>
      </c>
      <c r="M562" s="28">
        <v>0</v>
      </c>
      <c r="N562" s="28">
        <v>0</v>
      </c>
      <c r="O562" s="28">
        <f ca="1">LOOKUP($G562*4,难度数据!$I$3:$I$23,IF($F562=1,INDIRECT("难度数据"&amp;"!$J$3:$J$23"),INDIRECT("难度数据"&amp;"!$K$3:$K$23")))</f>
        <v>54950</v>
      </c>
      <c r="P562" s="28">
        <v>0</v>
      </c>
      <c r="Q562" s="28">
        <v>0</v>
      </c>
      <c r="R562" s="28">
        <v>1303013</v>
      </c>
      <c r="S562" s="28">
        <v>1</v>
      </c>
      <c r="T562" s="28">
        <v>1304030</v>
      </c>
      <c r="U562" s="28">
        <v>6</v>
      </c>
      <c r="V562" s="28">
        <v>1304031</v>
      </c>
      <c r="W562" s="28">
        <v>6</v>
      </c>
      <c r="X562" s="28"/>
      <c r="Y562" s="28"/>
      <c r="Z562" s="28"/>
      <c r="AA562" s="28" t="str">
        <f t="shared" si="25"/>
        <v/>
      </c>
      <c r="AB562" s="28">
        <v>0</v>
      </c>
      <c r="AC562" s="28">
        <f t="shared" si="24"/>
        <v>5</v>
      </c>
      <c r="AD562" s="29" t="str">
        <f>VLOOKUP(AG562,[2]战场角色!$A:$V,22,0)</f>
        <v>head_sbls_1102013</v>
      </c>
      <c r="AE562" s="29">
        <f>VLOOKUP(AG562,检索目录!A:F,6,0)</f>
        <v>2</v>
      </c>
      <c r="AF562" s="28">
        <f>VLOOKUP(AG562,检索目录!A:F,3,0)</f>
        <v>3</v>
      </c>
      <c r="AG562" s="28">
        <v>1102013</v>
      </c>
      <c r="AH562" s="28"/>
    </row>
    <row r="563" s="29" customFormat="1" ht="16.5" spans="1:34">
      <c r="A563" s="35">
        <f>CONCATENATE(9,VLOOKUP(LEFT($D563,3),{"czg",1;"tfq",2;"zyd",3;"jzq",4;"gcz",5;"pcc",6},2,FALSE))*100000+VALUE(MID($D563,5,LEN($D563)-LEN(RIGHT($D563,11))-5+1))*1000+LEFT(RIGHT($D563,10),1)*100+IF(LEFT(RIGHT($D563,8),3)="jlr",1,2)*10+RIGHT($D563,1)</f>
        <v>9409213</v>
      </c>
      <c r="B563" s="28" t="s">
        <v>98</v>
      </c>
      <c r="C563" s="28" t="s">
        <v>207</v>
      </c>
      <c r="D563" s="28" t="s">
        <v>715</v>
      </c>
      <c r="E563" s="28">
        <v>3</v>
      </c>
      <c r="F563" s="28">
        <f t="shared" si="26"/>
        <v>1</v>
      </c>
      <c r="G563" s="28">
        <f>INDEX(难度数据!$A$1:$G$16,MATCH(VALUE(MID($D563,5,LEN($D563)-LEN(RIGHT($D563,11))-5+1)),难度数据!$A$1:$A$16,0),MATCH(LEFT($D563,3),难度数据!$A$1:$G$1,0))</f>
        <v>46</v>
      </c>
      <c r="H563" s="28">
        <f>VLOOKUP($G563,难度数据!$P:$AI,IF($F563=1,2+VLOOKUP($E563,难度数据!$A$24:$B$27,2,FALSE),12+VLOOKUP($E563,难度数据!$A$28:$B$31,2,FALSE)),FALSE)</f>
        <v>1.18775166550551</v>
      </c>
      <c r="I563" s="28">
        <f>VLOOKUP($G563,难度数据!$P:$AI,IF($F563=1,3+VLOOKUP($E563,难度数据!$A$24:$B$27,2,FALSE),13+VLOOKUP($E563,难度数据!$A$28:$B$31,2,FALSE)),FALSE)</f>
        <v>0</v>
      </c>
      <c r="J563" s="28">
        <f>VLOOKUP($G563,难度数据!$P:$AI,IF($F563=1,4+VLOOKUP($E563,难度数据!$A$24:$B$27,2,FALSE),14+VLOOKUP($E563,难度数据!$A$28:$B$31,2,FALSE)),FALSE)</f>
        <v>2300</v>
      </c>
      <c r="K563" s="28">
        <v>0</v>
      </c>
      <c r="L563" s="28">
        <v>1.5</v>
      </c>
      <c r="M563" s="28">
        <v>0</v>
      </c>
      <c r="N563" s="28">
        <v>0</v>
      </c>
      <c r="O563" s="28">
        <f ca="1">LOOKUP($G563*4,难度数据!$I$3:$I$23,IF($F563=1,INDIRECT("难度数据"&amp;"!$J$3:$J$23"),INDIRECT("难度数据"&amp;"!$K$3:$K$23")))</f>
        <v>190</v>
      </c>
      <c r="P563" s="28">
        <v>0</v>
      </c>
      <c r="Q563" s="28">
        <v>0</v>
      </c>
      <c r="R563" s="28">
        <v>1301009</v>
      </c>
      <c r="S563" s="28">
        <v>1</v>
      </c>
      <c r="T563" s="28">
        <v>1302009</v>
      </c>
      <c r="U563" s="28">
        <v>6</v>
      </c>
      <c r="V563" s="28"/>
      <c r="W563" s="28"/>
      <c r="X563" s="28"/>
      <c r="Y563" s="28"/>
      <c r="Z563" s="28"/>
      <c r="AA563" s="28" t="str">
        <f t="shared" si="25"/>
        <v>jzq-9-2-shl-loc3</v>
      </c>
      <c r="AB563" s="28">
        <v>4</v>
      </c>
      <c r="AC563" s="28">
        <f t="shared" si="24"/>
        <v>5</v>
      </c>
      <c r="AD563" s="29" t="str">
        <f>VLOOKUP(AG563,[2]战场角色!$A:$V,22,0)</f>
        <v>head_blsm_1101009</v>
      </c>
      <c r="AE563" s="29">
        <f>VLOOKUP(AG563,检索目录!A:F,6,0)</f>
        <v>3</v>
      </c>
      <c r="AF563" s="28">
        <f>VLOOKUP(AG563,检索目录!A:F,3,0)</f>
        <v>3</v>
      </c>
      <c r="AG563" s="28">
        <v>1101009</v>
      </c>
      <c r="AH563" s="28"/>
    </row>
    <row r="564" s="29" customFormat="1" ht="16.5" spans="1:34">
      <c r="A564" s="35">
        <f>CONCATENATE(9,VLOOKUP(LEFT($D564,3),{"czg",1;"tfq",2;"zyd",3;"jzq",4;"gcz",5;"pcc",6},2,FALSE))*100000+VALUE(MID($D564,5,LEN($D564)-LEN(RIGHT($D564,11))-5+1))*1000+LEFT(RIGHT($D564,10),1)*100+IF(LEFT(RIGHT($D564,8),3)="jlr",1,2)*10+RIGHT($D564,1)</f>
        <v>9409223</v>
      </c>
      <c r="B564" s="28" t="s">
        <v>101</v>
      </c>
      <c r="C564" s="28" t="s">
        <v>515</v>
      </c>
      <c r="D564" s="28" t="s">
        <v>716</v>
      </c>
      <c r="E564" s="28">
        <v>3</v>
      </c>
      <c r="F564" s="28">
        <f t="shared" si="26"/>
        <v>2</v>
      </c>
      <c r="G564" s="28">
        <f>INDEX(难度数据!$A$1:$G$16,MATCH(VALUE(MID($D564,5,LEN($D564)-LEN(RIGHT($D564,11))-5+1)),难度数据!$A$1:$A$16,0),MATCH(LEFT($D564,3),难度数据!$A$1:$G$1,0))</f>
        <v>46</v>
      </c>
      <c r="H564" s="28">
        <f>VLOOKUP($G564,难度数据!$P:$AI,IF($F564=1,2+VLOOKUP($E564,难度数据!$A$24:$B$27,2,FALSE),12+VLOOKUP($E564,难度数据!$A$28:$B$31,2,FALSE)),FALSE)</f>
        <v>1.19328755960684</v>
      </c>
      <c r="I564" s="28">
        <f>VLOOKUP($G564,难度数据!$P:$AI,IF($F564=1,3+VLOOKUP($E564,难度数据!$A$24:$B$27,2,FALSE),13+VLOOKUP($E564,难度数据!$A$28:$B$31,2,FALSE)),FALSE)</f>
        <v>0</v>
      </c>
      <c r="J564" s="28">
        <f>VLOOKUP($G564,难度数据!$P:$AI,IF($F564=1,4+VLOOKUP($E564,难度数据!$A$24:$B$27,2,FALSE),14+VLOOKUP($E564,难度数据!$A$28:$B$31,2,FALSE)),FALSE)</f>
        <v>2300</v>
      </c>
      <c r="K564" s="28">
        <v>0</v>
      </c>
      <c r="L564" s="28">
        <v>1.5</v>
      </c>
      <c r="M564" s="28">
        <v>0</v>
      </c>
      <c r="N564" s="28">
        <v>0</v>
      </c>
      <c r="O564" s="28">
        <f ca="1">LOOKUP($G564*4,难度数据!$I$3:$I$23,IF($F564=1,INDIRECT("难度数据"&amp;"!$J$3:$J$23"),INDIRECT("难度数据"&amp;"!$K$3:$K$23")))</f>
        <v>54950</v>
      </c>
      <c r="P564" s="28">
        <v>0</v>
      </c>
      <c r="Q564" s="28">
        <v>0</v>
      </c>
      <c r="R564" s="28">
        <v>1303014</v>
      </c>
      <c r="S564" s="28">
        <v>1</v>
      </c>
      <c r="T564" s="28">
        <v>1304017</v>
      </c>
      <c r="U564" s="28">
        <v>6</v>
      </c>
      <c r="V564" s="28">
        <v>1304019</v>
      </c>
      <c r="W564" s="28">
        <v>6</v>
      </c>
      <c r="X564" s="28"/>
      <c r="Y564" s="28"/>
      <c r="Z564" s="28"/>
      <c r="AA564" s="28" t="str">
        <f t="shared" si="25"/>
        <v/>
      </c>
      <c r="AB564" s="28">
        <v>0</v>
      </c>
      <c r="AC564" s="28">
        <f t="shared" si="24"/>
        <v>5</v>
      </c>
      <c r="AD564" s="29" t="str">
        <f>VLOOKUP(AG564,[2]战场角色!$A:$V,22,0)</f>
        <v>head_slm_1102014</v>
      </c>
      <c r="AE564" s="29">
        <f>VLOOKUP(AG564,检索目录!A:F,6,0)</f>
        <v>3</v>
      </c>
      <c r="AF564" s="28">
        <f>VLOOKUP(AG564,检索目录!A:F,3,0)</f>
        <v>3</v>
      </c>
      <c r="AG564" s="28">
        <v>1102014</v>
      </c>
      <c r="AH564" s="28"/>
    </row>
    <row r="565" s="29" customFormat="1" ht="16.5" spans="1:34">
      <c r="A565" s="35">
        <f>CONCATENATE(9,VLOOKUP(LEFT($D565,3),{"czg",1;"tfq",2;"zyd",3;"jzq",4;"gcz",5;"pcc",6},2,FALSE))*100000+VALUE(MID($D565,5,LEN($D565)-LEN(RIGHT($D565,11))-5+1))*1000+LEFT(RIGHT($D565,10),1)*100+IF(LEFT(RIGHT($D565,8),3)="jlr",1,2)*10+RIGHT($D565,1)</f>
        <v>9409311</v>
      </c>
      <c r="B565" s="28" t="s">
        <v>98</v>
      </c>
      <c r="C565" s="28" t="s">
        <v>211</v>
      </c>
      <c r="D565" s="28" t="s">
        <v>717</v>
      </c>
      <c r="E565" s="28">
        <v>3</v>
      </c>
      <c r="F565" s="28">
        <f t="shared" si="26"/>
        <v>1</v>
      </c>
      <c r="G565" s="28">
        <f>INDEX(难度数据!$A$1:$G$16,MATCH(VALUE(MID($D565,5,LEN($D565)-LEN(RIGHT($D565,11))-5+1)),难度数据!$A$1:$A$16,0),MATCH(LEFT($D565,3),难度数据!$A$1:$G$1,0))</f>
        <v>46</v>
      </c>
      <c r="H565" s="28">
        <f>VLOOKUP($G565,难度数据!$P:$AI,IF($F565=1,2+VLOOKUP($E565,难度数据!$A$24:$B$27,2,FALSE),12+VLOOKUP($E565,难度数据!$A$28:$B$31,2,FALSE)),FALSE)</f>
        <v>1.18775166550551</v>
      </c>
      <c r="I565" s="28">
        <f>VLOOKUP($G565,难度数据!$P:$AI,IF($F565=1,3+VLOOKUP($E565,难度数据!$A$24:$B$27,2,FALSE),13+VLOOKUP($E565,难度数据!$A$28:$B$31,2,FALSE)),FALSE)</f>
        <v>0</v>
      </c>
      <c r="J565" s="28">
        <f>VLOOKUP($G565,难度数据!$P:$AI,IF($F565=1,4+VLOOKUP($E565,难度数据!$A$24:$B$27,2,FALSE),14+VLOOKUP($E565,难度数据!$A$28:$B$31,2,FALSE)),FALSE)</f>
        <v>2300</v>
      </c>
      <c r="K565" s="28">
        <v>0</v>
      </c>
      <c r="L565" s="28">
        <v>1.5</v>
      </c>
      <c r="M565" s="28">
        <v>0</v>
      </c>
      <c r="N565" s="28">
        <v>0</v>
      </c>
      <c r="O565" s="28">
        <f ca="1">LOOKUP($G565*4,难度数据!$I$3:$I$23,IF($F565=1,INDIRECT("难度数据"&amp;"!$J$3:$J$23"),INDIRECT("难度数据"&amp;"!$K$3:$K$23")))</f>
        <v>190</v>
      </c>
      <c r="P565" s="28">
        <v>0</v>
      </c>
      <c r="Q565" s="28">
        <v>0</v>
      </c>
      <c r="R565" s="28">
        <v>1301015</v>
      </c>
      <c r="S565" s="28">
        <v>1</v>
      </c>
      <c r="T565" s="28">
        <v>1302015</v>
      </c>
      <c r="U565" s="28">
        <v>6</v>
      </c>
      <c r="V565" s="28"/>
      <c r="W565" s="28"/>
      <c r="X565" s="28"/>
      <c r="Y565" s="28"/>
      <c r="Z565" s="28"/>
      <c r="AA565" s="28" t="str">
        <f t="shared" si="25"/>
        <v>jzq-9-3-shl-loc1</v>
      </c>
      <c r="AB565" s="28">
        <v>4</v>
      </c>
      <c r="AC565" s="28">
        <f t="shared" si="24"/>
        <v>5</v>
      </c>
      <c r="AD565" s="29" t="str">
        <f>VLOOKUP(AG565,[2]战场角色!$A:$V,22,0)</f>
        <v>head_yqq_1101015</v>
      </c>
      <c r="AE565" s="29">
        <f>VLOOKUP(AG565,检索目录!A:F,6,0)</f>
        <v>2</v>
      </c>
      <c r="AF565" s="28">
        <f>VLOOKUP(AG565,检索目录!A:F,3,0)</f>
        <v>1</v>
      </c>
      <c r="AG565" s="28">
        <v>1101015</v>
      </c>
      <c r="AH565" s="28"/>
    </row>
    <row r="566" s="29" customFormat="1" ht="16.5" spans="1:34">
      <c r="A566" s="35">
        <f>CONCATENATE(9,VLOOKUP(LEFT($D566,3),{"czg",1;"tfq",2;"zyd",3;"jzq",4;"gcz",5;"pcc",6},2,FALSE))*100000+VALUE(MID($D566,5,LEN($D566)-LEN(RIGHT($D566,11))-5+1))*1000+LEFT(RIGHT($D566,10),1)*100+IF(LEFT(RIGHT($D566,8),3)="jlr",1,2)*10+RIGHT($D566,1)</f>
        <v>9409321</v>
      </c>
      <c r="B566" s="28" t="s">
        <v>101</v>
      </c>
      <c r="C566" s="28" t="s">
        <v>518</v>
      </c>
      <c r="D566" s="28" t="s">
        <v>718</v>
      </c>
      <c r="E566" s="28">
        <v>3</v>
      </c>
      <c r="F566" s="28">
        <f t="shared" si="26"/>
        <v>2</v>
      </c>
      <c r="G566" s="28">
        <f>INDEX(难度数据!$A$1:$G$16,MATCH(VALUE(MID($D566,5,LEN($D566)-LEN(RIGHT($D566,11))-5+1)),难度数据!$A$1:$A$16,0),MATCH(LEFT($D566,3),难度数据!$A$1:$G$1,0))</f>
        <v>46</v>
      </c>
      <c r="H566" s="28">
        <f>VLOOKUP($G566,难度数据!$P:$AI,IF($F566=1,2+VLOOKUP($E566,难度数据!$A$24:$B$27,2,FALSE),12+VLOOKUP($E566,难度数据!$A$28:$B$31,2,FALSE)),FALSE)</f>
        <v>1.19328755960684</v>
      </c>
      <c r="I566" s="28">
        <f>VLOOKUP($G566,难度数据!$P:$AI,IF($F566=1,3+VLOOKUP($E566,难度数据!$A$24:$B$27,2,FALSE),13+VLOOKUP($E566,难度数据!$A$28:$B$31,2,FALSE)),FALSE)</f>
        <v>0</v>
      </c>
      <c r="J566" s="28">
        <f>VLOOKUP($G566,难度数据!$P:$AI,IF($F566=1,4+VLOOKUP($E566,难度数据!$A$24:$B$27,2,FALSE),14+VLOOKUP($E566,难度数据!$A$28:$B$31,2,FALSE)),FALSE)</f>
        <v>2300</v>
      </c>
      <c r="K566" s="28">
        <v>0</v>
      </c>
      <c r="L566" s="28">
        <v>1.5</v>
      </c>
      <c r="M566" s="28">
        <v>0</v>
      </c>
      <c r="N566" s="28">
        <v>0</v>
      </c>
      <c r="O566" s="28">
        <f ca="1">LOOKUP($G566*4,难度数据!$I$3:$I$23,IF($F566=1,INDIRECT("难度数据"&amp;"!$J$3:$J$23"),INDIRECT("难度数据"&amp;"!$K$3:$K$23")))</f>
        <v>54950</v>
      </c>
      <c r="P566" s="28">
        <v>0</v>
      </c>
      <c r="Q566" s="28">
        <v>0</v>
      </c>
      <c r="R566" s="28">
        <v>1303021</v>
      </c>
      <c r="S566" s="28">
        <v>1</v>
      </c>
      <c r="T566" s="28">
        <v>1304028</v>
      </c>
      <c r="U566" s="28">
        <v>6</v>
      </c>
      <c r="V566" s="28">
        <v>1304032</v>
      </c>
      <c r="W566" s="28">
        <v>6</v>
      </c>
      <c r="X566" s="28"/>
      <c r="Y566" s="28"/>
      <c r="Z566" s="28"/>
      <c r="AA566" s="28" t="str">
        <f t="shared" si="25"/>
        <v/>
      </c>
      <c r="AB566" s="28">
        <v>0</v>
      </c>
      <c r="AC566" s="28">
        <f t="shared" si="24"/>
        <v>5</v>
      </c>
      <c r="AD566" s="29" t="str">
        <f>VLOOKUP(AG566,[2]战场角色!$A:$V,22,0)</f>
        <v>head_lftl_1102021</v>
      </c>
      <c r="AE566" s="29">
        <f>VLOOKUP(AG566,检索目录!A:F,6,0)</f>
        <v>3</v>
      </c>
      <c r="AF566" s="28">
        <f>VLOOKUP(AG566,检索目录!A:F,3,0)</f>
        <v>2</v>
      </c>
      <c r="AG566" s="28">
        <v>1102021</v>
      </c>
      <c r="AH566" s="28"/>
    </row>
    <row r="567" s="29" customFormat="1" ht="16.5" spans="1:34">
      <c r="A567" s="35">
        <f>CONCATENATE(9,VLOOKUP(LEFT($D567,3),{"czg",1;"tfq",2;"zyd",3;"jzq",4;"gcz",5;"pcc",6},2,FALSE))*100000+VALUE(MID($D567,5,LEN($D567)-LEN(RIGHT($D567,11))-5+1))*1000+LEFT(RIGHT($D567,10),1)*100+IF(LEFT(RIGHT($D567,8),3)="jlr",1,2)*10+RIGHT($D567,1)</f>
        <v>9409312</v>
      </c>
      <c r="B567" s="28" t="s">
        <v>98</v>
      </c>
      <c r="C567" s="28" t="s">
        <v>209</v>
      </c>
      <c r="D567" s="28" t="s">
        <v>719</v>
      </c>
      <c r="E567" s="28">
        <v>4</v>
      </c>
      <c r="F567" s="28">
        <f t="shared" si="26"/>
        <v>1</v>
      </c>
      <c r="G567" s="28">
        <f>INDEX(难度数据!$A$1:$G$16,MATCH(VALUE(MID($D567,5,LEN($D567)-LEN(RIGHT($D567,11))-5+1)),难度数据!$A$1:$A$16,0),MATCH(LEFT($D567,3),难度数据!$A$1:$G$1,0))</f>
        <v>46</v>
      </c>
      <c r="H567" s="28">
        <f>VLOOKUP($G567,难度数据!$P:$AI,IF($F567=1,2+VLOOKUP($E567,难度数据!$A$24:$B$27,2,FALSE),12+VLOOKUP($E567,难度数据!$A$28:$B$31,2,FALSE)),FALSE)</f>
        <v>1.37063155534709</v>
      </c>
      <c r="I567" s="28">
        <f>VLOOKUP($G567,难度数据!$P:$AI,IF($F567=1,3+VLOOKUP($E567,难度数据!$A$24:$B$27,2,FALSE),13+VLOOKUP($E567,难度数据!$A$28:$B$31,2,FALSE)),FALSE)</f>
        <v>0</v>
      </c>
      <c r="J567" s="28">
        <f>VLOOKUP($G567,难度数据!$P:$AI,IF($F567=1,4+VLOOKUP($E567,难度数据!$A$24:$B$27,2,FALSE),14+VLOOKUP($E567,难度数据!$A$28:$B$31,2,FALSE)),FALSE)</f>
        <v>2300</v>
      </c>
      <c r="K567" s="28">
        <v>0</v>
      </c>
      <c r="L567" s="28">
        <v>1.5</v>
      </c>
      <c r="M567" s="28">
        <v>0</v>
      </c>
      <c r="N567" s="28">
        <v>0</v>
      </c>
      <c r="O567" s="28">
        <f ca="1">LOOKUP($G567*4,难度数据!$I$3:$I$23,IF($F567=1,INDIRECT("难度数据"&amp;"!$J$3:$J$23"),INDIRECT("难度数据"&amp;"!$K$3:$K$23")))</f>
        <v>190</v>
      </c>
      <c r="P567" s="28">
        <v>0</v>
      </c>
      <c r="Q567" s="28">
        <v>0</v>
      </c>
      <c r="R567" s="28">
        <v>1301001</v>
      </c>
      <c r="S567" s="28">
        <v>1</v>
      </c>
      <c r="T567" s="28">
        <v>1302001</v>
      </c>
      <c r="U567" s="28">
        <v>6</v>
      </c>
      <c r="V567" s="28"/>
      <c r="W567" s="28"/>
      <c r="X567" s="28"/>
      <c r="Y567" s="28"/>
      <c r="Z567" s="28"/>
      <c r="AA567" s="28" t="str">
        <f t="shared" si="25"/>
        <v>jzq-9-3-shl-loc2</v>
      </c>
      <c r="AB567" s="28">
        <v>4</v>
      </c>
      <c r="AC567" s="28">
        <f t="shared" si="24"/>
        <v>5</v>
      </c>
      <c r="AD567" s="29" t="str">
        <f>VLOOKUP(AG567,[2]战场角色!$A:$V,22,0)</f>
        <v>head_cfcyb_1101001</v>
      </c>
      <c r="AE567" s="29">
        <f>VLOOKUP(AG567,检索目录!A:F,6,0)</f>
        <v>3</v>
      </c>
      <c r="AF567" s="28">
        <f>VLOOKUP(AG567,检索目录!A:F,3,0)</f>
        <v>1</v>
      </c>
      <c r="AG567" s="28">
        <v>1101001</v>
      </c>
      <c r="AH567" s="28"/>
    </row>
    <row r="568" s="29" customFormat="1" ht="16.5" spans="1:34">
      <c r="A568" s="35">
        <f>CONCATENATE(9,VLOOKUP(LEFT($D568,3),{"czg",1;"tfq",2;"zyd",3;"jzq",4;"gcz",5;"pcc",6},2,FALSE))*100000+VALUE(MID($D568,5,LEN($D568)-LEN(RIGHT($D568,11))-5+1))*1000+LEFT(RIGHT($D568,10),1)*100+IF(LEFT(RIGHT($D568,8),3)="jlr",1,2)*10+RIGHT($D568,1)</f>
        <v>9409322</v>
      </c>
      <c r="B568" s="28" t="s">
        <v>101</v>
      </c>
      <c r="C568" s="28" t="s">
        <v>521</v>
      </c>
      <c r="D568" s="28" t="s">
        <v>720</v>
      </c>
      <c r="E568" s="28">
        <v>4</v>
      </c>
      <c r="F568" s="28">
        <f t="shared" si="26"/>
        <v>2</v>
      </c>
      <c r="G568" s="28">
        <f>INDEX(难度数据!$A$1:$G$16,MATCH(VALUE(MID($D568,5,LEN($D568)-LEN(RIGHT($D568,11))-5+1)),难度数据!$A$1:$A$16,0),MATCH(LEFT($D568,3),难度数据!$A$1:$G$1,0))</f>
        <v>46</v>
      </c>
      <c r="H568" s="28">
        <f>VLOOKUP($G568,难度数据!$P:$AI,IF($F568=1,2+VLOOKUP($E568,难度数据!$A$24:$B$27,2,FALSE),12+VLOOKUP($E568,难度数据!$A$28:$B$31,2,FALSE)),FALSE)</f>
        <v>1.37280869689282</v>
      </c>
      <c r="I568" s="28">
        <f>VLOOKUP($G568,难度数据!$P:$AI,IF($F568=1,3+VLOOKUP($E568,难度数据!$A$24:$B$27,2,FALSE),13+VLOOKUP($E568,难度数据!$A$28:$B$31,2,FALSE)),FALSE)</f>
        <v>0</v>
      </c>
      <c r="J568" s="28">
        <f>VLOOKUP($G568,难度数据!$P:$AI,IF($F568=1,4+VLOOKUP($E568,难度数据!$A$24:$B$27,2,FALSE),14+VLOOKUP($E568,难度数据!$A$28:$B$31,2,FALSE)),FALSE)</f>
        <v>2300</v>
      </c>
      <c r="K568" s="28">
        <v>0</v>
      </c>
      <c r="L568" s="28">
        <v>1.5</v>
      </c>
      <c r="M568" s="28">
        <v>0</v>
      </c>
      <c r="N568" s="28">
        <v>0</v>
      </c>
      <c r="O568" s="28">
        <f ca="1">LOOKUP($G568*4,难度数据!$I$3:$I$23,IF($F568=1,INDIRECT("难度数据"&amp;"!$J$3:$J$23"),INDIRECT("难度数据"&amp;"!$K$3:$K$23")))</f>
        <v>54950</v>
      </c>
      <c r="P568" s="28">
        <v>0</v>
      </c>
      <c r="Q568" s="28">
        <v>0</v>
      </c>
      <c r="R568" s="28">
        <v>1303009</v>
      </c>
      <c r="S568" s="28">
        <v>1</v>
      </c>
      <c r="T568" s="28">
        <v>1304029</v>
      </c>
      <c r="U568" s="28">
        <v>6</v>
      </c>
      <c r="V568" s="28">
        <v>1304032</v>
      </c>
      <c r="W568" s="28">
        <v>6</v>
      </c>
      <c r="X568" s="28"/>
      <c r="Y568" s="28"/>
      <c r="Z568" s="28"/>
      <c r="AA568" s="28" t="str">
        <f t="shared" si="25"/>
        <v/>
      </c>
      <c r="AB568" s="28">
        <v>0</v>
      </c>
      <c r="AC568" s="28">
        <f t="shared" si="24"/>
        <v>5</v>
      </c>
      <c r="AD568" s="29" t="str">
        <f>VLOOKUP(AG568,[2]战场角色!$A:$V,22,0)</f>
        <v>head_xh_1102009</v>
      </c>
      <c r="AE568" s="29">
        <f>VLOOKUP(AG568,检索目录!A:F,6,0)</f>
        <v>3</v>
      </c>
      <c r="AF568" s="28">
        <f>VLOOKUP(AG568,检索目录!A:F,3,0)</f>
        <v>1</v>
      </c>
      <c r="AG568" s="28">
        <v>1102009</v>
      </c>
      <c r="AH568" s="28"/>
    </row>
    <row r="569" s="29" customFormat="1" ht="16.5" spans="1:34">
      <c r="A569" s="35">
        <f>CONCATENATE(9,VLOOKUP(LEFT($D569,3),{"czg",1;"tfq",2;"zyd",3;"jzq",4;"gcz",5;"pcc",6},2,FALSE))*100000+VALUE(MID($D569,5,LEN($D569)-LEN(RIGHT($D569,11))-5+1))*1000+LEFT(RIGHT($D569,10),1)*100+IF(LEFT(RIGHT($D569,8),3)="jlr",1,2)*10+RIGHT($D569,1)</f>
        <v>9409313</v>
      </c>
      <c r="B569" s="28" t="s">
        <v>98</v>
      </c>
      <c r="C569" s="28" t="s">
        <v>183</v>
      </c>
      <c r="D569" s="28" t="s">
        <v>721</v>
      </c>
      <c r="E569" s="28">
        <v>3</v>
      </c>
      <c r="F569" s="28">
        <f t="shared" si="26"/>
        <v>1</v>
      </c>
      <c r="G569" s="28">
        <f>INDEX(难度数据!$A$1:$G$16,MATCH(VALUE(MID($D569,5,LEN($D569)-LEN(RIGHT($D569,11))-5+1)),难度数据!$A$1:$A$16,0),MATCH(LEFT($D569,3),难度数据!$A$1:$G$1,0))</f>
        <v>46</v>
      </c>
      <c r="H569" s="28">
        <f>VLOOKUP($G569,难度数据!$P:$AI,IF($F569=1,2+VLOOKUP($E569,难度数据!$A$24:$B$27,2,FALSE),12+VLOOKUP($E569,难度数据!$A$28:$B$31,2,FALSE)),FALSE)</f>
        <v>1.18775166550551</v>
      </c>
      <c r="I569" s="28">
        <f>VLOOKUP($G569,难度数据!$P:$AI,IF($F569=1,3+VLOOKUP($E569,难度数据!$A$24:$B$27,2,FALSE),13+VLOOKUP($E569,难度数据!$A$28:$B$31,2,FALSE)),FALSE)</f>
        <v>0</v>
      </c>
      <c r="J569" s="28">
        <f>VLOOKUP($G569,难度数据!$P:$AI,IF($F569=1,4+VLOOKUP($E569,难度数据!$A$24:$B$27,2,FALSE),14+VLOOKUP($E569,难度数据!$A$28:$B$31,2,FALSE)),FALSE)</f>
        <v>2300</v>
      </c>
      <c r="K569" s="28">
        <v>0</v>
      </c>
      <c r="L569" s="28">
        <v>1.5</v>
      </c>
      <c r="M569" s="28">
        <v>0</v>
      </c>
      <c r="N569" s="28">
        <v>0</v>
      </c>
      <c r="O569" s="28">
        <f ca="1">LOOKUP($G569*4,难度数据!$I$3:$I$23,IF($F569=1,INDIRECT("难度数据"&amp;"!$J$3:$J$23"),INDIRECT("难度数据"&amp;"!$K$3:$K$23")))</f>
        <v>190</v>
      </c>
      <c r="P569" s="28">
        <v>0</v>
      </c>
      <c r="Q569" s="28">
        <v>0</v>
      </c>
      <c r="R569" s="28">
        <v>1301011</v>
      </c>
      <c r="S569" s="28">
        <v>1</v>
      </c>
      <c r="T569" s="28">
        <v>1302011</v>
      </c>
      <c r="U569" s="28">
        <v>6</v>
      </c>
      <c r="V569" s="28"/>
      <c r="W569" s="28"/>
      <c r="X569" s="28"/>
      <c r="Y569" s="28"/>
      <c r="Z569" s="28"/>
      <c r="AA569" s="28" t="str">
        <f t="shared" si="25"/>
        <v>jzq-9-3-shl-loc3</v>
      </c>
      <c r="AB569" s="28">
        <v>4</v>
      </c>
      <c r="AC569" s="28">
        <f t="shared" si="24"/>
        <v>5</v>
      </c>
      <c r="AD569" s="29" t="str">
        <f>VLOOKUP(AG569,[2]战场角色!$A:$V,22,0)</f>
        <v>head_yfz_1101011</v>
      </c>
      <c r="AE569" s="29">
        <f>VLOOKUP(AG569,检索目录!A:F,6,0)</f>
        <v>3</v>
      </c>
      <c r="AF569" s="28">
        <f>VLOOKUP(AG569,检索目录!A:F,3,0)</f>
        <v>2</v>
      </c>
      <c r="AG569" s="28">
        <v>1101011</v>
      </c>
      <c r="AH569" s="28"/>
    </row>
    <row r="570" s="29" customFormat="1" ht="16.5" spans="1:34">
      <c r="A570" s="35">
        <f>CONCATENATE(9,VLOOKUP(LEFT($D570,3),{"czg",1;"tfq",2;"zyd",3;"jzq",4;"gcz",5;"pcc",6},2,FALSE))*100000+VALUE(MID($D570,5,LEN($D570)-LEN(RIGHT($D570,11))-5+1))*1000+LEFT(RIGHT($D570,10),1)*100+IF(LEFT(RIGHT($D570,8),3)="jlr",1,2)*10+RIGHT($D570,1)</f>
        <v>9409323</v>
      </c>
      <c r="B570" s="28" t="s">
        <v>101</v>
      </c>
      <c r="C570" s="28" t="s">
        <v>524</v>
      </c>
      <c r="D570" s="28" t="s">
        <v>722</v>
      </c>
      <c r="E570" s="28">
        <v>3</v>
      </c>
      <c r="F570" s="28">
        <f t="shared" si="26"/>
        <v>2</v>
      </c>
      <c r="G570" s="28">
        <f>INDEX(难度数据!$A$1:$G$16,MATCH(VALUE(MID($D570,5,LEN($D570)-LEN(RIGHT($D570,11))-5+1)),难度数据!$A$1:$A$16,0),MATCH(LEFT($D570,3),难度数据!$A$1:$G$1,0))</f>
        <v>46</v>
      </c>
      <c r="H570" s="28">
        <f>VLOOKUP($G570,难度数据!$P:$AI,IF($F570=1,2+VLOOKUP($E570,难度数据!$A$24:$B$27,2,FALSE),12+VLOOKUP($E570,难度数据!$A$28:$B$31,2,FALSE)),FALSE)</f>
        <v>1.19328755960684</v>
      </c>
      <c r="I570" s="28">
        <f>VLOOKUP($G570,难度数据!$P:$AI,IF($F570=1,3+VLOOKUP($E570,难度数据!$A$24:$B$27,2,FALSE),13+VLOOKUP($E570,难度数据!$A$28:$B$31,2,FALSE)),FALSE)</f>
        <v>0</v>
      </c>
      <c r="J570" s="28">
        <f>VLOOKUP($G570,难度数据!$P:$AI,IF($F570=1,4+VLOOKUP($E570,难度数据!$A$24:$B$27,2,FALSE),14+VLOOKUP($E570,难度数据!$A$28:$B$31,2,FALSE)),FALSE)</f>
        <v>2300</v>
      </c>
      <c r="K570" s="28">
        <v>0</v>
      </c>
      <c r="L570" s="28">
        <v>1.5</v>
      </c>
      <c r="M570" s="28">
        <v>0</v>
      </c>
      <c r="N570" s="28">
        <v>0</v>
      </c>
      <c r="O570" s="28">
        <f ca="1">LOOKUP($G570*4,难度数据!$I$3:$I$23,IF($F570=1,INDIRECT("难度数据"&amp;"!$J$3:$J$23"),INDIRECT("难度数据"&amp;"!$K$3:$K$23")))</f>
        <v>54950</v>
      </c>
      <c r="P570" s="28">
        <v>0</v>
      </c>
      <c r="Q570" s="28">
        <v>0</v>
      </c>
      <c r="R570" s="28">
        <v>1303017</v>
      </c>
      <c r="S570" s="28">
        <v>1</v>
      </c>
      <c r="T570" s="28">
        <v>1304030</v>
      </c>
      <c r="U570" s="28">
        <v>6</v>
      </c>
      <c r="V570" s="28">
        <v>1304031</v>
      </c>
      <c r="W570" s="28">
        <v>6</v>
      </c>
      <c r="X570" s="28"/>
      <c r="Y570" s="28"/>
      <c r="Z570" s="28"/>
      <c r="AA570" s="28" t="str">
        <f t="shared" si="25"/>
        <v/>
      </c>
      <c r="AB570" s="28">
        <v>0</v>
      </c>
      <c r="AC570" s="28">
        <f t="shared" si="24"/>
        <v>5</v>
      </c>
      <c r="AD570" s="29" t="str">
        <f>VLOOKUP(AG570,[2]战场角色!$A:$V,22,0)</f>
        <v>head_fl_1102017</v>
      </c>
      <c r="AE570" s="29">
        <f>VLOOKUP(AG570,检索目录!A:F,6,0)</f>
        <v>3</v>
      </c>
      <c r="AF570" s="28">
        <f>VLOOKUP(AG570,检索目录!A:F,3,0)</f>
        <v>2</v>
      </c>
      <c r="AG570" s="28">
        <v>1102017</v>
      </c>
      <c r="AH570" s="28"/>
    </row>
    <row r="571" s="29" customFormat="1" ht="16.5" spans="1:34">
      <c r="A571" s="35">
        <f>CONCATENATE(9,VLOOKUP(LEFT($D571,3),{"czg",1;"tfq",2;"zyd",3;"jzq",4;"gcz",5;"pcc",6},2,FALSE))*100000+VALUE(MID($D571,5,LEN($D571)-LEN(RIGHT($D571,11))-5+1))*1000+LEFT(RIGHT($D571,10),1)*100+IF(LEFT(RIGHT($D571,8),3)="jlr",1,2)*10+RIGHT($D571,1)</f>
        <v>9110111</v>
      </c>
      <c r="B571" s="28" t="s">
        <v>98</v>
      </c>
      <c r="C571" s="28" t="s">
        <v>99</v>
      </c>
      <c r="D571" s="28" t="s">
        <v>723</v>
      </c>
      <c r="E571" s="28">
        <v>3</v>
      </c>
      <c r="F571" s="28">
        <f t="shared" si="26"/>
        <v>1</v>
      </c>
      <c r="G571" s="28">
        <f>INDEX(难度数据!$A$1:$G$16,MATCH(VALUE(MID($D571,5,LEN($D571)-LEN(RIGHT($D571,11))-5+1)),难度数据!$A$1:$A$16,0),MATCH(LEFT($D571,3),难度数据!$A$1:$G$1,0))</f>
        <v>42</v>
      </c>
      <c r="H571" s="28">
        <f>VLOOKUP($G571,难度数据!$P:$AI,IF($F571=1,2+VLOOKUP($E571,难度数据!$A$24:$B$27,2,FALSE),12+VLOOKUP($E571,难度数据!$A$28:$B$31,2,FALSE)),FALSE)</f>
        <v>1.15456748967846</v>
      </c>
      <c r="I571" s="28">
        <f>VLOOKUP($G571,难度数据!$P:$AI,IF($F571=1,3+VLOOKUP($E571,难度数据!$A$24:$B$27,2,FALSE),13+VLOOKUP($E571,难度数据!$A$28:$B$31,2,FALSE)),FALSE)</f>
        <v>0</v>
      </c>
      <c r="J571" s="28">
        <f>VLOOKUP($G571,难度数据!$P:$AI,IF($F571=1,4+VLOOKUP($E571,难度数据!$A$24:$B$27,2,FALSE),14+VLOOKUP($E571,难度数据!$A$28:$B$31,2,FALSE)),FALSE)</f>
        <v>2100</v>
      </c>
      <c r="K571" s="28">
        <v>0</v>
      </c>
      <c r="L571" s="28">
        <v>1.5</v>
      </c>
      <c r="M571" s="28">
        <v>0</v>
      </c>
      <c r="N571" s="28">
        <v>0</v>
      </c>
      <c r="O571" s="28">
        <f ca="1">LOOKUP($G571*4,难度数据!$I$3:$I$23,IF($F571=1,INDIRECT("难度数据"&amp;"!$J$3:$J$23"),INDIRECT("难度数据"&amp;"!$K$3:$K$23")))</f>
        <v>170</v>
      </c>
      <c r="P571" s="28">
        <v>0</v>
      </c>
      <c r="Q571" s="28">
        <v>0</v>
      </c>
      <c r="R571" s="28">
        <v>1301012</v>
      </c>
      <c r="S571" s="28">
        <v>1</v>
      </c>
      <c r="T571" s="28">
        <v>1302012</v>
      </c>
      <c r="U571" s="28">
        <v>7</v>
      </c>
      <c r="V571" s="28"/>
      <c r="W571" s="28"/>
      <c r="X571" s="28"/>
      <c r="Y571" s="28"/>
      <c r="Z571" s="28"/>
      <c r="AA571" s="28" t="str">
        <f t="shared" si="25"/>
        <v>czg-10-1-shl-loc1</v>
      </c>
      <c r="AB571" s="28">
        <v>4</v>
      </c>
      <c r="AC571" s="28">
        <f t="shared" si="24"/>
        <v>5</v>
      </c>
      <c r="AD571" s="29" t="str">
        <f>VLOOKUP(AG571,[2]战场角色!$A:$V,22,0)</f>
        <v>head_nyf_1101012</v>
      </c>
      <c r="AE571" s="29">
        <f>VLOOKUP(AG571,检索目录!A:F,6,0)</f>
        <v>2</v>
      </c>
      <c r="AF571" s="28">
        <f>VLOOKUP(AG571,检索目录!A:F,3,0)</f>
        <v>2</v>
      </c>
      <c r="AG571" s="28">
        <v>1101012</v>
      </c>
      <c r="AH571" s="28"/>
    </row>
    <row r="572" s="29" customFormat="1" ht="16.5" spans="1:34">
      <c r="A572" s="35">
        <f>CONCATENATE(9,VLOOKUP(LEFT($D572,3),{"czg",1;"tfq",2;"zyd",3;"jzq",4;"gcz",5;"pcc",6},2,FALSE))*100000+VALUE(MID($D572,5,LEN($D572)-LEN(RIGHT($D572,11))-5+1))*1000+LEFT(RIGHT($D572,10),1)*100+IF(LEFT(RIGHT($D572,8),3)="jlr",1,2)*10+RIGHT($D572,1)</f>
        <v>9110121</v>
      </c>
      <c r="B572" s="28" t="s">
        <v>101</v>
      </c>
      <c r="C572" s="28" t="s">
        <v>493</v>
      </c>
      <c r="D572" s="28" t="s">
        <v>724</v>
      </c>
      <c r="E572" s="28">
        <v>3</v>
      </c>
      <c r="F572" s="28">
        <f t="shared" si="26"/>
        <v>2</v>
      </c>
      <c r="G572" s="28">
        <f>INDEX(难度数据!$A$1:$G$16,MATCH(VALUE(MID($D572,5,LEN($D572)-LEN(RIGHT($D572,11))-5+1)),难度数据!$A$1:$A$16,0),MATCH(LEFT($D572,3),难度数据!$A$1:$G$1,0))</f>
        <v>42</v>
      </c>
      <c r="H572" s="28">
        <f>VLOOKUP($G572,难度数据!$P:$AI,IF($F572=1,2+VLOOKUP($E572,难度数据!$A$24:$B$27,2,FALSE),12+VLOOKUP($E572,难度数据!$A$28:$B$31,2,FALSE)),FALSE)</f>
        <v>1.16098757196414</v>
      </c>
      <c r="I572" s="28">
        <f>VLOOKUP($G572,难度数据!$P:$AI,IF($F572=1,3+VLOOKUP($E572,难度数据!$A$24:$B$27,2,FALSE),13+VLOOKUP($E572,难度数据!$A$28:$B$31,2,FALSE)),FALSE)</f>
        <v>0</v>
      </c>
      <c r="J572" s="28">
        <f>VLOOKUP($G572,难度数据!$P:$AI,IF($F572=1,4+VLOOKUP($E572,难度数据!$A$24:$B$27,2,FALSE),14+VLOOKUP($E572,难度数据!$A$28:$B$31,2,FALSE)),FALSE)</f>
        <v>2100</v>
      </c>
      <c r="K572" s="28">
        <v>0</v>
      </c>
      <c r="L572" s="28">
        <v>1.5</v>
      </c>
      <c r="M572" s="28">
        <v>0</v>
      </c>
      <c r="N572" s="28">
        <v>0</v>
      </c>
      <c r="O572" s="28">
        <f ca="1">LOOKUP($G572*4,难度数据!$I$3:$I$23,IF($F572=1,INDIRECT("难度数据"&amp;"!$J$3:$J$23"),INDIRECT("难度数据"&amp;"!$K$3:$K$23")))</f>
        <v>31900</v>
      </c>
      <c r="P572" s="28">
        <v>0</v>
      </c>
      <c r="Q572" s="28">
        <v>0</v>
      </c>
      <c r="R572" s="28">
        <v>1303018</v>
      </c>
      <c r="S572" s="28">
        <v>1</v>
      </c>
      <c r="T572" s="28">
        <v>1304029</v>
      </c>
      <c r="U572" s="28">
        <v>7</v>
      </c>
      <c r="V572" s="28">
        <v>1304032</v>
      </c>
      <c r="W572" s="28">
        <v>7</v>
      </c>
      <c r="X572" s="28"/>
      <c r="Y572" s="28"/>
      <c r="Z572" s="28"/>
      <c r="AA572" s="28" t="str">
        <f t="shared" si="25"/>
        <v/>
      </c>
      <c r="AB572" s="28">
        <v>0</v>
      </c>
      <c r="AC572" s="28">
        <f t="shared" si="24"/>
        <v>5</v>
      </c>
      <c r="AD572" s="29" t="str">
        <f>VLOOKUP(AG572,[2]战场角色!$A:$V,22,0)</f>
        <v>head_sr_1102018</v>
      </c>
      <c r="AE572" s="29">
        <f>VLOOKUP(AG572,检索目录!A:F,6,0)</f>
        <v>2</v>
      </c>
      <c r="AF572" s="28">
        <f>VLOOKUP(AG572,检索目录!A:F,3,0)</f>
        <v>2</v>
      </c>
      <c r="AG572" s="28">
        <v>1102018</v>
      </c>
      <c r="AH572" s="28"/>
    </row>
    <row r="573" s="29" customFormat="1" ht="16.5" spans="1:34">
      <c r="A573" s="35">
        <f>CONCATENATE(9,VLOOKUP(LEFT($D573,3),{"czg",1;"tfq",2;"zyd",3;"jzq",4;"gcz",5;"pcc",6},2,FALSE))*100000+VALUE(MID($D573,5,LEN($D573)-LEN(RIGHT($D573,11))-5+1))*1000+LEFT(RIGHT($D573,10),1)*100+IF(LEFT(RIGHT($D573,8),3)="jlr",1,2)*10+RIGHT($D573,1)</f>
        <v>9110112</v>
      </c>
      <c r="B573" s="28" t="s">
        <v>98</v>
      </c>
      <c r="C573" s="28" t="s">
        <v>104</v>
      </c>
      <c r="D573" s="28" t="s">
        <v>725</v>
      </c>
      <c r="E573" s="28">
        <v>4</v>
      </c>
      <c r="F573" s="28">
        <f t="shared" si="26"/>
        <v>1</v>
      </c>
      <c r="G573" s="28">
        <f>INDEX(难度数据!$A$1:$G$16,MATCH(VALUE(MID($D573,5,LEN($D573)-LEN(RIGHT($D573,11))-5+1)),难度数据!$A$1:$A$16,0),MATCH(LEFT($D573,3),难度数据!$A$1:$G$1,0))</f>
        <v>42</v>
      </c>
      <c r="H573" s="28">
        <f>VLOOKUP($G573,难度数据!$P:$AI,IF($F573=1,2+VLOOKUP($E573,难度数据!$A$24:$B$27,2,FALSE),12+VLOOKUP($E573,难度数据!$A$28:$B$31,2,FALSE)),FALSE)</f>
        <v>1.33224562340846</v>
      </c>
      <c r="I573" s="28">
        <f>VLOOKUP($G573,难度数据!$P:$AI,IF($F573=1,3+VLOOKUP($E573,难度数据!$A$24:$B$27,2,FALSE),13+VLOOKUP($E573,难度数据!$A$28:$B$31,2,FALSE)),FALSE)</f>
        <v>0</v>
      </c>
      <c r="J573" s="28">
        <f>VLOOKUP($G573,难度数据!$P:$AI,IF($F573=1,4+VLOOKUP($E573,难度数据!$A$24:$B$27,2,FALSE),14+VLOOKUP($E573,难度数据!$A$28:$B$31,2,FALSE)),FALSE)</f>
        <v>2100</v>
      </c>
      <c r="K573" s="28">
        <v>0</v>
      </c>
      <c r="L573" s="28">
        <v>1.5</v>
      </c>
      <c r="M573" s="28">
        <v>0</v>
      </c>
      <c r="N573" s="28">
        <v>0</v>
      </c>
      <c r="O573" s="28">
        <f ca="1">LOOKUP($G573*4,难度数据!$I$3:$I$23,IF($F573=1,INDIRECT("难度数据"&amp;"!$J$3:$J$23"),INDIRECT("难度数据"&amp;"!$K$3:$K$23")))</f>
        <v>170</v>
      </c>
      <c r="P573" s="28">
        <v>0</v>
      </c>
      <c r="Q573" s="28">
        <v>0</v>
      </c>
      <c r="R573" s="28">
        <v>1301008</v>
      </c>
      <c r="S573" s="28">
        <v>1</v>
      </c>
      <c r="T573" s="28">
        <v>1302008</v>
      </c>
      <c r="U573" s="28">
        <v>7</v>
      </c>
      <c r="V573" s="28"/>
      <c r="W573" s="28"/>
      <c r="X573" s="28"/>
      <c r="Y573" s="28"/>
      <c r="Z573" s="28"/>
      <c r="AA573" s="28" t="str">
        <f t="shared" si="25"/>
        <v>czg-10-1-shl-loc2</v>
      </c>
      <c r="AB573" s="28">
        <v>4</v>
      </c>
      <c r="AC573" s="28">
        <f t="shared" si="24"/>
        <v>5</v>
      </c>
      <c r="AD573" s="29" t="str">
        <f>VLOOKUP(AG573,[2]战场角色!$A:$V,22,0)</f>
        <v>head_hekp_1101008</v>
      </c>
      <c r="AE573" s="29">
        <f>VLOOKUP(AG573,检索目录!A:F,6,0)</f>
        <v>2</v>
      </c>
      <c r="AF573" s="28">
        <f>VLOOKUP(AG573,检索目录!A:F,3,0)</f>
        <v>3</v>
      </c>
      <c r="AG573" s="28">
        <v>1101008</v>
      </c>
      <c r="AH573" s="28"/>
    </row>
    <row r="574" s="29" customFormat="1" ht="16.5" spans="1:34">
      <c r="A574" s="35">
        <f>CONCATENATE(9,VLOOKUP(LEFT($D574,3),{"czg",1;"tfq",2;"zyd",3;"jzq",4;"gcz",5;"pcc",6},2,FALSE))*100000+VALUE(MID($D574,5,LEN($D574)-LEN(RIGHT($D574,11))-5+1))*1000+LEFT(RIGHT($D574,10),1)*100+IF(LEFT(RIGHT($D574,8),3)="jlr",1,2)*10+RIGHT($D574,1)</f>
        <v>9110122</v>
      </c>
      <c r="B574" s="28" t="s">
        <v>101</v>
      </c>
      <c r="C574" s="28" t="s">
        <v>496</v>
      </c>
      <c r="D574" s="28" t="s">
        <v>726</v>
      </c>
      <c r="E574" s="28">
        <v>4</v>
      </c>
      <c r="F574" s="28">
        <f t="shared" si="26"/>
        <v>2</v>
      </c>
      <c r="G574" s="28">
        <f>INDEX(难度数据!$A$1:$G$16,MATCH(VALUE(MID($D574,5,LEN($D574)-LEN(RIGHT($D574,11))-5+1)),难度数据!$A$1:$A$16,0),MATCH(LEFT($D574,3),难度数据!$A$1:$G$1,0))</f>
        <v>42</v>
      </c>
      <c r="H574" s="28">
        <f>VLOOKUP($G574,难度数据!$P:$AI,IF($F574=1,2+VLOOKUP($E574,难度数据!$A$24:$B$27,2,FALSE),12+VLOOKUP($E574,难度数据!$A$28:$B$31,2,FALSE)),FALSE)</f>
        <v>1.33564941907379</v>
      </c>
      <c r="I574" s="28">
        <f>VLOOKUP($G574,难度数据!$P:$AI,IF($F574=1,3+VLOOKUP($E574,难度数据!$A$24:$B$27,2,FALSE),13+VLOOKUP($E574,难度数据!$A$28:$B$31,2,FALSE)),FALSE)</f>
        <v>0</v>
      </c>
      <c r="J574" s="28">
        <f>VLOOKUP($G574,难度数据!$P:$AI,IF($F574=1,4+VLOOKUP($E574,难度数据!$A$24:$B$27,2,FALSE),14+VLOOKUP($E574,难度数据!$A$28:$B$31,2,FALSE)),FALSE)</f>
        <v>2100</v>
      </c>
      <c r="K574" s="28">
        <v>0</v>
      </c>
      <c r="L574" s="28">
        <v>1.5</v>
      </c>
      <c r="M574" s="28">
        <v>0</v>
      </c>
      <c r="N574" s="28">
        <v>0</v>
      </c>
      <c r="O574" s="28">
        <f ca="1">LOOKUP($G574*4,难度数据!$I$3:$I$23,IF($F574=1,INDIRECT("难度数据"&amp;"!$J$3:$J$23"),INDIRECT("难度数据"&amp;"!$K$3:$K$23")))</f>
        <v>31900</v>
      </c>
      <c r="P574" s="28">
        <v>0</v>
      </c>
      <c r="Q574" s="28">
        <v>0</v>
      </c>
      <c r="R574" s="28">
        <v>1303013</v>
      </c>
      <c r="S574" s="28">
        <v>1</v>
      </c>
      <c r="T574" s="28">
        <v>1304030</v>
      </c>
      <c r="U574" s="28">
        <v>7</v>
      </c>
      <c r="V574" s="28">
        <v>1304031</v>
      </c>
      <c r="W574" s="28">
        <v>7</v>
      </c>
      <c r="X574" s="28"/>
      <c r="Y574" s="28"/>
      <c r="Z574" s="28"/>
      <c r="AA574" s="28" t="str">
        <f t="shared" si="25"/>
        <v/>
      </c>
      <c r="AB574" s="28">
        <v>0</v>
      </c>
      <c r="AC574" s="28">
        <f t="shared" si="24"/>
        <v>5</v>
      </c>
      <c r="AD574" s="29" t="str">
        <f>VLOOKUP(AG574,[2]战场角色!$A:$V,22,0)</f>
        <v>head_sbls_1102013</v>
      </c>
      <c r="AE574" s="29">
        <f>VLOOKUP(AG574,检索目录!A:F,6,0)</f>
        <v>2</v>
      </c>
      <c r="AF574" s="28">
        <f>VLOOKUP(AG574,检索目录!A:F,3,0)</f>
        <v>3</v>
      </c>
      <c r="AG574" s="28">
        <v>1102013</v>
      </c>
      <c r="AH574" s="28"/>
    </row>
    <row r="575" s="29" customFormat="1" ht="16.5" spans="1:34">
      <c r="A575" s="35">
        <f>CONCATENATE(9,VLOOKUP(LEFT($D575,3),{"czg",1;"tfq",2;"zyd",3;"jzq",4;"gcz",5;"pcc",6},2,FALSE))*100000+VALUE(MID($D575,5,LEN($D575)-LEN(RIGHT($D575,11))-5+1))*1000+LEFT(RIGHT($D575,10),1)*100+IF(LEFT(RIGHT($D575,8),3)="jlr",1,2)*10+RIGHT($D575,1)</f>
        <v>9110113</v>
      </c>
      <c r="B575" s="28" t="s">
        <v>98</v>
      </c>
      <c r="C575" s="28" t="s">
        <v>108</v>
      </c>
      <c r="D575" s="28" t="s">
        <v>727</v>
      </c>
      <c r="E575" s="28">
        <v>3</v>
      </c>
      <c r="F575" s="28">
        <f t="shared" si="26"/>
        <v>1</v>
      </c>
      <c r="G575" s="28">
        <f>INDEX(难度数据!$A$1:$G$16,MATCH(VALUE(MID($D575,5,LEN($D575)-LEN(RIGHT($D575,11))-5+1)),难度数据!$A$1:$A$16,0),MATCH(LEFT($D575,3),难度数据!$A$1:$G$1,0))</f>
        <v>42</v>
      </c>
      <c r="H575" s="28">
        <f>VLOOKUP($G575,难度数据!$P:$AI,IF($F575=1,2+VLOOKUP($E575,难度数据!$A$24:$B$27,2,FALSE),12+VLOOKUP($E575,难度数据!$A$28:$B$31,2,FALSE)),FALSE)</f>
        <v>1.15456748967846</v>
      </c>
      <c r="I575" s="28">
        <f>VLOOKUP($G575,难度数据!$P:$AI,IF($F575=1,3+VLOOKUP($E575,难度数据!$A$24:$B$27,2,FALSE),13+VLOOKUP($E575,难度数据!$A$28:$B$31,2,FALSE)),FALSE)</f>
        <v>0</v>
      </c>
      <c r="J575" s="28">
        <f>VLOOKUP($G575,难度数据!$P:$AI,IF($F575=1,4+VLOOKUP($E575,难度数据!$A$24:$B$27,2,FALSE),14+VLOOKUP($E575,难度数据!$A$28:$B$31,2,FALSE)),FALSE)</f>
        <v>2100</v>
      </c>
      <c r="K575" s="28">
        <v>0</v>
      </c>
      <c r="L575" s="28">
        <v>1.5</v>
      </c>
      <c r="M575" s="28">
        <v>0</v>
      </c>
      <c r="N575" s="28">
        <v>0</v>
      </c>
      <c r="O575" s="28">
        <f ca="1">LOOKUP($G575*4,难度数据!$I$3:$I$23,IF($F575=1,INDIRECT("难度数据"&amp;"!$J$3:$J$23"),INDIRECT("难度数据"&amp;"!$K$3:$K$23")))</f>
        <v>170</v>
      </c>
      <c r="P575" s="28">
        <v>0</v>
      </c>
      <c r="Q575" s="28">
        <v>0</v>
      </c>
      <c r="R575" s="28">
        <v>1301013</v>
      </c>
      <c r="S575" s="28">
        <v>1</v>
      </c>
      <c r="T575" s="28">
        <v>1302013</v>
      </c>
      <c r="U575" s="28">
        <v>7</v>
      </c>
      <c r="V575" s="28"/>
      <c r="W575" s="28"/>
      <c r="X575" s="28"/>
      <c r="Y575" s="28"/>
      <c r="Z575" s="28"/>
      <c r="AA575" s="28" t="str">
        <f t="shared" si="25"/>
        <v>czg-10-1-shl-loc3</v>
      </c>
      <c r="AB575" s="28">
        <v>4</v>
      </c>
      <c r="AC575" s="28">
        <f t="shared" si="24"/>
        <v>5</v>
      </c>
      <c r="AD575" s="29" t="str">
        <f>VLOOKUP(AG575,[2]战场角色!$A:$V,22,0)</f>
        <v>head_jl_1101013</v>
      </c>
      <c r="AE575" s="29">
        <f>VLOOKUP(AG575,检索目录!A:F,6,0)</f>
        <v>2</v>
      </c>
      <c r="AF575" s="28">
        <f>VLOOKUP(AG575,检索目录!A:F,3,0)</f>
        <v>1</v>
      </c>
      <c r="AG575" s="28">
        <v>1101013</v>
      </c>
      <c r="AH575" s="28"/>
    </row>
    <row r="576" s="29" customFormat="1" ht="16.5" spans="1:34">
      <c r="A576" s="35">
        <f>CONCATENATE(9,VLOOKUP(LEFT($D576,3),{"czg",1;"tfq",2;"zyd",3;"jzq",4;"gcz",5;"pcc",6},2,FALSE))*100000+VALUE(MID($D576,5,LEN($D576)-LEN(RIGHT($D576,11))-5+1))*1000+LEFT(RIGHT($D576,10),1)*100+IF(LEFT(RIGHT($D576,8),3)="jlr",1,2)*10+RIGHT($D576,1)</f>
        <v>9110123</v>
      </c>
      <c r="B576" s="28" t="s">
        <v>101</v>
      </c>
      <c r="C576" s="28" t="s">
        <v>499</v>
      </c>
      <c r="D576" s="28" t="s">
        <v>728</v>
      </c>
      <c r="E576" s="28">
        <v>3</v>
      </c>
      <c r="F576" s="28">
        <f t="shared" si="26"/>
        <v>2</v>
      </c>
      <c r="G576" s="28">
        <f>INDEX(难度数据!$A$1:$G$16,MATCH(VALUE(MID($D576,5,LEN($D576)-LEN(RIGHT($D576,11))-5+1)),难度数据!$A$1:$A$16,0),MATCH(LEFT($D576,3),难度数据!$A$1:$G$1,0))</f>
        <v>42</v>
      </c>
      <c r="H576" s="28">
        <f>VLOOKUP($G576,难度数据!$P:$AI,IF($F576=1,2+VLOOKUP($E576,难度数据!$A$24:$B$27,2,FALSE),12+VLOOKUP($E576,难度数据!$A$28:$B$31,2,FALSE)),FALSE)</f>
        <v>1.16098757196414</v>
      </c>
      <c r="I576" s="28">
        <f>VLOOKUP($G576,难度数据!$P:$AI,IF($F576=1,3+VLOOKUP($E576,难度数据!$A$24:$B$27,2,FALSE),13+VLOOKUP($E576,难度数据!$A$28:$B$31,2,FALSE)),FALSE)</f>
        <v>0</v>
      </c>
      <c r="J576" s="28">
        <f>VLOOKUP($G576,难度数据!$P:$AI,IF($F576=1,4+VLOOKUP($E576,难度数据!$A$24:$B$27,2,FALSE),14+VLOOKUP($E576,难度数据!$A$28:$B$31,2,FALSE)),FALSE)</f>
        <v>2100</v>
      </c>
      <c r="K576" s="28">
        <v>0</v>
      </c>
      <c r="L576" s="28">
        <v>1.5</v>
      </c>
      <c r="M576" s="28">
        <v>0</v>
      </c>
      <c r="N576" s="28">
        <v>0</v>
      </c>
      <c r="O576" s="28">
        <f ca="1">LOOKUP($G576*4,难度数据!$I$3:$I$23,IF($F576=1,INDIRECT("难度数据"&amp;"!$J$3:$J$23"),INDIRECT("难度数据"&amp;"!$K$3:$K$23")))</f>
        <v>31900</v>
      </c>
      <c r="P576" s="28">
        <v>0</v>
      </c>
      <c r="Q576" s="28">
        <v>0</v>
      </c>
      <c r="R576" s="28">
        <v>1303019</v>
      </c>
      <c r="S576" s="28">
        <v>1</v>
      </c>
      <c r="T576" s="28">
        <v>1304030</v>
      </c>
      <c r="U576" s="28">
        <v>7</v>
      </c>
      <c r="V576" s="28">
        <v>1304036</v>
      </c>
      <c r="W576" s="28">
        <v>7</v>
      </c>
      <c r="X576" s="28"/>
      <c r="Y576" s="28"/>
      <c r="Z576" s="28"/>
      <c r="AA576" s="28" t="str">
        <f t="shared" si="25"/>
        <v/>
      </c>
      <c r="AB576" s="28">
        <v>0</v>
      </c>
      <c r="AC576" s="28">
        <f t="shared" si="24"/>
        <v>5</v>
      </c>
      <c r="AD576" s="29" t="str">
        <f>VLOOKUP(AG576,[2]战场角色!$A:$V,22,0)</f>
        <v>head_shx_1102019</v>
      </c>
      <c r="AE576" s="29">
        <f>VLOOKUP(AG576,检索目录!A:F,6,0)</f>
        <v>2</v>
      </c>
      <c r="AF576" s="28">
        <f>VLOOKUP(AG576,检索目录!A:F,3,0)</f>
        <v>1</v>
      </c>
      <c r="AG576" s="28">
        <v>1102019</v>
      </c>
      <c r="AH576" s="28"/>
    </row>
    <row r="577" s="29" customFormat="1" ht="16.5" spans="1:34">
      <c r="A577" s="35">
        <f>CONCATENATE(9,VLOOKUP(LEFT($D577,3),{"czg",1;"tfq",2;"zyd",3;"jzq",4;"gcz",5;"pcc",6},2,FALSE))*100000+VALUE(MID($D577,5,LEN($D577)-LEN(RIGHT($D577,11))-5+1))*1000+LEFT(RIGHT($D577,10),1)*100+IF(LEFT(RIGHT($D577,8),3)="jlr",1,2)*10+RIGHT($D577,1)</f>
        <v>9110211</v>
      </c>
      <c r="B577" s="28" t="s">
        <v>98</v>
      </c>
      <c r="C577" s="28" t="s">
        <v>209</v>
      </c>
      <c r="D577" s="28" t="s">
        <v>729</v>
      </c>
      <c r="E577" s="28">
        <v>3</v>
      </c>
      <c r="F577" s="28">
        <f t="shared" si="26"/>
        <v>1</v>
      </c>
      <c r="G577" s="28">
        <f>INDEX(难度数据!$A$1:$G$16,MATCH(VALUE(MID($D577,5,LEN($D577)-LEN(RIGHT($D577,11))-5+1)),难度数据!$A$1:$A$16,0),MATCH(LEFT($D577,3),难度数据!$A$1:$G$1,0))</f>
        <v>42</v>
      </c>
      <c r="H577" s="28">
        <f>VLOOKUP($G577,难度数据!$P:$AI,IF($F577=1,2+VLOOKUP($E577,难度数据!$A$24:$B$27,2,FALSE),12+VLOOKUP($E577,难度数据!$A$28:$B$31,2,FALSE)),FALSE)</f>
        <v>1.15456748967846</v>
      </c>
      <c r="I577" s="28">
        <f>VLOOKUP($G577,难度数据!$P:$AI,IF($F577=1,3+VLOOKUP($E577,难度数据!$A$24:$B$27,2,FALSE),13+VLOOKUP($E577,难度数据!$A$28:$B$31,2,FALSE)),FALSE)</f>
        <v>0</v>
      </c>
      <c r="J577" s="28">
        <f>VLOOKUP($G577,难度数据!$P:$AI,IF($F577=1,4+VLOOKUP($E577,难度数据!$A$24:$B$27,2,FALSE),14+VLOOKUP($E577,难度数据!$A$28:$B$31,2,FALSE)),FALSE)</f>
        <v>2100</v>
      </c>
      <c r="K577" s="28">
        <v>0</v>
      </c>
      <c r="L577" s="28">
        <v>1.5</v>
      </c>
      <c r="M577" s="28">
        <v>0</v>
      </c>
      <c r="N577" s="28">
        <v>0</v>
      </c>
      <c r="O577" s="28">
        <f ca="1">LOOKUP($G577*4,难度数据!$I$3:$I$23,IF($F577=1,INDIRECT("难度数据"&amp;"!$J$3:$J$23"),INDIRECT("难度数据"&amp;"!$K$3:$K$23")))</f>
        <v>170</v>
      </c>
      <c r="P577" s="28">
        <v>0</v>
      </c>
      <c r="Q577" s="28">
        <v>0</v>
      </c>
      <c r="R577" s="28">
        <v>1301001</v>
      </c>
      <c r="S577" s="28">
        <v>1</v>
      </c>
      <c r="T577" s="28">
        <v>1302001</v>
      </c>
      <c r="U577" s="28">
        <v>7</v>
      </c>
      <c r="V577" s="28"/>
      <c r="W577" s="28"/>
      <c r="X577" s="28"/>
      <c r="Y577" s="28"/>
      <c r="Z577" s="28"/>
      <c r="AA577" s="28" t="str">
        <f t="shared" si="25"/>
        <v>czg-10-2-shl-loc1</v>
      </c>
      <c r="AB577" s="28">
        <v>4</v>
      </c>
      <c r="AC577" s="28">
        <f t="shared" si="24"/>
        <v>5</v>
      </c>
      <c r="AD577" s="29" t="str">
        <f>VLOOKUP(AG577,[2]战场角色!$A:$V,22,0)</f>
        <v>head_cfcyb_1101001</v>
      </c>
      <c r="AE577" s="29">
        <f>VLOOKUP(AG577,检索目录!A:F,6,0)</f>
        <v>3</v>
      </c>
      <c r="AF577" s="28">
        <f>VLOOKUP(AG577,检索目录!A:F,3,0)</f>
        <v>1</v>
      </c>
      <c r="AG577" s="28">
        <v>1101001</v>
      </c>
      <c r="AH577" s="28"/>
    </row>
    <row r="578" s="29" customFormat="1" ht="16.5" spans="1:34">
      <c r="A578" s="35">
        <f>CONCATENATE(9,VLOOKUP(LEFT($D578,3),{"czg",1;"tfq",2;"zyd",3;"jzq",4;"gcz",5;"pcc",6},2,FALSE))*100000+VALUE(MID($D578,5,LEN($D578)-LEN(RIGHT($D578,11))-5+1))*1000+LEFT(RIGHT($D578,10),1)*100+IF(LEFT(RIGHT($D578,8),3)="jlr",1,2)*10+RIGHT($D578,1)</f>
        <v>9110221</v>
      </c>
      <c r="B578" s="28" t="s">
        <v>101</v>
      </c>
      <c r="C578" s="28" t="s">
        <v>502</v>
      </c>
      <c r="D578" s="28" t="s">
        <v>730</v>
      </c>
      <c r="E578" s="28">
        <v>3</v>
      </c>
      <c r="F578" s="28">
        <f t="shared" si="26"/>
        <v>2</v>
      </c>
      <c r="G578" s="28">
        <f>INDEX(难度数据!$A$1:$G$16,MATCH(VALUE(MID($D578,5,LEN($D578)-LEN(RIGHT($D578,11))-5+1)),难度数据!$A$1:$A$16,0),MATCH(LEFT($D578,3),难度数据!$A$1:$G$1,0))</f>
        <v>42</v>
      </c>
      <c r="H578" s="28">
        <f>VLOOKUP($G578,难度数据!$P:$AI,IF($F578=1,2+VLOOKUP($E578,难度数据!$A$24:$B$27,2,FALSE),12+VLOOKUP($E578,难度数据!$A$28:$B$31,2,FALSE)),FALSE)</f>
        <v>1.16098757196414</v>
      </c>
      <c r="I578" s="28">
        <f>VLOOKUP($G578,难度数据!$P:$AI,IF($F578=1,3+VLOOKUP($E578,难度数据!$A$24:$B$27,2,FALSE),13+VLOOKUP($E578,难度数据!$A$28:$B$31,2,FALSE)),FALSE)</f>
        <v>0</v>
      </c>
      <c r="J578" s="28">
        <f>VLOOKUP($G578,难度数据!$P:$AI,IF($F578=1,4+VLOOKUP($E578,难度数据!$A$24:$B$27,2,FALSE),14+VLOOKUP($E578,难度数据!$A$28:$B$31,2,FALSE)),FALSE)</f>
        <v>2100</v>
      </c>
      <c r="K578" s="28">
        <v>0</v>
      </c>
      <c r="L578" s="28">
        <v>1.5</v>
      </c>
      <c r="M578" s="28">
        <v>0</v>
      </c>
      <c r="N578" s="28">
        <v>0</v>
      </c>
      <c r="O578" s="28">
        <f ca="1">LOOKUP($G578*4,难度数据!$I$3:$I$23,IF($F578=1,INDIRECT("难度数据"&amp;"!$J$3:$J$23"),INDIRECT("难度数据"&amp;"!$K$3:$K$23")))</f>
        <v>31900</v>
      </c>
      <c r="P578" s="28">
        <v>0</v>
      </c>
      <c r="Q578" s="28">
        <v>0</v>
      </c>
      <c r="R578" s="28">
        <v>1303002</v>
      </c>
      <c r="S578" s="28">
        <v>1</v>
      </c>
      <c r="T578" s="28">
        <v>1304017</v>
      </c>
      <c r="U578" s="28">
        <v>7</v>
      </c>
      <c r="V578" s="28">
        <v>1304019</v>
      </c>
      <c r="W578" s="28">
        <v>7</v>
      </c>
      <c r="X578" s="28"/>
      <c r="Y578" s="28"/>
      <c r="Z578" s="28"/>
      <c r="AA578" s="28" t="str">
        <f t="shared" si="25"/>
        <v/>
      </c>
      <c r="AB578" s="28">
        <v>0</v>
      </c>
      <c r="AC578" s="28">
        <f t="shared" si="24"/>
        <v>5</v>
      </c>
      <c r="AD578" s="29" t="str">
        <f>VLOOKUP(AG578,[2]战场角色!$A:$V,22,0)</f>
        <v>head_xc_1102002</v>
      </c>
      <c r="AE578" s="29">
        <f>VLOOKUP(AG578,检索目录!A:F,6,0)</f>
        <v>3</v>
      </c>
      <c r="AF578" s="28">
        <f>VLOOKUP(AG578,检索目录!A:F,3,0)</f>
        <v>1</v>
      </c>
      <c r="AG578" s="28">
        <v>1102002</v>
      </c>
      <c r="AH578" s="28"/>
    </row>
    <row r="579" s="29" customFormat="1" ht="16.5" spans="1:34">
      <c r="A579" s="35">
        <f>CONCATENATE(9,VLOOKUP(LEFT($D579,3),{"czg",1;"tfq",2;"zyd",3;"jzq",4;"gcz",5;"pcc",6},2,FALSE))*100000+VALUE(MID($D579,5,LEN($D579)-LEN(RIGHT($D579,11))-5+1))*1000+LEFT(RIGHT($D579,10),1)*100+IF(LEFT(RIGHT($D579,8),3)="jlr",1,2)*10+RIGHT($D579,1)</f>
        <v>9110212</v>
      </c>
      <c r="B579" s="28" t="s">
        <v>98</v>
      </c>
      <c r="C579" s="28" t="s">
        <v>231</v>
      </c>
      <c r="D579" s="28" t="s">
        <v>731</v>
      </c>
      <c r="E579" s="28">
        <v>4</v>
      </c>
      <c r="F579" s="28">
        <f t="shared" si="26"/>
        <v>1</v>
      </c>
      <c r="G579" s="28">
        <f>INDEX(难度数据!$A$1:$G$16,MATCH(VALUE(MID($D579,5,LEN($D579)-LEN(RIGHT($D579,11))-5+1)),难度数据!$A$1:$A$16,0),MATCH(LEFT($D579,3),难度数据!$A$1:$G$1,0))</f>
        <v>42</v>
      </c>
      <c r="H579" s="28">
        <f>VLOOKUP($G579,难度数据!$P:$AI,IF($F579=1,2+VLOOKUP($E579,难度数据!$A$24:$B$27,2,FALSE),12+VLOOKUP($E579,难度数据!$A$28:$B$31,2,FALSE)),FALSE)</f>
        <v>1.33224562340846</v>
      </c>
      <c r="I579" s="28">
        <f>VLOOKUP($G579,难度数据!$P:$AI,IF($F579=1,3+VLOOKUP($E579,难度数据!$A$24:$B$27,2,FALSE),13+VLOOKUP($E579,难度数据!$A$28:$B$31,2,FALSE)),FALSE)</f>
        <v>0</v>
      </c>
      <c r="J579" s="28">
        <f>VLOOKUP($G579,难度数据!$P:$AI,IF($F579=1,4+VLOOKUP($E579,难度数据!$A$24:$B$27,2,FALSE),14+VLOOKUP($E579,难度数据!$A$28:$B$31,2,FALSE)),FALSE)</f>
        <v>2100</v>
      </c>
      <c r="K579" s="28">
        <v>0</v>
      </c>
      <c r="L579" s="28">
        <v>1.5</v>
      </c>
      <c r="M579" s="28">
        <v>0</v>
      </c>
      <c r="N579" s="28">
        <v>0</v>
      </c>
      <c r="O579" s="28">
        <f ca="1">LOOKUP($G579*4,难度数据!$I$3:$I$23,IF($F579=1,INDIRECT("难度数据"&amp;"!$J$3:$J$23"),INDIRECT("难度数据"&amp;"!$K$3:$K$23")))</f>
        <v>170</v>
      </c>
      <c r="P579" s="28">
        <v>0</v>
      </c>
      <c r="Q579" s="28">
        <v>0</v>
      </c>
      <c r="R579" s="28">
        <v>1301003</v>
      </c>
      <c r="S579" s="28">
        <v>1</v>
      </c>
      <c r="T579" s="28">
        <v>1302003</v>
      </c>
      <c r="U579" s="28">
        <v>7</v>
      </c>
      <c r="V579" s="28"/>
      <c r="W579" s="28"/>
      <c r="X579" s="28"/>
      <c r="Y579" s="28"/>
      <c r="Z579" s="28"/>
      <c r="AA579" s="28" t="str">
        <f t="shared" si="25"/>
        <v>czg-10-2-shl-loc2</v>
      </c>
      <c r="AB579" s="28">
        <v>4</v>
      </c>
      <c r="AC579" s="28">
        <f t="shared" si="24"/>
        <v>5</v>
      </c>
      <c r="AD579" s="29" t="str">
        <f>VLOOKUP(AG579,[2]战场角色!$A:$V,22,0)</f>
        <v>head_zdxl_1101003</v>
      </c>
      <c r="AE579" s="29">
        <f>VLOOKUP(AG579,检索目录!A:F,6,0)</f>
        <v>3</v>
      </c>
      <c r="AF579" s="28">
        <f>VLOOKUP(AG579,检索目录!A:F,3,0)</f>
        <v>3</v>
      </c>
      <c r="AG579" s="28">
        <v>1101003</v>
      </c>
      <c r="AH579" s="28"/>
    </row>
    <row r="580" s="29" customFormat="1" ht="16.5" spans="1:34">
      <c r="A580" s="35">
        <f>CONCATENATE(9,VLOOKUP(LEFT($D580,3),{"czg",1;"tfq",2;"zyd",3;"jzq",4;"gcz",5;"pcc",6},2,FALSE))*100000+VALUE(MID($D580,5,LEN($D580)-LEN(RIGHT($D580,11))-5+1))*1000+LEFT(RIGHT($D580,10),1)*100+IF(LEFT(RIGHT($D580,8),3)="jlr",1,2)*10+RIGHT($D580,1)</f>
        <v>9110222</v>
      </c>
      <c r="B580" s="28" t="s">
        <v>101</v>
      </c>
      <c r="C580" s="28" t="s">
        <v>505</v>
      </c>
      <c r="D580" s="28" t="s">
        <v>732</v>
      </c>
      <c r="E580" s="28">
        <v>4</v>
      </c>
      <c r="F580" s="28">
        <f t="shared" si="26"/>
        <v>2</v>
      </c>
      <c r="G580" s="28">
        <f>INDEX(难度数据!$A$1:$G$16,MATCH(VALUE(MID($D580,5,LEN($D580)-LEN(RIGHT($D580,11))-5+1)),难度数据!$A$1:$A$16,0),MATCH(LEFT($D580,3),难度数据!$A$1:$G$1,0))</f>
        <v>42</v>
      </c>
      <c r="H580" s="28">
        <f>VLOOKUP($G580,难度数据!$P:$AI,IF($F580=1,2+VLOOKUP($E580,难度数据!$A$24:$B$27,2,FALSE),12+VLOOKUP($E580,难度数据!$A$28:$B$31,2,FALSE)),FALSE)</f>
        <v>1.33564941907379</v>
      </c>
      <c r="I580" s="28">
        <f>VLOOKUP($G580,难度数据!$P:$AI,IF($F580=1,3+VLOOKUP($E580,难度数据!$A$24:$B$27,2,FALSE),13+VLOOKUP($E580,难度数据!$A$28:$B$31,2,FALSE)),FALSE)</f>
        <v>0</v>
      </c>
      <c r="J580" s="28">
        <f>VLOOKUP($G580,难度数据!$P:$AI,IF($F580=1,4+VLOOKUP($E580,难度数据!$A$24:$B$27,2,FALSE),14+VLOOKUP($E580,难度数据!$A$28:$B$31,2,FALSE)),FALSE)</f>
        <v>2100</v>
      </c>
      <c r="K580" s="28">
        <v>0</v>
      </c>
      <c r="L580" s="28">
        <v>1.5</v>
      </c>
      <c r="M580" s="28">
        <v>0</v>
      </c>
      <c r="N580" s="28">
        <v>0</v>
      </c>
      <c r="O580" s="28">
        <f ca="1">LOOKUP($G580*4,难度数据!$I$3:$I$23,IF($F580=1,INDIRECT("难度数据"&amp;"!$J$3:$J$23"),INDIRECT("难度数据"&amp;"!$K$3:$K$23")))</f>
        <v>31900</v>
      </c>
      <c r="P580" s="28">
        <v>0</v>
      </c>
      <c r="Q580" s="28">
        <v>0</v>
      </c>
      <c r="R580" s="28">
        <v>1303005</v>
      </c>
      <c r="S580" s="28">
        <v>1</v>
      </c>
      <c r="T580" s="28">
        <v>1304030</v>
      </c>
      <c r="U580" s="28">
        <v>7</v>
      </c>
      <c r="V580" s="28">
        <v>1304036</v>
      </c>
      <c r="W580" s="28">
        <v>7</v>
      </c>
      <c r="X580" s="28"/>
      <c r="Y580" s="28"/>
      <c r="Z580" s="28"/>
      <c r="AA580" s="28" t="str">
        <f t="shared" si="25"/>
        <v/>
      </c>
      <c r="AB580" s="28">
        <v>0</v>
      </c>
      <c r="AC580" s="28">
        <f t="shared" ref="AC580:AC643" si="27">IF(INT(AG580/100000)=12,4,5)</f>
        <v>5</v>
      </c>
      <c r="AD580" s="29" t="str">
        <f>VLOOKUP(AG580,[2]战场角色!$A:$V,22,0)</f>
        <v>head_lxy_1102005</v>
      </c>
      <c r="AE580" s="29">
        <f>VLOOKUP(AG580,检索目录!A:F,6,0)</f>
        <v>3</v>
      </c>
      <c r="AF580" s="28">
        <f>VLOOKUP(AG580,检索目录!A:F,3,0)</f>
        <v>3</v>
      </c>
      <c r="AG580" s="28">
        <v>1102005</v>
      </c>
      <c r="AH580" s="28"/>
    </row>
    <row r="581" s="29" customFormat="1" ht="16.5" spans="1:34">
      <c r="A581" s="35">
        <f>CONCATENATE(9,VLOOKUP(LEFT($D581,3),{"czg",1;"tfq",2;"zyd",3;"jzq",4;"gcz",5;"pcc",6},2,FALSE))*100000+VALUE(MID($D581,5,LEN($D581)-LEN(RIGHT($D581,11))-5+1))*1000+LEFT(RIGHT($D581,10),1)*100+IF(LEFT(RIGHT($D581,8),3)="jlr",1,2)*10+RIGHT($D581,1)</f>
        <v>9110213</v>
      </c>
      <c r="B581" s="28" t="s">
        <v>98</v>
      </c>
      <c r="C581" s="28" t="s">
        <v>215</v>
      </c>
      <c r="D581" s="28" t="s">
        <v>733</v>
      </c>
      <c r="E581" s="28">
        <v>3</v>
      </c>
      <c r="F581" s="28">
        <f t="shared" si="26"/>
        <v>1</v>
      </c>
      <c r="G581" s="28">
        <f>INDEX(难度数据!$A$1:$G$16,MATCH(VALUE(MID($D581,5,LEN($D581)-LEN(RIGHT($D581,11))-5+1)),难度数据!$A$1:$A$16,0),MATCH(LEFT($D581,3),难度数据!$A$1:$G$1,0))</f>
        <v>42</v>
      </c>
      <c r="H581" s="28">
        <f>VLOOKUP($G581,难度数据!$P:$AI,IF($F581=1,2+VLOOKUP($E581,难度数据!$A$24:$B$27,2,FALSE),12+VLOOKUP($E581,难度数据!$A$28:$B$31,2,FALSE)),FALSE)</f>
        <v>1.15456748967846</v>
      </c>
      <c r="I581" s="28">
        <f>VLOOKUP($G581,难度数据!$P:$AI,IF($F581=1,3+VLOOKUP($E581,难度数据!$A$24:$B$27,2,FALSE),13+VLOOKUP($E581,难度数据!$A$28:$B$31,2,FALSE)),FALSE)</f>
        <v>0</v>
      </c>
      <c r="J581" s="28">
        <f>VLOOKUP($G581,难度数据!$P:$AI,IF($F581=1,4+VLOOKUP($E581,难度数据!$A$24:$B$27,2,FALSE),14+VLOOKUP($E581,难度数据!$A$28:$B$31,2,FALSE)),FALSE)</f>
        <v>2100</v>
      </c>
      <c r="K581" s="28">
        <v>0</v>
      </c>
      <c r="L581" s="28">
        <v>1.5</v>
      </c>
      <c r="M581" s="28">
        <v>0</v>
      </c>
      <c r="N581" s="28">
        <v>0</v>
      </c>
      <c r="O581" s="28">
        <f ca="1">LOOKUP($G581*4,难度数据!$I$3:$I$23,IF($F581=1,INDIRECT("难度数据"&amp;"!$J$3:$J$23"),INDIRECT("难度数据"&amp;"!$K$3:$K$23")))</f>
        <v>170</v>
      </c>
      <c r="P581" s="28">
        <v>0</v>
      </c>
      <c r="Q581" s="28">
        <v>0</v>
      </c>
      <c r="R581" s="28">
        <v>1301014</v>
      </c>
      <c r="S581" s="28">
        <v>1</v>
      </c>
      <c r="T581" s="28">
        <v>1302014</v>
      </c>
      <c r="U581" s="28">
        <v>7</v>
      </c>
      <c r="V581" s="28"/>
      <c r="W581" s="28"/>
      <c r="X581" s="28"/>
      <c r="Y581" s="28"/>
      <c r="Z581" s="28"/>
      <c r="AA581" s="28" t="str">
        <f t="shared" si="25"/>
        <v>czg-10-2-shl-loc3</v>
      </c>
      <c r="AB581" s="28">
        <v>4</v>
      </c>
      <c r="AC581" s="28">
        <f t="shared" si="27"/>
        <v>5</v>
      </c>
      <c r="AD581" s="29" t="str">
        <f>VLOOKUP(AG581,[2]战场角色!$A:$V,22,0)</f>
        <v>head_lxg_1101014</v>
      </c>
      <c r="AE581" s="29">
        <f>VLOOKUP(AG581,检索目录!A:F,6,0)</f>
        <v>3</v>
      </c>
      <c r="AF581" s="28">
        <f>VLOOKUP(AG581,检索目录!A:F,3,0)</f>
        <v>2</v>
      </c>
      <c r="AG581" s="28">
        <v>1101014</v>
      </c>
      <c r="AH581" s="28"/>
    </row>
    <row r="582" s="29" customFormat="1" ht="16.5" spans="1:34">
      <c r="A582" s="35">
        <f>CONCATENATE(9,VLOOKUP(LEFT($D582,3),{"czg",1;"tfq",2;"zyd",3;"jzq",4;"gcz",5;"pcc",6},2,FALSE))*100000+VALUE(MID($D582,5,LEN($D582)-LEN(RIGHT($D582,11))-5+1))*1000+LEFT(RIGHT($D582,10),1)*100+IF(LEFT(RIGHT($D582,8),3)="jlr",1,2)*10+RIGHT($D582,1)</f>
        <v>9110223</v>
      </c>
      <c r="B582" s="28" t="s">
        <v>101</v>
      </c>
      <c r="C582" s="28" t="s">
        <v>508</v>
      </c>
      <c r="D582" s="28" t="s">
        <v>734</v>
      </c>
      <c r="E582" s="28">
        <v>3</v>
      </c>
      <c r="F582" s="28">
        <f t="shared" si="26"/>
        <v>2</v>
      </c>
      <c r="G582" s="28">
        <f>INDEX(难度数据!$A$1:$G$16,MATCH(VALUE(MID($D582,5,LEN($D582)-LEN(RIGHT($D582,11))-5+1)),难度数据!$A$1:$A$16,0),MATCH(LEFT($D582,3),难度数据!$A$1:$G$1,0))</f>
        <v>42</v>
      </c>
      <c r="H582" s="28">
        <f>VLOOKUP($G582,难度数据!$P:$AI,IF($F582=1,2+VLOOKUP($E582,难度数据!$A$24:$B$27,2,FALSE),12+VLOOKUP($E582,难度数据!$A$28:$B$31,2,FALSE)),FALSE)</f>
        <v>1.16098757196414</v>
      </c>
      <c r="I582" s="28">
        <f>VLOOKUP($G582,难度数据!$P:$AI,IF($F582=1,3+VLOOKUP($E582,难度数据!$A$24:$B$27,2,FALSE),13+VLOOKUP($E582,难度数据!$A$28:$B$31,2,FALSE)),FALSE)</f>
        <v>0</v>
      </c>
      <c r="J582" s="28">
        <f>VLOOKUP($G582,难度数据!$P:$AI,IF($F582=1,4+VLOOKUP($E582,难度数据!$A$24:$B$27,2,FALSE),14+VLOOKUP($E582,难度数据!$A$28:$B$31,2,FALSE)),FALSE)</f>
        <v>2100</v>
      </c>
      <c r="K582" s="28">
        <v>0</v>
      </c>
      <c r="L582" s="28">
        <v>1.5</v>
      </c>
      <c r="M582" s="28">
        <v>0</v>
      </c>
      <c r="N582" s="28">
        <v>0</v>
      </c>
      <c r="O582" s="28">
        <f ca="1">LOOKUP($G582*4,难度数据!$I$3:$I$23,IF($F582=1,INDIRECT("难度数据"&amp;"!$J$3:$J$23"),INDIRECT("难度数据"&amp;"!$K$3:$K$23")))</f>
        <v>31900</v>
      </c>
      <c r="P582" s="28">
        <v>0</v>
      </c>
      <c r="Q582" s="28">
        <v>0</v>
      </c>
      <c r="R582" s="28">
        <v>1303020</v>
      </c>
      <c r="S582" s="28">
        <v>1</v>
      </c>
      <c r="T582" s="28">
        <v>1304029</v>
      </c>
      <c r="U582" s="28">
        <v>7</v>
      </c>
      <c r="V582" s="28">
        <v>1304032</v>
      </c>
      <c r="W582" s="28">
        <v>7</v>
      </c>
      <c r="X582" s="28"/>
      <c r="Y582" s="28"/>
      <c r="Z582" s="28"/>
      <c r="AA582" s="28" t="str">
        <f t="shared" si="25"/>
        <v/>
      </c>
      <c r="AB582" s="28">
        <v>0</v>
      </c>
      <c r="AC582" s="28">
        <f t="shared" si="27"/>
        <v>5</v>
      </c>
      <c r="AD582" s="29" t="str">
        <f>VLOOKUP(AG582,[2]战场角色!$A:$V,22,0)</f>
        <v>head_gs_1102020</v>
      </c>
      <c r="AE582" s="29">
        <f>VLOOKUP(AG582,检索目录!A:F,6,0)</f>
        <v>3</v>
      </c>
      <c r="AF582" s="28">
        <f>VLOOKUP(AG582,检索目录!A:F,3,0)</f>
        <v>2</v>
      </c>
      <c r="AG582" s="28">
        <v>1102020</v>
      </c>
      <c r="AH582" s="28"/>
    </row>
    <row r="583" s="29" customFormat="1" ht="16.5" spans="1:34">
      <c r="A583" s="35">
        <f>CONCATENATE(9,VLOOKUP(LEFT($D583,3),{"czg",1;"tfq",2;"zyd",3;"jzq",4;"gcz",5;"pcc",6},2,FALSE))*100000+VALUE(MID($D583,5,LEN($D583)-LEN(RIGHT($D583,11))-5+1))*1000+LEFT(RIGHT($D583,10),1)*100+IF(LEFT(RIGHT($D583,8),3)="jlr",1,2)*10+RIGHT($D583,1)</f>
        <v>9110311</v>
      </c>
      <c r="B583" s="28" t="s">
        <v>98</v>
      </c>
      <c r="C583" s="28" t="s">
        <v>99</v>
      </c>
      <c r="D583" s="28" t="s">
        <v>735</v>
      </c>
      <c r="E583" s="28">
        <v>3</v>
      </c>
      <c r="F583" s="28">
        <f t="shared" si="26"/>
        <v>1</v>
      </c>
      <c r="G583" s="28">
        <f>INDEX(难度数据!$A$1:$G$16,MATCH(VALUE(MID($D583,5,LEN($D583)-LEN(RIGHT($D583,11))-5+1)),难度数据!$A$1:$A$16,0),MATCH(LEFT($D583,3),难度数据!$A$1:$G$1,0))</f>
        <v>42</v>
      </c>
      <c r="H583" s="28">
        <f>VLOOKUP($G583,难度数据!$P:$AI,IF($F583=1,2+VLOOKUP($E583,难度数据!$A$24:$B$27,2,FALSE),12+VLOOKUP($E583,难度数据!$A$28:$B$31,2,FALSE)),FALSE)</f>
        <v>1.15456748967846</v>
      </c>
      <c r="I583" s="28">
        <f>VLOOKUP($G583,难度数据!$P:$AI,IF($F583=1,3+VLOOKUP($E583,难度数据!$A$24:$B$27,2,FALSE),13+VLOOKUP($E583,难度数据!$A$28:$B$31,2,FALSE)),FALSE)</f>
        <v>0</v>
      </c>
      <c r="J583" s="28">
        <f>VLOOKUP($G583,难度数据!$P:$AI,IF($F583=1,4+VLOOKUP($E583,难度数据!$A$24:$B$27,2,FALSE),14+VLOOKUP($E583,难度数据!$A$28:$B$31,2,FALSE)),FALSE)</f>
        <v>2100</v>
      </c>
      <c r="K583" s="28">
        <v>0</v>
      </c>
      <c r="L583" s="28">
        <v>1.5</v>
      </c>
      <c r="M583" s="28">
        <v>0</v>
      </c>
      <c r="N583" s="28">
        <v>0</v>
      </c>
      <c r="O583" s="28">
        <f ca="1">LOOKUP($G583*4,难度数据!$I$3:$I$23,IF($F583=1,INDIRECT("难度数据"&amp;"!$J$3:$J$23"),INDIRECT("难度数据"&amp;"!$K$3:$K$23")))</f>
        <v>170</v>
      </c>
      <c r="P583" s="28">
        <v>0</v>
      </c>
      <c r="Q583" s="28">
        <v>0</v>
      </c>
      <c r="R583" s="28">
        <v>1301012</v>
      </c>
      <c r="S583" s="28">
        <v>1</v>
      </c>
      <c r="T583" s="28">
        <v>1302012</v>
      </c>
      <c r="U583" s="28">
        <v>7</v>
      </c>
      <c r="V583" s="28"/>
      <c r="W583" s="28"/>
      <c r="X583" s="28"/>
      <c r="Y583" s="28"/>
      <c r="Z583" s="28"/>
      <c r="AA583" s="28" t="str">
        <f t="shared" si="25"/>
        <v>czg-10-3-shl-loc1</v>
      </c>
      <c r="AB583" s="28">
        <v>4</v>
      </c>
      <c r="AC583" s="28">
        <f t="shared" si="27"/>
        <v>5</v>
      </c>
      <c r="AD583" s="29" t="str">
        <f>VLOOKUP(AG583,[2]战场角色!$A:$V,22,0)</f>
        <v>head_nyf_1101012</v>
      </c>
      <c r="AE583" s="29">
        <f>VLOOKUP(AG583,检索目录!A:F,6,0)</f>
        <v>2</v>
      </c>
      <c r="AF583" s="28">
        <f>VLOOKUP(AG583,检索目录!A:F,3,0)</f>
        <v>2</v>
      </c>
      <c r="AG583" s="28">
        <v>1101012</v>
      </c>
      <c r="AH583" s="28"/>
    </row>
    <row r="584" s="29" customFormat="1" ht="16.5" spans="1:34">
      <c r="A584" s="35">
        <f>CONCATENATE(9,VLOOKUP(LEFT($D584,3),{"czg",1;"tfq",2;"zyd",3;"jzq",4;"gcz",5;"pcc",6},2,FALSE))*100000+VALUE(MID($D584,5,LEN($D584)-LEN(RIGHT($D584,11))-5+1))*1000+LEFT(RIGHT($D584,10),1)*100+IF(LEFT(RIGHT($D584,8),3)="jlr",1,2)*10+RIGHT($D584,1)</f>
        <v>9110321</v>
      </c>
      <c r="B584" s="28" t="s">
        <v>101</v>
      </c>
      <c r="C584" s="28" t="s">
        <v>493</v>
      </c>
      <c r="D584" s="28" t="s">
        <v>736</v>
      </c>
      <c r="E584" s="28">
        <v>3</v>
      </c>
      <c r="F584" s="28">
        <f t="shared" si="26"/>
        <v>2</v>
      </c>
      <c r="G584" s="28">
        <f>INDEX(难度数据!$A$1:$G$16,MATCH(VALUE(MID($D584,5,LEN($D584)-LEN(RIGHT($D584,11))-5+1)),难度数据!$A$1:$A$16,0),MATCH(LEFT($D584,3),难度数据!$A$1:$G$1,0))</f>
        <v>42</v>
      </c>
      <c r="H584" s="28">
        <f>VLOOKUP($G584,难度数据!$P:$AI,IF($F584=1,2+VLOOKUP($E584,难度数据!$A$24:$B$27,2,FALSE),12+VLOOKUP($E584,难度数据!$A$28:$B$31,2,FALSE)),FALSE)</f>
        <v>1.16098757196414</v>
      </c>
      <c r="I584" s="28">
        <f>VLOOKUP($G584,难度数据!$P:$AI,IF($F584=1,3+VLOOKUP($E584,难度数据!$A$24:$B$27,2,FALSE),13+VLOOKUP($E584,难度数据!$A$28:$B$31,2,FALSE)),FALSE)</f>
        <v>0</v>
      </c>
      <c r="J584" s="28">
        <f>VLOOKUP($G584,难度数据!$P:$AI,IF($F584=1,4+VLOOKUP($E584,难度数据!$A$24:$B$27,2,FALSE),14+VLOOKUP($E584,难度数据!$A$28:$B$31,2,FALSE)),FALSE)</f>
        <v>2100</v>
      </c>
      <c r="K584" s="28">
        <v>0</v>
      </c>
      <c r="L584" s="28">
        <v>1.5</v>
      </c>
      <c r="M584" s="28">
        <v>0</v>
      </c>
      <c r="N584" s="28">
        <v>0</v>
      </c>
      <c r="O584" s="28">
        <f ca="1">LOOKUP($G584*4,难度数据!$I$3:$I$23,IF($F584=1,INDIRECT("难度数据"&amp;"!$J$3:$J$23"),INDIRECT("难度数据"&amp;"!$K$3:$K$23")))</f>
        <v>31900</v>
      </c>
      <c r="P584" s="28">
        <v>0</v>
      </c>
      <c r="Q584" s="28">
        <v>0</v>
      </c>
      <c r="R584" s="28">
        <v>1303018</v>
      </c>
      <c r="S584" s="28">
        <v>1</v>
      </c>
      <c r="T584" s="28">
        <v>1304029</v>
      </c>
      <c r="U584" s="28">
        <v>7</v>
      </c>
      <c r="V584" s="28">
        <v>1304032</v>
      </c>
      <c r="W584" s="28">
        <v>7</v>
      </c>
      <c r="X584" s="28"/>
      <c r="Y584" s="28"/>
      <c r="Z584" s="28"/>
      <c r="AA584" s="28" t="str">
        <f t="shared" si="25"/>
        <v/>
      </c>
      <c r="AB584" s="28">
        <v>0</v>
      </c>
      <c r="AC584" s="28">
        <f t="shared" si="27"/>
        <v>5</v>
      </c>
      <c r="AD584" s="29" t="str">
        <f>VLOOKUP(AG584,[2]战场角色!$A:$V,22,0)</f>
        <v>head_sr_1102018</v>
      </c>
      <c r="AE584" s="29">
        <f>VLOOKUP(AG584,检索目录!A:F,6,0)</f>
        <v>2</v>
      </c>
      <c r="AF584" s="28">
        <f>VLOOKUP(AG584,检索目录!A:F,3,0)</f>
        <v>2</v>
      </c>
      <c r="AG584" s="28">
        <v>1102018</v>
      </c>
      <c r="AH584" s="28"/>
    </row>
    <row r="585" s="29" customFormat="1" ht="16.5" spans="1:34">
      <c r="A585" s="35">
        <f>CONCATENATE(9,VLOOKUP(LEFT($D585,3),{"czg",1;"tfq",2;"zyd",3;"jzq",4;"gcz",5;"pcc",6},2,FALSE))*100000+VALUE(MID($D585,5,LEN($D585)-LEN(RIGHT($D585,11))-5+1))*1000+LEFT(RIGHT($D585,10),1)*100+IF(LEFT(RIGHT($D585,8),3)="jlr",1,2)*10+RIGHT($D585,1)</f>
        <v>9110312</v>
      </c>
      <c r="B585" s="28" t="s">
        <v>98</v>
      </c>
      <c r="C585" s="28" t="s">
        <v>104</v>
      </c>
      <c r="D585" s="28" t="s">
        <v>737</v>
      </c>
      <c r="E585" s="28">
        <v>4</v>
      </c>
      <c r="F585" s="28">
        <f t="shared" si="26"/>
        <v>1</v>
      </c>
      <c r="G585" s="28">
        <f>INDEX(难度数据!$A$1:$G$16,MATCH(VALUE(MID($D585,5,LEN($D585)-LEN(RIGHT($D585,11))-5+1)),难度数据!$A$1:$A$16,0),MATCH(LEFT($D585,3),难度数据!$A$1:$G$1,0))</f>
        <v>42</v>
      </c>
      <c r="H585" s="28">
        <f>VLOOKUP($G585,难度数据!$P:$AI,IF($F585=1,2+VLOOKUP($E585,难度数据!$A$24:$B$27,2,FALSE),12+VLOOKUP($E585,难度数据!$A$28:$B$31,2,FALSE)),FALSE)</f>
        <v>1.33224562340846</v>
      </c>
      <c r="I585" s="28">
        <f>VLOOKUP($G585,难度数据!$P:$AI,IF($F585=1,3+VLOOKUP($E585,难度数据!$A$24:$B$27,2,FALSE),13+VLOOKUP($E585,难度数据!$A$28:$B$31,2,FALSE)),FALSE)</f>
        <v>0</v>
      </c>
      <c r="J585" s="28">
        <f>VLOOKUP($G585,难度数据!$P:$AI,IF($F585=1,4+VLOOKUP($E585,难度数据!$A$24:$B$27,2,FALSE),14+VLOOKUP($E585,难度数据!$A$28:$B$31,2,FALSE)),FALSE)</f>
        <v>2100</v>
      </c>
      <c r="K585" s="28">
        <v>0</v>
      </c>
      <c r="L585" s="28">
        <v>1.5</v>
      </c>
      <c r="M585" s="28">
        <v>0</v>
      </c>
      <c r="N585" s="28">
        <v>0</v>
      </c>
      <c r="O585" s="28">
        <f ca="1">LOOKUP($G585*4,难度数据!$I$3:$I$23,IF($F585=1,INDIRECT("难度数据"&amp;"!$J$3:$J$23"),INDIRECT("难度数据"&amp;"!$K$3:$K$23")))</f>
        <v>170</v>
      </c>
      <c r="P585" s="28">
        <v>0</v>
      </c>
      <c r="Q585" s="28">
        <v>0</v>
      </c>
      <c r="R585" s="28">
        <v>1301008</v>
      </c>
      <c r="S585" s="28">
        <v>1</v>
      </c>
      <c r="T585" s="28">
        <v>1302008</v>
      </c>
      <c r="U585" s="28">
        <v>7</v>
      </c>
      <c r="V585" s="28"/>
      <c r="W585" s="28"/>
      <c r="X585" s="28"/>
      <c r="Y585" s="28"/>
      <c r="Z585" s="28"/>
      <c r="AA585" s="28" t="str">
        <f t="shared" si="25"/>
        <v>czg-10-3-shl-loc2</v>
      </c>
      <c r="AB585" s="28">
        <v>4</v>
      </c>
      <c r="AC585" s="28">
        <f t="shared" si="27"/>
        <v>5</v>
      </c>
      <c r="AD585" s="29" t="str">
        <f>VLOOKUP(AG585,[2]战场角色!$A:$V,22,0)</f>
        <v>head_hekp_1101008</v>
      </c>
      <c r="AE585" s="29">
        <f>VLOOKUP(AG585,检索目录!A:F,6,0)</f>
        <v>2</v>
      </c>
      <c r="AF585" s="28">
        <f>VLOOKUP(AG585,检索目录!A:F,3,0)</f>
        <v>3</v>
      </c>
      <c r="AG585" s="28">
        <v>1101008</v>
      </c>
      <c r="AH585" s="28"/>
    </row>
    <row r="586" s="29" customFormat="1" ht="16.5" spans="1:34">
      <c r="A586" s="35">
        <f>CONCATENATE(9,VLOOKUP(LEFT($D586,3),{"czg",1;"tfq",2;"zyd",3;"jzq",4;"gcz",5;"pcc",6},2,FALSE))*100000+VALUE(MID($D586,5,LEN($D586)-LEN(RIGHT($D586,11))-5+1))*1000+LEFT(RIGHT($D586,10),1)*100+IF(LEFT(RIGHT($D586,8),3)="jlr",1,2)*10+RIGHT($D586,1)</f>
        <v>9110322</v>
      </c>
      <c r="B586" s="28" t="s">
        <v>101</v>
      </c>
      <c r="C586" s="28" t="s">
        <v>496</v>
      </c>
      <c r="D586" s="28" t="s">
        <v>738</v>
      </c>
      <c r="E586" s="28">
        <v>4</v>
      </c>
      <c r="F586" s="28">
        <f t="shared" si="26"/>
        <v>2</v>
      </c>
      <c r="G586" s="28">
        <f>INDEX(难度数据!$A$1:$G$16,MATCH(VALUE(MID($D586,5,LEN($D586)-LEN(RIGHT($D586,11))-5+1)),难度数据!$A$1:$A$16,0),MATCH(LEFT($D586,3),难度数据!$A$1:$G$1,0))</f>
        <v>42</v>
      </c>
      <c r="H586" s="28">
        <f>VLOOKUP($G586,难度数据!$P:$AI,IF($F586=1,2+VLOOKUP($E586,难度数据!$A$24:$B$27,2,FALSE),12+VLOOKUP($E586,难度数据!$A$28:$B$31,2,FALSE)),FALSE)</f>
        <v>1.33564941907379</v>
      </c>
      <c r="I586" s="28">
        <f>VLOOKUP($G586,难度数据!$P:$AI,IF($F586=1,3+VLOOKUP($E586,难度数据!$A$24:$B$27,2,FALSE),13+VLOOKUP($E586,难度数据!$A$28:$B$31,2,FALSE)),FALSE)</f>
        <v>0</v>
      </c>
      <c r="J586" s="28">
        <f>VLOOKUP($G586,难度数据!$P:$AI,IF($F586=1,4+VLOOKUP($E586,难度数据!$A$24:$B$27,2,FALSE),14+VLOOKUP($E586,难度数据!$A$28:$B$31,2,FALSE)),FALSE)</f>
        <v>2100</v>
      </c>
      <c r="K586" s="28">
        <v>0</v>
      </c>
      <c r="L586" s="28">
        <v>1.5</v>
      </c>
      <c r="M586" s="28">
        <v>0</v>
      </c>
      <c r="N586" s="28">
        <v>0</v>
      </c>
      <c r="O586" s="28">
        <f ca="1">LOOKUP($G586*4,难度数据!$I$3:$I$23,IF($F586=1,INDIRECT("难度数据"&amp;"!$J$3:$J$23"),INDIRECT("难度数据"&amp;"!$K$3:$K$23")))</f>
        <v>31900</v>
      </c>
      <c r="P586" s="28">
        <v>0</v>
      </c>
      <c r="Q586" s="28">
        <v>0</v>
      </c>
      <c r="R586" s="28">
        <v>1303013</v>
      </c>
      <c r="S586" s="28">
        <v>1</v>
      </c>
      <c r="T586" s="28">
        <v>1304030</v>
      </c>
      <c r="U586" s="28">
        <v>7</v>
      </c>
      <c r="V586" s="28">
        <v>1304031</v>
      </c>
      <c r="W586" s="28">
        <v>7</v>
      </c>
      <c r="X586" s="28"/>
      <c r="Y586" s="28"/>
      <c r="Z586" s="28"/>
      <c r="AA586" s="28" t="str">
        <f t="shared" si="25"/>
        <v/>
      </c>
      <c r="AB586" s="28">
        <v>0</v>
      </c>
      <c r="AC586" s="28">
        <f t="shared" si="27"/>
        <v>5</v>
      </c>
      <c r="AD586" s="29" t="str">
        <f>VLOOKUP(AG586,[2]战场角色!$A:$V,22,0)</f>
        <v>head_sbls_1102013</v>
      </c>
      <c r="AE586" s="29">
        <f>VLOOKUP(AG586,检索目录!A:F,6,0)</f>
        <v>2</v>
      </c>
      <c r="AF586" s="28">
        <f>VLOOKUP(AG586,检索目录!A:F,3,0)</f>
        <v>3</v>
      </c>
      <c r="AG586" s="28">
        <v>1102013</v>
      </c>
      <c r="AH586" s="28"/>
    </row>
    <row r="587" s="29" customFormat="1" ht="16.5" spans="1:34">
      <c r="A587" s="35">
        <f>CONCATENATE(9,VLOOKUP(LEFT($D587,3),{"czg",1;"tfq",2;"zyd",3;"jzq",4;"gcz",5;"pcc",6},2,FALSE))*100000+VALUE(MID($D587,5,LEN($D587)-LEN(RIGHT($D587,11))-5+1))*1000+LEFT(RIGHT($D587,10),1)*100+IF(LEFT(RIGHT($D587,8),3)="jlr",1,2)*10+RIGHT($D587,1)</f>
        <v>9110313</v>
      </c>
      <c r="B587" s="28" t="s">
        <v>98</v>
      </c>
      <c r="C587" s="28" t="s">
        <v>207</v>
      </c>
      <c r="D587" s="28" t="s">
        <v>739</v>
      </c>
      <c r="E587" s="28">
        <v>3</v>
      </c>
      <c r="F587" s="28">
        <f t="shared" si="26"/>
        <v>1</v>
      </c>
      <c r="G587" s="28">
        <f>INDEX(难度数据!$A$1:$G$16,MATCH(VALUE(MID($D587,5,LEN($D587)-LEN(RIGHT($D587,11))-5+1)),难度数据!$A$1:$A$16,0),MATCH(LEFT($D587,3),难度数据!$A$1:$G$1,0))</f>
        <v>42</v>
      </c>
      <c r="H587" s="28">
        <f>VLOOKUP($G587,难度数据!$P:$AI,IF($F587=1,2+VLOOKUP($E587,难度数据!$A$24:$B$27,2,FALSE),12+VLOOKUP($E587,难度数据!$A$28:$B$31,2,FALSE)),FALSE)</f>
        <v>1.15456748967846</v>
      </c>
      <c r="I587" s="28">
        <f>VLOOKUP($G587,难度数据!$P:$AI,IF($F587=1,3+VLOOKUP($E587,难度数据!$A$24:$B$27,2,FALSE),13+VLOOKUP($E587,难度数据!$A$28:$B$31,2,FALSE)),FALSE)</f>
        <v>0</v>
      </c>
      <c r="J587" s="28">
        <f>VLOOKUP($G587,难度数据!$P:$AI,IF($F587=1,4+VLOOKUP($E587,难度数据!$A$24:$B$27,2,FALSE),14+VLOOKUP($E587,难度数据!$A$28:$B$31,2,FALSE)),FALSE)</f>
        <v>2100</v>
      </c>
      <c r="K587" s="28">
        <v>0</v>
      </c>
      <c r="L587" s="28">
        <v>1.5</v>
      </c>
      <c r="M587" s="28">
        <v>0</v>
      </c>
      <c r="N587" s="28">
        <v>0</v>
      </c>
      <c r="O587" s="28">
        <f ca="1">LOOKUP($G587*4,难度数据!$I$3:$I$23,IF($F587=1,INDIRECT("难度数据"&amp;"!$J$3:$J$23"),INDIRECT("难度数据"&amp;"!$K$3:$K$23")))</f>
        <v>170</v>
      </c>
      <c r="P587" s="28">
        <v>0</v>
      </c>
      <c r="Q587" s="28">
        <v>0</v>
      </c>
      <c r="R587" s="28">
        <v>1301009</v>
      </c>
      <c r="S587" s="28">
        <v>1</v>
      </c>
      <c r="T587" s="28">
        <v>1302009</v>
      </c>
      <c r="U587" s="28">
        <v>7</v>
      </c>
      <c r="V587" s="28"/>
      <c r="W587" s="28"/>
      <c r="X587" s="28"/>
      <c r="Y587" s="28"/>
      <c r="Z587" s="28"/>
      <c r="AA587" s="28" t="str">
        <f t="shared" si="25"/>
        <v>czg-10-3-shl-loc3</v>
      </c>
      <c r="AB587" s="28">
        <v>4</v>
      </c>
      <c r="AC587" s="28">
        <f t="shared" si="27"/>
        <v>5</v>
      </c>
      <c r="AD587" s="29" t="str">
        <f>VLOOKUP(AG587,[2]战场角色!$A:$V,22,0)</f>
        <v>head_blsm_1101009</v>
      </c>
      <c r="AE587" s="29">
        <f>VLOOKUP(AG587,检索目录!A:F,6,0)</f>
        <v>3</v>
      </c>
      <c r="AF587" s="28">
        <f>VLOOKUP(AG587,检索目录!A:F,3,0)</f>
        <v>3</v>
      </c>
      <c r="AG587" s="28">
        <v>1101009</v>
      </c>
      <c r="AH587" s="28"/>
    </row>
    <row r="588" s="29" customFormat="1" ht="16.5" spans="1:34">
      <c r="A588" s="35">
        <f>CONCATENATE(9,VLOOKUP(LEFT($D588,3),{"czg",1;"tfq",2;"zyd",3;"jzq",4;"gcz",5;"pcc",6},2,FALSE))*100000+VALUE(MID($D588,5,LEN($D588)-LEN(RIGHT($D588,11))-5+1))*1000+LEFT(RIGHT($D588,10),1)*100+IF(LEFT(RIGHT($D588,8),3)="jlr",1,2)*10+RIGHT($D588,1)</f>
        <v>9110323</v>
      </c>
      <c r="B588" s="28" t="s">
        <v>101</v>
      </c>
      <c r="C588" s="28" t="s">
        <v>515</v>
      </c>
      <c r="D588" s="28" t="s">
        <v>740</v>
      </c>
      <c r="E588" s="28">
        <v>3</v>
      </c>
      <c r="F588" s="28">
        <f t="shared" si="26"/>
        <v>2</v>
      </c>
      <c r="G588" s="28">
        <f>INDEX(难度数据!$A$1:$G$16,MATCH(VALUE(MID($D588,5,LEN($D588)-LEN(RIGHT($D588,11))-5+1)),难度数据!$A$1:$A$16,0),MATCH(LEFT($D588,3),难度数据!$A$1:$G$1,0))</f>
        <v>42</v>
      </c>
      <c r="H588" s="28">
        <f>VLOOKUP($G588,难度数据!$P:$AI,IF($F588=1,2+VLOOKUP($E588,难度数据!$A$24:$B$27,2,FALSE),12+VLOOKUP($E588,难度数据!$A$28:$B$31,2,FALSE)),FALSE)</f>
        <v>1.16098757196414</v>
      </c>
      <c r="I588" s="28">
        <f>VLOOKUP($G588,难度数据!$P:$AI,IF($F588=1,3+VLOOKUP($E588,难度数据!$A$24:$B$27,2,FALSE),13+VLOOKUP($E588,难度数据!$A$28:$B$31,2,FALSE)),FALSE)</f>
        <v>0</v>
      </c>
      <c r="J588" s="28">
        <f>VLOOKUP($G588,难度数据!$P:$AI,IF($F588=1,4+VLOOKUP($E588,难度数据!$A$24:$B$27,2,FALSE),14+VLOOKUP($E588,难度数据!$A$28:$B$31,2,FALSE)),FALSE)</f>
        <v>2100</v>
      </c>
      <c r="K588" s="28">
        <v>0</v>
      </c>
      <c r="L588" s="28">
        <v>1.5</v>
      </c>
      <c r="M588" s="28">
        <v>0</v>
      </c>
      <c r="N588" s="28">
        <v>0</v>
      </c>
      <c r="O588" s="28">
        <f ca="1">LOOKUP($G588*4,难度数据!$I$3:$I$23,IF($F588=1,INDIRECT("难度数据"&amp;"!$J$3:$J$23"),INDIRECT("难度数据"&amp;"!$K$3:$K$23")))</f>
        <v>31900</v>
      </c>
      <c r="P588" s="28">
        <v>0</v>
      </c>
      <c r="Q588" s="28">
        <v>0</v>
      </c>
      <c r="R588" s="28">
        <v>1303014</v>
      </c>
      <c r="S588" s="28">
        <v>1</v>
      </c>
      <c r="T588" s="28">
        <v>1304017</v>
      </c>
      <c r="U588" s="28">
        <v>7</v>
      </c>
      <c r="V588" s="28">
        <v>1304019</v>
      </c>
      <c r="W588" s="28">
        <v>7</v>
      </c>
      <c r="X588" s="28"/>
      <c r="Y588" s="28"/>
      <c r="Z588" s="28"/>
      <c r="AA588" s="28" t="str">
        <f t="shared" ref="AA588:AA651" si="28">IF(LEFT(RIGHT($D588,8),3)="jlr",$D589,"")</f>
        <v/>
      </c>
      <c r="AB588" s="28">
        <v>0</v>
      </c>
      <c r="AC588" s="28">
        <f t="shared" si="27"/>
        <v>5</v>
      </c>
      <c r="AD588" s="29" t="str">
        <f>VLOOKUP(AG588,[2]战场角色!$A:$V,22,0)</f>
        <v>head_slm_1102014</v>
      </c>
      <c r="AE588" s="29">
        <f>VLOOKUP(AG588,检索目录!A:F,6,0)</f>
        <v>3</v>
      </c>
      <c r="AF588" s="28">
        <f>VLOOKUP(AG588,检索目录!A:F,3,0)</f>
        <v>3</v>
      </c>
      <c r="AG588" s="28">
        <v>1102014</v>
      </c>
      <c r="AH588" s="28"/>
    </row>
    <row r="589" s="29" customFormat="1" ht="16.5" spans="1:34">
      <c r="A589" s="35">
        <f>CONCATENATE(9,VLOOKUP(LEFT($D589,3),{"czg",1;"tfq",2;"zyd",3;"jzq",4;"gcz",5;"pcc",6},2,FALSE))*100000+VALUE(MID($D589,5,LEN($D589)-LEN(RIGHT($D589,11))-5+1))*1000+LEFT(RIGHT($D589,10),1)*100+IF(LEFT(RIGHT($D589,8),3)="jlr",1,2)*10+RIGHT($D589,1)</f>
        <v>9210111</v>
      </c>
      <c r="B589" s="28" t="s">
        <v>98</v>
      </c>
      <c r="C589" s="28" t="s">
        <v>211</v>
      </c>
      <c r="D589" s="28" t="s">
        <v>741</v>
      </c>
      <c r="E589" s="28">
        <v>3</v>
      </c>
      <c r="F589" s="28">
        <f t="shared" si="26"/>
        <v>1</v>
      </c>
      <c r="G589" s="28">
        <f>INDEX(难度数据!$A$1:$G$16,MATCH(VALUE(MID($D589,5,LEN($D589)-LEN(RIGHT($D589,11))-5+1)),难度数据!$A$1:$A$16,0),MATCH(LEFT($D589,3),难度数据!$A$1:$G$1,0))</f>
        <v>39</v>
      </c>
      <c r="H589" s="28">
        <f>VLOOKUP($G589,难度数据!$P:$AI,IF($F589=1,2+VLOOKUP($E589,难度数据!$A$24:$B$27,2,FALSE),12+VLOOKUP($E589,难度数据!$A$28:$B$31,2,FALSE)),FALSE)</f>
        <v>1.13167017500802</v>
      </c>
      <c r="I589" s="28">
        <f>VLOOKUP($G589,难度数据!$P:$AI,IF($F589=1,3+VLOOKUP($E589,难度数据!$A$24:$B$27,2,FALSE),13+VLOOKUP($E589,难度数据!$A$28:$B$31,2,FALSE)),FALSE)</f>
        <v>0</v>
      </c>
      <c r="J589" s="28">
        <f>VLOOKUP($G589,难度数据!$P:$AI,IF($F589=1,4+VLOOKUP($E589,难度数据!$A$24:$B$27,2,FALSE),14+VLOOKUP($E589,难度数据!$A$28:$B$31,2,FALSE)),FALSE)</f>
        <v>1950</v>
      </c>
      <c r="K589" s="28">
        <v>0</v>
      </c>
      <c r="L589" s="28">
        <v>1.5</v>
      </c>
      <c r="M589" s="28">
        <v>0</v>
      </c>
      <c r="N589" s="28">
        <v>0</v>
      </c>
      <c r="O589" s="28">
        <f ca="1">LOOKUP($G589*4,难度数据!$I$3:$I$23,IF($F589=1,INDIRECT("难度数据"&amp;"!$J$3:$J$23"),INDIRECT("难度数据"&amp;"!$K$3:$K$23")))</f>
        <v>160</v>
      </c>
      <c r="P589" s="28">
        <v>0</v>
      </c>
      <c r="Q589" s="28">
        <v>0</v>
      </c>
      <c r="R589" s="28">
        <v>1301015</v>
      </c>
      <c r="S589" s="28">
        <v>1</v>
      </c>
      <c r="T589" s="28">
        <v>1302015</v>
      </c>
      <c r="U589" s="28">
        <v>7</v>
      </c>
      <c r="V589" s="28"/>
      <c r="W589" s="28"/>
      <c r="X589" s="28"/>
      <c r="Y589" s="28"/>
      <c r="Z589" s="28"/>
      <c r="AA589" s="28" t="str">
        <f t="shared" si="28"/>
        <v>tfq-10-1-shl-loc1</v>
      </c>
      <c r="AB589" s="28">
        <v>4</v>
      </c>
      <c r="AC589" s="28">
        <f t="shared" si="27"/>
        <v>5</v>
      </c>
      <c r="AD589" s="29" t="str">
        <f>VLOOKUP(AG589,[2]战场角色!$A:$V,22,0)</f>
        <v>head_yqq_1101015</v>
      </c>
      <c r="AE589" s="29">
        <f>VLOOKUP(AG589,检索目录!A:F,6,0)</f>
        <v>2</v>
      </c>
      <c r="AF589" s="28">
        <f>VLOOKUP(AG589,检索目录!A:F,3,0)</f>
        <v>1</v>
      </c>
      <c r="AG589" s="28">
        <v>1101015</v>
      </c>
      <c r="AH589" s="28"/>
    </row>
    <row r="590" s="29" customFormat="1" ht="16.5" spans="1:34">
      <c r="A590" s="35">
        <f>CONCATENATE(9,VLOOKUP(LEFT($D590,3),{"czg",1;"tfq",2;"zyd",3;"jzq",4;"gcz",5;"pcc",6},2,FALSE))*100000+VALUE(MID($D590,5,LEN($D590)-LEN(RIGHT($D590,11))-5+1))*1000+LEFT(RIGHT($D590,10),1)*100+IF(LEFT(RIGHT($D590,8),3)="jlr",1,2)*10+RIGHT($D590,1)</f>
        <v>9210121</v>
      </c>
      <c r="B590" s="28" t="s">
        <v>101</v>
      </c>
      <c r="C590" s="28" t="s">
        <v>518</v>
      </c>
      <c r="D590" s="28" t="s">
        <v>742</v>
      </c>
      <c r="E590" s="28">
        <v>3</v>
      </c>
      <c r="F590" s="28">
        <f t="shared" si="26"/>
        <v>2</v>
      </c>
      <c r="G590" s="28">
        <f>INDEX(难度数据!$A$1:$G$16,MATCH(VALUE(MID($D590,5,LEN($D590)-LEN(RIGHT($D590,11))-5+1)),难度数据!$A$1:$A$16,0),MATCH(LEFT($D590,3),难度数据!$A$1:$G$1,0))</f>
        <v>39</v>
      </c>
      <c r="H590" s="28">
        <f>VLOOKUP($G590,难度数据!$P:$AI,IF($F590=1,2+VLOOKUP($E590,难度数据!$A$24:$B$27,2,FALSE),12+VLOOKUP($E590,难度数据!$A$28:$B$31,2,FALSE)),FALSE)</f>
        <v>1.13911770055635</v>
      </c>
      <c r="I590" s="28">
        <f>VLOOKUP($G590,难度数据!$P:$AI,IF($F590=1,3+VLOOKUP($E590,难度数据!$A$24:$B$27,2,FALSE),13+VLOOKUP($E590,难度数据!$A$28:$B$31,2,FALSE)),FALSE)</f>
        <v>0</v>
      </c>
      <c r="J590" s="28">
        <f>VLOOKUP($G590,难度数据!$P:$AI,IF($F590=1,4+VLOOKUP($E590,难度数据!$A$24:$B$27,2,FALSE),14+VLOOKUP($E590,难度数据!$A$28:$B$31,2,FALSE)),FALSE)</f>
        <v>1950</v>
      </c>
      <c r="K590" s="28">
        <v>0</v>
      </c>
      <c r="L590" s="28">
        <v>1.5</v>
      </c>
      <c r="M590" s="28">
        <v>0</v>
      </c>
      <c r="N590" s="28">
        <v>0</v>
      </c>
      <c r="O590" s="28">
        <f ca="1">LOOKUP($G590*4,难度数据!$I$3:$I$23,IF($F590=1,INDIRECT("难度数据"&amp;"!$J$3:$J$23"),INDIRECT("难度数据"&amp;"!$K$3:$K$23")))</f>
        <v>24300</v>
      </c>
      <c r="P590" s="28">
        <v>0</v>
      </c>
      <c r="Q590" s="28">
        <v>0</v>
      </c>
      <c r="R590" s="28">
        <v>1303021</v>
      </c>
      <c r="S590" s="28">
        <v>1</v>
      </c>
      <c r="T590" s="28">
        <v>1304028</v>
      </c>
      <c r="U590" s="28">
        <v>7</v>
      </c>
      <c r="V590" s="28">
        <v>1304032</v>
      </c>
      <c r="W590" s="28">
        <v>7</v>
      </c>
      <c r="X590" s="28"/>
      <c r="Y590" s="28"/>
      <c r="Z590" s="28"/>
      <c r="AA590" s="28" t="str">
        <f t="shared" si="28"/>
        <v/>
      </c>
      <c r="AB590" s="28">
        <v>0</v>
      </c>
      <c r="AC590" s="28">
        <f t="shared" si="27"/>
        <v>5</v>
      </c>
      <c r="AD590" s="29" t="str">
        <f>VLOOKUP(AG590,[2]战场角色!$A:$V,22,0)</f>
        <v>head_lftl_1102021</v>
      </c>
      <c r="AE590" s="29">
        <f>VLOOKUP(AG590,检索目录!A:F,6,0)</f>
        <v>3</v>
      </c>
      <c r="AF590" s="28">
        <f>VLOOKUP(AG590,检索目录!A:F,3,0)</f>
        <v>2</v>
      </c>
      <c r="AG590" s="28">
        <v>1102021</v>
      </c>
      <c r="AH590" s="28"/>
    </row>
    <row r="591" s="29" customFormat="1" ht="16.5" spans="1:34">
      <c r="A591" s="35">
        <f>CONCATENATE(9,VLOOKUP(LEFT($D591,3),{"czg",1;"tfq",2;"zyd",3;"jzq",4;"gcz",5;"pcc",6},2,FALSE))*100000+VALUE(MID($D591,5,LEN($D591)-LEN(RIGHT($D591,11))-5+1))*1000+LEFT(RIGHT($D591,10),1)*100+IF(LEFT(RIGHT($D591,8),3)="jlr",1,2)*10+RIGHT($D591,1)</f>
        <v>9210112</v>
      </c>
      <c r="B591" s="28" t="s">
        <v>98</v>
      </c>
      <c r="C591" s="28" t="s">
        <v>209</v>
      </c>
      <c r="D591" s="28" t="s">
        <v>743</v>
      </c>
      <c r="E591" s="28">
        <v>4</v>
      </c>
      <c r="F591" s="28">
        <f t="shared" si="26"/>
        <v>1</v>
      </c>
      <c r="G591" s="28">
        <f>INDEX(难度数据!$A$1:$G$16,MATCH(VALUE(MID($D591,5,LEN($D591)-LEN(RIGHT($D591,11))-5+1)),难度数据!$A$1:$A$16,0),MATCH(LEFT($D591,3),难度数据!$A$1:$G$1,0))</f>
        <v>39</v>
      </c>
      <c r="H591" s="28">
        <f>VLOOKUP($G591,难度数据!$P:$AI,IF($F591=1,2+VLOOKUP($E591,难度数据!$A$24:$B$27,2,FALSE),12+VLOOKUP($E591,难度数据!$A$28:$B$31,2,FALSE)),FALSE)</f>
        <v>1.30580602962739</v>
      </c>
      <c r="I591" s="28">
        <f>VLOOKUP($G591,难度数据!$P:$AI,IF($F591=1,3+VLOOKUP($E591,难度数据!$A$24:$B$27,2,FALSE),13+VLOOKUP($E591,难度数据!$A$28:$B$31,2,FALSE)),FALSE)</f>
        <v>0</v>
      </c>
      <c r="J591" s="28">
        <f>VLOOKUP($G591,难度数据!$P:$AI,IF($F591=1,4+VLOOKUP($E591,难度数据!$A$24:$B$27,2,FALSE),14+VLOOKUP($E591,难度数据!$A$28:$B$31,2,FALSE)),FALSE)</f>
        <v>1950</v>
      </c>
      <c r="K591" s="28">
        <v>0</v>
      </c>
      <c r="L591" s="28">
        <v>1.5</v>
      </c>
      <c r="M591" s="28">
        <v>0</v>
      </c>
      <c r="N591" s="28">
        <v>0</v>
      </c>
      <c r="O591" s="28">
        <f ca="1">LOOKUP($G591*4,难度数据!$I$3:$I$23,IF($F591=1,INDIRECT("难度数据"&amp;"!$J$3:$J$23"),INDIRECT("难度数据"&amp;"!$K$3:$K$23")))</f>
        <v>160</v>
      </c>
      <c r="P591" s="28">
        <v>0</v>
      </c>
      <c r="Q591" s="28">
        <v>0</v>
      </c>
      <c r="R591" s="28">
        <v>1301001</v>
      </c>
      <c r="S591" s="28">
        <v>1</v>
      </c>
      <c r="T591" s="28">
        <v>1302001</v>
      </c>
      <c r="U591" s="28">
        <v>7</v>
      </c>
      <c r="V591" s="28"/>
      <c r="W591" s="28"/>
      <c r="X591" s="28"/>
      <c r="Y591" s="28"/>
      <c r="Z591" s="28"/>
      <c r="AA591" s="28" t="str">
        <f t="shared" si="28"/>
        <v>tfq-10-1-shl-loc2</v>
      </c>
      <c r="AB591" s="28">
        <v>4</v>
      </c>
      <c r="AC591" s="28">
        <f t="shared" si="27"/>
        <v>5</v>
      </c>
      <c r="AD591" s="29" t="str">
        <f>VLOOKUP(AG591,[2]战场角色!$A:$V,22,0)</f>
        <v>head_cfcyb_1101001</v>
      </c>
      <c r="AE591" s="29">
        <f>VLOOKUP(AG591,检索目录!A:F,6,0)</f>
        <v>3</v>
      </c>
      <c r="AF591" s="28">
        <f>VLOOKUP(AG591,检索目录!A:F,3,0)</f>
        <v>1</v>
      </c>
      <c r="AG591" s="28">
        <v>1101001</v>
      </c>
      <c r="AH591" s="28"/>
    </row>
    <row r="592" s="29" customFormat="1" ht="16.5" spans="1:34">
      <c r="A592" s="35">
        <f>CONCATENATE(9,VLOOKUP(LEFT($D592,3),{"czg",1;"tfq",2;"zyd",3;"jzq",4;"gcz",5;"pcc",6},2,FALSE))*100000+VALUE(MID($D592,5,LEN($D592)-LEN(RIGHT($D592,11))-5+1))*1000+LEFT(RIGHT($D592,10),1)*100+IF(LEFT(RIGHT($D592,8),3)="jlr",1,2)*10+RIGHT($D592,1)</f>
        <v>9210122</v>
      </c>
      <c r="B592" s="28" t="s">
        <v>101</v>
      </c>
      <c r="C592" s="28" t="s">
        <v>521</v>
      </c>
      <c r="D592" s="28" t="s">
        <v>744</v>
      </c>
      <c r="E592" s="28">
        <v>4</v>
      </c>
      <c r="F592" s="28">
        <f t="shared" si="26"/>
        <v>2</v>
      </c>
      <c r="G592" s="28">
        <f>INDEX(难度数据!$A$1:$G$16,MATCH(VALUE(MID($D592,5,LEN($D592)-LEN(RIGHT($D592,11))-5+1)),难度数据!$A$1:$A$16,0),MATCH(LEFT($D592,3),难度数据!$A$1:$G$1,0))</f>
        <v>39</v>
      </c>
      <c r="H592" s="28">
        <f>VLOOKUP($G592,难度数据!$P:$AI,IF($F592=1,2+VLOOKUP($E592,难度数据!$A$24:$B$27,2,FALSE),12+VLOOKUP($E592,难度数据!$A$28:$B$31,2,FALSE)),FALSE)</f>
        <v>1.31048939002058</v>
      </c>
      <c r="I592" s="28">
        <f>VLOOKUP($G592,难度数据!$P:$AI,IF($F592=1,3+VLOOKUP($E592,难度数据!$A$24:$B$27,2,FALSE),13+VLOOKUP($E592,难度数据!$A$28:$B$31,2,FALSE)),FALSE)</f>
        <v>0</v>
      </c>
      <c r="J592" s="28">
        <f>VLOOKUP($G592,难度数据!$P:$AI,IF($F592=1,4+VLOOKUP($E592,难度数据!$A$24:$B$27,2,FALSE),14+VLOOKUP($E592,难度数据!$A$28:$B$31,2,FALSE)),FALSE)</f>
        <v>1950</v>
      </c>
      <c r="K592" s="28">
        <v>0</v>
      </c>
      <c r="L592" s="28">
        <v>1.5</v>
      </c>
      <c r="M592" s="28">
        <v>0</v>
      </c>
      <c r="N592" s="28">
        <v>0</v>
      </c>
      <c r="O592" s="28">
        <f ca="1">LOOKUP($G592*4,难度数据!$I$3:$I$23,IF($F592=1,INDIRECT("难度数据"&amp;"!$J$3:$J$23"),INDIRECT("难度数据"&amp;"!$K$3:$K$23")))</f>
        <v>24300</v>
      </c>
      <c r="P592" s="28">
        <v>0</v>
      </c>
      <c r="Q592" s="28">
        <v>0</v>
      </c>
      <c r="R592" s="28">
        <v>1303009</v>
      </c>
      <c r="S592" s="28">
        <v>1</v>
      </c>
      <c r="T592" s="28">
        <v>1304029</v>
      </c>
      <c r="U592" s="28">
        <v>7</v>
      </c>
      <c r="V592" s="28">
        <v>1304032</v>
      </c>
      <c r="W592" s="28">
        <v>7</v>
      </c>
      <c r="X592" s="28"/>
      <c r="Y592" s="28"/>
      <c r="Z592" s="28"/>
      <c r="AA592" s="28" t="str">
        <f t="shared" si="28"/>
        <v/>
      </c>
      <c r="AB592" s="28">
        <v>0</v>
      </c>
      <c r="AC592" s="28">
        <f t="shared" si="27"/>
        <v>5</v>
      </c>
      <c r="AD592" s="29" t="str">
        <f>VLOOKUP(AG592,[2]战场角色!$A:$V,22,0)</f>
        <v>head_xh_1102009</v>
      </c>
      <c r="AE592" s="29">
        <f>VLOOKUP(AG592,检索目录!A:F,6,0)</f>
        <v>3</v>
      </c>
      <c r="AF592" s="28">
        <f>VLOOKUP(AG592,检索目录!A:F,3,0)</f>
        <v>1</v>
      </c>
      <c r="AG592" s="28">
        <v>1102009</v>
      </c>
      <c r="AH592" s="28"/>
    </row>
    <row r="593" s="29" customFormat="1" ht="16.5" spans="1:34">
      <c r="A593" s="35">
        <f>CONCATENATE(9,VLOOKUP(LEFT($D593,3),{"czg",1;"tfq",2;"zyd",3;"jzq",4;"gcz",5;"pcc",6},2,FALSE))*100000+VALUE(MID($D593,5,LEN($D593)-LEN(RIGHT($D593,11))-5+1))*1000+LEFT(RIGHT($D593,10),1)*100+IF(LEFT(RIGHT($D593,8),3)="jlr",1,2)*10+RIGHT($D593,1)</f>
        <v>9210113</v>
      </c>
      <c r="B593" s="28" t="s">
        <v>98</v>
      </c>
      <c r="C593" s="28" t="s">
        <v>183</v>
      </c>
      <c r="D593" s="28" t="s">
        <v>745</v>
      </c>
      <c r="E593" s="28">
        <v>3</v>
      </c>
      <c r="F593" s="28">
        <f t="shared" si="26"/>
        <v>1</v>
      </c>
      <c r="G593" s="28">
        <f>INDEX(难度数据!$A$1:$G$16,MATCH(VALUE(MID($D593,5,LEN($D593)-LEN(RIGHT($D593,11))-5+1)),难度数据!$A$1:$A$16,0),MATCH(LEFT($D593,3),难度数据!$A$1:$G$1,0))</f>
        <v>39</v>
      </c>
      <c r="H593" s="28">
        <f>VLOOKUP($G593,难度数据!$P:$AI,IF($F593=1,2+VLOOKUP($E593,难度数据!$A$24:$B$27,2,FALSE),12+VLOOKUP($E593,难度数据!$A$28:$B$31,2,FALSE)),FALSE)</f>
        <v>1.13167017500802</v>
      </c>
      <c r="I593" s="28">
        <f>VLOOKUP($G593,难度数据!$P:$AI,IF($F593=1,3+VLOOKUP($E593,难度数据!$A$24:$B$27,2,FALSE),13+VLOOKUP($E593,难度数据!$A$28:$B$31,2,FALSE)),FALSE)</f>
        <v>0</v>
      </c>
      <c r="J593" s="28">
        <f>VLOOKUP($G593,难度数据!$P:$AI,IF($F593=1,4+VLOOKUP($E593,难度数据!$A$24:$B$27,2,FALSE),14+VLOOKUP($E593,难度数据!$A$28:$B$31,2,FALSE)),FALSE)</f>
        <v>1950</v>
      </c>
      <c r="K593" s="28">
        <v>0</v>
      </c>
      <c r="L593" s="28">
        <v>1.5</v>
      </c>
      <c r="M593" s="28">
        <v>0</v>
      </c>
      <c r="N593" s="28">
        <v>0</v>
      </c>
      <c r="O593" s="28">
        <f ca="1">LOOKUP($G593*4,难度数据!$I$3:$I$23,IF($F593=1,INDIRECT("难度数据"&amp;"!$J$3:$J$23"),INDIRECT("难度数据"&amp;"!$K$3:$K$23")))</f>
        <v>160</v>
      </c>
      <c r="P593" s="28">
        <v>0</v>
      </c>
      <c r="Q593" s="28">
        <v>0</v>
      </c>
      <c r="R593" s="28">
        <v>1301011</v>
      </c>
      <c r="S593" s="28">
        <v>1</v>
      </c>
      <c r="T593" s="28">
        <v>1302011</v>
      </c>
      <c r="U593" s="28">
        <v>7</v>
      </c>
      <c r="V593" s="28"/>
      <c r="W593" s="28"/>
      <c r="X593" s="28"/>
      <c r="Y593" s="28"/>
      <c r="Z593" s="28"/>
      <c r="AA593" s="28" t="str">
        <f t="shared" si="28"/>
        <v>tfq-10-1-shl-loc3</v>
      </c>
      <c r="AB593" s="28">
        <v>4</v>
      </c>
      <c r="AC593" s="28">
        <f t="shared" si="27"/>
        <v>5</v>
      </c>
      <c r="AD593" s="29" t="str">
        <f>VLOOKUP(AG593,[2]战场角色!$A:$V,22,0)</f>
        <v>head_yfz_1101011</v>
      </c>
      <c r="AE593" s="29">
        <f>VLOOKUP(AG593,检索目录!A:F,6,0)</f>
        <v>3</v>
      </c>
      <c r="AF593" s="28">
        <f>VLOOKUP(AG593,检索目录!A:F,3,0)</f>
        <v>2</v>
      </c>
      <c r="AG593" s="28">
        <v>1101011</v>
      </c>
      <c r="AH593" s="28"/>
    </row>
    <row r="594" s="29" customFormat="1" ht="16.5" spans="1:34">
      <c r="A594" s="35">
        <f>CONCATENATE(9,VLOOKUP(LEFT($D594,3),{"czg",1;"tfq",2;"zyd",3;"jzq",4;"gcz",5;"pcc",6},2,FALSE))*100000+VALUE(MID($D594,5,LEN($D594)-LEN(RIGHT($D594,11))-5+1))*1000+LEFT(RIGHT($D594,10),1)*100+IF(LEFT(RIGHT($D594,8),3)="jlr",1,2)*10+RIGHT($D594,1)</f>
        <v>9210123</v>
      </c>
      <c r="B594" s="28" t="s">
        <v>101</v>
      </c>
      <c r="C594" s="28" t="s">
        <v>524</v>
      </c>
      <c r="D594" s="28" t="s">
        <v>746</v>
      </c>
      <c r="E594" s="28">
        <v>3</v>
      </c>
      <c r="F594" s="28">
        <f t="shared" si="26"/>
        <v>2</v>
      </c>
      <c r="G594" s="28">
        <f>INDEX(难度数据!$A$1:$G$16,MATCH(VALUE(MID($D594,5,LEN($D594)-LEN(RIGHT($D594,11))-5+1)),难度数据!$A$1:$A$16,0),MATCH(LEFT($D594,3),难度数据!$A$1:$G$1,0))</f>
        <v>39</v>
      </c>
      <c r="H594" s="28">
        <f>VLOOKUP($G594,难度数据!$P:$AI,IF($F594=1,2+VLOOKUP($E594,难度数据!$A$24:$B$27,2,FALSE),12+VLOOKUP($E594,难度数据!$A$28:$B$31,2,FALSE)),FALSE)</f>
        <v>1.13911770055635</v>
      </c>
      <c r="I594" s="28">
        <f>VLOOKUP($G594,难度数据!$P:$AI,IF($F594=1,3+VLOOKUP($E594,难度数据!$A$24:$B$27,2,FALSE),13+VLOOKUP($E594,难度数据!$A$28:$B$31,2,FALSE)),FALSE)</f>
        <v>0</v>
      </c>
      <c r="J594" s="28">
        <f>VLOOKUP($G594,难度数据!$P:$AI,IF($F594=1,4+VLOOKUP($E594,难度数据!$A$24:$B$27,2,FALSE),14+VLOOKUP($E594,难度数据!$A$28:$B$31,2,FALSE)),FALSE)</f>
        <v>1950</v>
      </c>
      <c r="K594" s="28">
        <v>0</v>
      </c>
      <c r="L594" s="28">
        <v>1.5</v>
      </c>
      <c r="M594" s="28">
        <v>0</v>
      </c>
      <c r="N594" s="28">
        <v>0</v>
      </c>
      <c r="O594" s="28">
        <f ca="1">LOOKUP($G594*4,难度数据!$I$3:$I$23,IF($F594=1,INDIRECT("难度数据"&amp;"!$J$3:$J$23"),INDIRECT("难度数据"&amp;"!$K$3:$K$23")))</f>
        <v>24300</v>
      </c>
      <c r="P594" s="28">
        <v>0</v>
      </c>
      <c r="Q594" s="28">
        <v>0</v>
      </c>
      <c r="R594" s="28">
        <v>1303017</v>
      </c>
      <c r="S594" s="28">
        <v>1</v>
      </c>
      <c r="T594" s="28">
        <v>1304030</v>
      </c>
      <c r="U594" s="28">
        <v>7</v>
      </c>
      <c r="V594" s="28">
        <v>1304031</v>
      </c>
      <c r="W594" s="28">
        <v>7</v>
      </c>
      <c r="X594" s="28"/>
      <c r="Y594" s="28"/>
      <c r="Z594" s="28"/>
      <c r="AA594" s="28" t="str">
        <f t="shared" si="28"/>
        <v/>
      </c>
      <c r="AB594" s="28">
        <v>0</v>
      </c>
      <c r="AC594" s="28">
        <f t="shared" si="27"/>
        <v>5</v>
      </c>
      <c r="AD594" s="29" t="str">
        <f>VLOOKUP(AG594,[2]战场角色!$A:$V,22,0)</f>
        <v>head_fl_1102017</v>
      </c>
      <c r="AE594" s="29">
        <f>VLOOKUP(AG594,检索目录!A:F,6,0)</f>
        <v>3</v>
      </c>
      <c r="AF594" s="28">
        <f>VLOOKUP(AG594,检索目录!A:F,3,0)</f>
        <v>2</v>
      </c>
      <c r="AG594" s="28">
        <v>1102017</v>
      </c>
      <c r="AH594" s="28"/>
    </row>
    <row r="595" s="29" customFormat="1" ht="16.5" spans="1:34">
      <c r="A595" s="35">
        <f>CONCATENATE(9,VLOOKUP(LEFT($D595,3),{"czg",1;"tfq",2;"zyd",3;"jzq",4;"gcz",5;"pcc",6},2,FALSE))*100000+VALUE(MID($D595,5,LEN($D595)-LEN(RIGHT($D595,11))-5+1))*1000+LEFT(RIGHT($D595,10),1)*100+IF(LEFT(RIGHT($D595,8),3)="jlr",1,2)*10+RIGHT($D595,1)</f>
        <v>9210211</v>
      </c>
      <c r="B595" s="28" t="s">
        <v>98</v>
      </c>
      <c r="C595" s="28" t="s">
        <v>226</v>
      </c>
      <c r="D595" s="28" t="s">
        <v>747</v>
      </c>
      <c r="E595" s="28">
        <v>3</v>
      </c>
      <c r="F595" s="28">
        <f t="shared" si="26"/>
        <v>1</v>
      </c>
      <c r="G595" s="28">
        <f>INDEX(难度数据!$A$1:$G$16,MATCH(VALUE(MID($D595,5,LEN($D595)-LEN(RIGHT($D595,11))-5+1)),难度数据!$A$1:$A$16,0),MATCH(LEFT($D595,3),难度数据!$A$1:$G$1,0))</f>
        <v>39</v>
      </c>
      <c r="H595" s="28">
        <f>VLOOKUP($G595,难度数据!$P:$AI,IF($F595=1,2+VLOOKUP($E595,难度数据!$A$24:$B$27,2,FALSE),12+VLOOKUP($E595,难度数据!$A$28:$B$31,2,FALSE)),FALSE)</f>
        <v>1.13167017500802</v>
      </c>
      <c r="I595" s="28">
        <f>VLOOKUP($G595,难度数据!$P:$AI,IF($F595=1,3+VLOOKUP($E595,难度数据!$A$24:$B$27,2,FALSE),13+VLOOKUP($E595,难度数据!$A$28:$B$31,2,FALSE)),FALSE)</f>
        <v>0</v>
      </c>
      <c r="J595" s="28">
        <f>VLOOKUP($G595,难度数据!$P:$AI,IF($F595=1,4+VLOOKUP($E595,难度数据!$A$24:$B$27,2,FALSE),14+VLOOKUP($E595,难度数据!$A$28:$B$31,2,FALSE)),FALSE)</f>
        <v>1950</v>
      </c>
      <c r="K595" s="28">
        <v>0</v>
      </c>
      <c r="L595" s="28">
        <v>1.5</v>
      </c>
      <c r="M595" s="28">
        <v>0</v>
      </c>
      <c r="N595" s="28">
        <v>0</v>
      </c>
      <c r="O595" s="28">
        <f ca="1">LOOKUP($G595*4,难度数据!$I$3:$I$23,IF($F595=1,INDIRECT("难度数据"&amp;"!$J$3:$J$23"),INDIRECT("难度数据"&amp;"!$K$3:$K$23")))</f>
        <v>160</v>
      </c>
      <c r="P595" s="28">
        <v>0</v>
      </c>
      <c r="Q595" s="28">
        <v>0</v>
      </c>
      <c r="R595" s="28">
        <v>1301006</v>
      </c>
      <c r="S595" s="28">
        <v>1</v>
      </c>
      <c r="T595" s="28">
        <v>1302006</v>
      </c>
      <c r="U595" s="28">
        <v>7</v>
      </c>
      <c r="V595" s="28"/>
      <c r="W595" s="28"/>
      <c r="X595" s="28"/>
      <c r="Y595" s="28"/>
      <c r="Z595" s="28"/>
      <c r="AA595" s="28" t="str">
        <f t="shared" si="28"/>
        <v>tfq-10-2-shl-loc1</v>
      </c>
      <c r="AB595" s="28">
        <v>4</v>
      </c>
      <c r="AC595" s="28">
        <f t="shared" si="27"/>
        <v>5</v>
      </c>
      <c r="AD595" s="29" t="str">
        <f>VLOOKUP(AG595,[2]战场角色!$A:$V,22,0)</f>
        <v>head_hltn_1101006</v>
      </c>
      <c r="AE595" s="29">
        <f>VLOOKUP(AG595,检索目录!A:F,6,0)</f>
        <v>4</v>
      </c>
      <c r="AF595" s="28">
        <f>VLOOKUP(AG595,检索目录!A:F,3,0)</f>
        <v>3</v>
      </c>
      <c r="AG595" s="28">
        <v>1101006</v>
      </c>
      <c r="AH595" s="28"/>
    </row>
    <row r="596" s="29" customFormat="1" ht="16.5" spans="1:34">
      <c r="A596" s="35">
        <f>CONCATENATE(9,VLOOKUP(LEFT($D596,3),{"czg",1;"tfq",2;"zyd",3;"jzq",4;"gcz",5;"pcc",6},2,FALSE))*100000+VALUE(MID($D596,5,LEN($D596)-LEN(RIGHT($D596,11))-5+1))*1000+LEFT(RIGHT($D596,10),1)*100+IF(LEFT(RIGHT($D596,8),3)="jlr",1,2)*10+RIGHT($D596,1)</f>
        <v>9210221</v>
      </c>
      <c r="B596" s="28" t="s">
        <v>101</v>
      </c>
      <c r="C596" s="28" t="s">
        <v>527</v>
      </c>
      <c r="D596" s="28" t="s">
        <v>748</v>
      </c>
      <c r="E596" s="28">
        <v>3</v>
      </c>
      <c r="F596" s="28">
        <f t="shared" si="26"/>
        <v>2</v>
      </c>
      <c r="G596" s="28">
        <f>INDEX(难度数据!$A$1:$G$16,MATCH(VALUE(MID($D596,5,LEN($D596)-LEN(RIGHT($D596,11))-5+1)),难度数据!$A$1:$A$16,0),MATCH(LEFT($D596,3),难度数据!$A$1:$G$1,0))</f>
        <v>39</v>
      </c>
      <c r="H596" s="28">
        <f>VLOOKUP($G596,难度数据!$P:$AI,IF($F596=1,2+VLOOKUP($E596,难度数据!$A$24:$B$27,2,FALSE),12+VLOOKUP($E596,难度数据!$A$28:$B$31,2,FALSE)),FALSE)</f>
        <v>1.13911770055635</v>
      </c>
      <c r="I596" s="28">
        <f>VLOOKUP($G596,难度数据!$P:$AI,IF($F596=1,3+VLOOKUP($E596,难度数据!$A$24:$B$27,2,FALSE),13+VLOOKUP($E596,难度数据!$A$28:$B$31,2,FALSE)),FALSE)</f>
        <v>0</v>
      </c>
      <c r="J596" s="28">
        <f>VLOOKUP($G596,难度数据!$P:$AI,IF($F596=1,4+VLOOKUP($E596,难度数据!$A$24:$B$27,2,FALSE),14+VLOOKUP($E596,难度数据!$A$28:$B$31,2,FALSE)),FALSE)</f>
        <v>1950</v>
      </c>
      <c r="K596" s="28">
        <v>0</v>
      </c>
      <c r="L596" s="28">
        <v>1.5</v>
      </c>
      <c r="M596" s="28">
        <v>0</v>
      </c>
      <c r="N596" s="28">
        <v>0</v>
      </c>
      <c r="O596" s="28">
        <f ca="1">LOOKUP($G596*4,难度数据!$I$3:$I$23,IF($F596=1,INDIRECT("难度数据"&amp;"!$J$3:$J$23"),INDIRECT("难度数据"&amp;"!$K$3:$K$23")))</f>
        <v>24300</v>
      </c>
      <c r="P596" s="28">
        <v>0</v>
      </c>
      <c r="Q596" s="28">
        <v>0</v>
      </c>
      <c r="R596" s="28">
        <v>1303007</v>
      </c>
      <c r="S596" s="28">
        <v>1</v>
      </c>
      <c r="T596" s="28">
        <v>1304017</v>
      </c>
      <c r="U596" s="28">
        <v>7</v>
      </c>
      <c r="V596" s="28">
        <v>1304019</v>
      </c>
      <c r="W596" s="28">
        <v>7</v>
      </c>
      <c r="X596" s="28"/>
      <c r="Y596" s="28"/>
      <c r="Z596" s="28"/>
      <c r="AA596" s="28" t="str">
        <f t="shared" si="28"/>
        <v/>
      </c>
      <c r="AB596" s="28">
        <v>0</v>
      </c>
      <c r="AC596" s="28">
        <f t="shared" si="27"/>
        <v>5</v>
      </c>
      <c r="AD596" s="29" t="str">
        <f>VLOOKUP(AG596,[2]战场角色!$A:$V,22,0)</f>
        <v>head_tstn_1102007</v>
      </c>
      <c r="AE596" s="29">
        <f>VLOOKUP(AG596,检索目录!A:F,6,0)</f>
        <v>4</v>
      </c>
      <c r="AF596" s="28">
        <f>VLOOKUP(AG596,检索目录!A:F,3,0)</f>
        <v>3</v>
      </c>
      <c r="AG596" s="28">
        <v>1102007</v>
      </c>
      <c r="AH596" s="28"/>
    </row>
    <row r="597" s="29" customFormat="1" ht="16.5" spans="1:34">
      <c r="A597" s="35">
        <f>CONCATENATE(9,VLOOKUP(LEFT($D597,3),{"czg",1;"tfq",2;"zyd",3;"jzq",4;"gcz",5;"pcc",6},2,FALSE))*100000+VALUE(MID($D597,5,LEN($D597)-LEN(RIGHT($D597,11))-5+1))*1000+LEFT(RIGHT($D597,10),1)*100+IF(LEFT(RIGHT($D597,8),3)="jlr",1,2)*10+RIGHT($D597,1)</f>
        <v>9210212</v>
      </c>
      <c r="B597" s="28" t="s">
        <v>98</v>
      </c>
      <c r="C597" s="28" t="s">
        <v>231</v>
      </c>
      <c r="D597" s="28" t="s">
        <v>749</v>
      </c>
      <c r="E597" s="28">
        <v>3</v>
      </c>
      <c r="F597" s="28">
        <f t="shared" si="26"/>
        <v>1</v>
      </c>
      <c r="G597" s="28">
        <f>INDEX(难度数据!$A$1:$G$16,MATCH(VALUE(MID($D597,5,LEN($D597)-LEN(RIGHT($D597,11))-5+1)),难度数据!$A$1:$A$16,0),MATCH(LEFT($D597,3),难度数据!$A$1:$G$1,0))</f>
        <v>39</v>
      </c>
      <c r="H597" s="28">
        <f>VLOOKUP($G597,难度数据!$P:$AI,IF($F597=1,2+VLOOKUP($E597,难度数据!$A$24:$B$27,2,FALSE),12+VLOOKUP($E597,难度数据!$A$28:$B$31,2,FALSE)),FALSE)</f>
        <v>1.13167017500802</v>
      </c>
      <c r="I597" s="28">
        <f>VLOOKUP($G597,难度数据!$P:$AI,IF($F597=1,3+VLOOKUP($E597,难度数据!$A$24:$B$27,2,FALSE),13+VLOOKUP($E597,难度数据!$A$28:$B$31,2,FALSE)),FALSE)</f>
        <v>0</v>
      </c>
      <c r="J597" s="28">
        <f>VLOOKUP($G597,难度数据!$P:$AI,IF($F597=1,4+VLOOKUP($E597,难度数据!$A$24:$B$27,2,FALSE),14+VLOOKUP($E597,难度数据!$A$28:$B$31,2,FALSE)),FALSE)</f>
        <v>1950</v>
      </c>
      <c r="K597" s="28">
        <v>0</v>
      </c>
      <c r="L597" s="28">
        <v>1.5</v>
      </c>
      <c r="M597" s="28">
        <v>0</v>
      </c>
      <c r="N597" s="28">
        <v>0</v>
      </c>
      <c r="O597" s="28">
        <f ca="1">LOOKUP($G597*4,难度数据!$I$3:$I$23,IF($F597=1,INDIRECT("难度数据"&amp;"!$J$3:$J$23"),INDIRECT("难度数据"&amp;"!$K$3:$K$23")))</f>
        <v>160</v>
      </c>
      <c r="P597" s="28">
        <v>0</v>
      </c>
      <c r="Q597" s="28">
        <v>0</v>
      </c>
      <c r="R597" s="28">
        <v>1301003</v>
      </c>
      <c r="S597" s="28">
        <v>1</v>
      </c>
      <c r="T597" s="28">
        <v>1302003</v>
      </c>
      <c r="U597" s="28">
        <v>7</v>
      </c>
      <c r="V597" s="28"/>
      <c r="W597" s="28"/>
      <c r="X597" s="28"/>
      <c r="Y597" s="28"/>
      <c r="Z597" s="28"/>
      <c r="AA597" s="28" t="str">
        <f t="shared" si="28"/>
        <v>tfq-10-2-shl-loc2</v>
      </c>
      <c r="AB597" s="28">
        <v>4</v>
      </c>
      <c r="AC597" s="28">
        <f t="shared" si="27"/>
        <v>5</v>
      </c>
      <c r="AD597" s="29" t="str">
        <f>VLOOKUP(AG597,[2]战场角色!$A:$V,22,0)</f>
        <v>head_zdxl_1101003</v>
      </c>
      <c r="AE597" s="29">
        <f>VLOOKUP(AG597,检索目录!A:F,6,0)</f>
        <v>3</v>
      </c>
      <c r="AF597" s="28">
        <f>VLOOKUP(AG597,检索目录!A:F,3,0)</f>
        <v>3</v>
      </c>
      <c r="AG597" s="28">
        <v>1101003</v>
      </c>
      <c r="AH597" s="28"/>
    </row>
    <row r="598" s="29" customFormat="1" ht="16.5" spans="1:34">
      <c r="A598" s="35">
        <f>CONCATENATE(9,VLOOKUP(LEFT($D598,3),{"czg",1;"tfq",2;"zyd",3;"jzq",4;"gcz",5;"pcc",6},2,FALSE))*100000+VALUE(MID($D598,5,LEN($D598)-LEN(RIGHT($D598,11))-5+1))*1000+LEFT(RIGHT($D598,10),1)*100+IF(LEFT(RIGHT($D598,8),3)="jlr",1,2)*10+RIGHT($D598,1)</f>
        <v>9210222</v>
      </c>
      <c r="B598" s="28" t="s">
        <v>101</v>
      </c>
      <c r="C598" s="28" t="s">
        <v>505</v>
      </c>
      <c r="D598" s="28" t="s">
        <v>750</v>
      </c>
      <c r="E598" s="28">
        <v>4</v>
      </c>
      <c r="F598" s="28">
        <f t="shared" si="26"/>
        <v>2</v>
      </c>
      <c r="G598" s="28">
        <f>INDEX(难度数据!$A$1:$G$16,MATCH(VALUE(MID($D598,5,LEN($D598)-LEN(RIGHT($D598,11))-5+1)),难度数据!$A$1:$A$16,0),MATCH(LEFT($D598,3),难度数据!$A$1:$G$1,0))</f>
        <v>39</v>
      </c>
      <c r="H598" s="28">
        <f>VLOOKUP($G598,难度数据!$P:$AI,IF($F598=1,2+VLOOKUP($E598,难度数据!$A$24:$B$27,2,FALSE),12+VLOOKUP($E598,难度数据!$A$28:$B$31,2,FALSE)),FALSE)</f>
        <v>1.31048939002058</v>
      </c>
      <c r="I598" s="28">
        <f>VLOOKUP($G598,难度数据!$P:$AI,IF($F598=1,3+VLOOKUP($E598,难度数据!$A$24:$B$27,2,FALSE),13+VLOOKUP($E598,难度数据!$A$28:$B$31,2,FALSE)),FALSE)</f>
        <v>0</v>
      </c>
      <c r="J598" s="28">
        <f>VLOOKUP($G598,难度数据!$P:$AI,IF($F598=1,4+VLOOKUP($E598,难度数据!$A$24:$B$27,2,FALSE),14+VLOOKUP($E598,难度数据!$A$28:$B$31,2,FALSE)),FALSE)</f>
        <v>1950</v>
      </c>
      <c r="K598" s="28">
        <v>0</v>
      </c>
      <c r="L598" s="28">
        <v>1.5</v>
      </c>
      <c r="M598" s="28">
        <v>0</v>
      </c>
      <c r="N598" s="28">
        <v>0</v>
      </c>
      <c r="O598" s="28">
        <f ca="1">LOOKUP($G598*4,难度数据!$I$3:$I$23,IF($F598=1,INDIRECT("难度数据"&amp;"!$J$3:$J$23"),INDIRECT("难度数据"&amp;"!$K$3:$K$23")))</f>
        <v>24300</v>
      </c>
      <c r="P598" s="28">
        <v>0</v>
      </c>
      <c r="Q598" s="28">
        <v>0</v>
      </c>
      <c r="R598" s="28">
        <v>1303005</v>
      </c>
      <c r="S598" s="28">
        <v>1</v>
      </c>
      <c r="T598" s="28">
        <v>1304030</v>
      </c>
      <c r="U598" s="28">
        <v>7</v>
      </c>
      <c r="V598" s="28">
        <v>1304036</v>
      </c>
      <c r="W598" s="28">
        <v>7</v>
      </c>
      <c r="X598" s="28"/>
      <c r="Y598" s="28"/>
      <c r="Z598" s="28"/>
      <c r="AA598" s="28" t="str">
        <f t="shared" si="28"/>
        <v/>
      </c>
      <c r="AB598" s="28">
        <v>0</v>
      </c>
      <c r="AC598" s="28">
        <f t="shared" si="27"/>
        <v>5</v>
      </c>
      <c r="AD598" s="29" t="str">
        <f>VLOOKUP(AG598,[2]战场角色!$A:$V,22,0)</f>
        <v>head_lxy_1102005</v>
      </c>
      <c r="AE598" s="29">
        <f>VLOOKUP(AG598,检索目录!A:F,6,0)</f>
        <v>3</v>
      </c>
      <c r="AF598" s="28">
        <f>VLOOKUP(AG598,检索目录!A:F,3,0)</f>
        <v>3</v>
      </c>
      <c r="AG598" s="28">
        <v>1102005</v>
      </c>
      <c r="AH598" s="28"/>
    </row>
    <row r="599" s="29" customFormat="1" ht="16.5" spans="1:34">
      <c r="A599" s="35">
        <f>CONCATENATE(9,VLOOKUP(LEFT($D599,3),{"czg",1;"tfq",2;"zyd",3;"jzq",4;"gcz",5;"pcc",6},2,FALSE))*100000+VALUE(MID($D599,5,LEN($D599)-LEN(RIGHT($D599,11))-5+1))*1000+LEFT(RIGHT($D599,10),1)*100+IF(LEFT(RIGHT($D599,8),3)="jlr",1,2)*10+RIGHT($D599,1)</f>
        <v>9210213</v>
      </c>
      <c r="B599" s="28" t="s">
        <v>98</v>
      </c>
      <c r="C599" s="28" t="s">
        <v>99</v>
      </c>
      <c r="D599" s="28" t="s">
        <v>751</v>
      </c>
      <c r="E599" s="28">
        <v>3</v>
      </c>
      <c r="F599" s="28">
        <f t="shared" si="26"/>
        <v>1</v>
      </c>
      <c r="G599" s="28">
        <f>INDEX(难度数据!$A$1:$G$16,MATCH(VALUE(MID($D599,5,LEN($D599)-LEN(RIGHT($D599,11))-5+1)),难度数据!$A$1:$A$16,0),MATCH(LEFT($D599,3),难度数据!$A$1:$G$1,0))</f>
        <v>39</v>
      </c>
      <c r="H599" s="28">
        <f>VLOOKUP($G599,难度数据!$P:$AI,IF($F599=1,2+VLOOKUP($E599,难度数据!$A$24:$B$27,2,FALSE),12+VLOOKUP($E599,难度数据!$A$28:$B$31,2,FALSE)),FALSE)</f>
        <v>1.13167017500802</v>
      </c>
      <c r="I599" s="28">
        <f>VLOOKUP($G599,难度数据!$P:$AI,IF($F599=1,3+VLOOKUP($E599,难度数据!$A$24:$B$27,2,FALSE),13+VLOOKUP($E599,难度数据!$A$28:$B$31,2,FALSE)),FALSE)</f>
        <v>0</v>
      </c>
      <c r="J599" s="28">
        <f>VLOOKUP($G599,难度数据!$P:$AI,IF($F599=1,4+VLOOKUP($E599,难度数据!$A$24:$B$27,2,FALSE),14+VLOOKUP($E599,难度数据!$A$28:$B$31,2,FALSE)),FALSE)</f>
        <v>1950</v>
      </c>
      <c r="K599" s="28">
        <v>0</v>
      </c>
      <c r="L599" s="28">
        <v>1.5</v>
      </c>
      <c r="M599" s="28">
        <v>0</v>
      </c>
      <c r="N599" s="28">
        <v>0</v>
      </c>
      <c r="O599" s="28">
        <f ca="1">LOOKUP($G599*4,难度数据!$I$3:$I$23,IF($F599=1,INDIRECT("难度数据"&amp;"!$J$3:$J$23"),INDIRECT("难度数据"&amp;"!$K$3:$K$23")))</f>
        <v>160</v>
      </c>
      <c r="P599" s="28">
        <v>0</v>
      </c>
      <c r="Q599" s="28">
        <v>0</v>
      </c>
      <c r="R599" s="28">
        <v>1301012</v>
      </c>
      <c r="S599" s="28">
        <v>1</v>
      </c>
      <c r="T599" s="28">
        <v>1302012</v>
      </c>
      <c r="U599" s="28">
        <v>7</v>
      </c>
      <c r="V599" s="28"/>
      <c r="W599" s="28"/>
      <c r="X599" s="28"/>
      <c r="Y599" s="28"/>
      <c r="Z599" s="28"/>
      <c r="AA599" s="28" t="str">
        <f t="shared" si="28"/>
        <v>tfq-10-2-shl-loc3</v>
      </c>
      <c r="AB599" s="28">
        <v>4</v>
      </c>
      <c r="AC599" s="28">
        <f t="shared" si="27"/>
        <v>5</v>
      </c>
      <c r="AD599" s="29" t="str">
        <f>VLOOKUP(AG599,[2]战场角色!$A:$V,22,0)</f>
        <v>head_nyf_1101012</v>
      </c>
      <c r="AE599" s="29">
        <f>VLOOKUP(AG599,检索目录!A:F,6,0)</f>
        <v>2</v>
      </c>
      <c r="AF599" s="28">
        <f>VLOOKUP(AG599,检索目录!A:F,3,0)</f>
        <v>2</v>
      </c>
      <c r="AG599" s="28">
        <v>1101012</v>
      </c>
      <c r="AH599" s="28"/>
    </row>
    <row r="600" s="29" customFormat="1" ht="16.5" spans="1:34">
      <c r="A600" s="35">
        <f>CONCATENATE(9,VLOOKUP(LEFT($D600,3),{"czg",1;"tfq",2;"zyd",3;"jzq",4;"gcz",5;"pcc",6},2,FALSE))*100000+VALUE(MID($D600,5,LEN($D600)-LEN(RIGHT($D600,11))-5+1))*1000+LEFT(RIGHT($D600,10),1)*100+IF(LEFT(RIGHT($D600,8),3)="jlr",1,2)*10+RIGHT($D600,1)</f>
        <v>9210223</v>
      </c>
      <c r="B600" s="28" t="s">
        <v>101</v>
      </c>
      <c r="C600" s="28" t="s">
        <v>493</v>
      </c>
      <c r="D600" s="28" t="s">
        <v>752</v>
      </c>
      <c r="E600" s="28">
        <v>3</v>
      </c>
      <c r="F600" s="28">
        <f t="shared" si="26"/>
        <v>2</v>
      </c>
      <c r="G600" s="28">
        <f>INDEX(难度数据!$A$1:$G$16,MATCH(VALUE(MID($D600,5,LEN($D600)-LEN(RIGHT($D600,11))-5+1)),难度数据!$A$1:$A$16,0),MATCH(LEFT($D600,3),难度数据!$A$1:$G$1,0))</f>
        <v>39</v>
      </c>
      <c r="H600" s="28">
        <f>VLOOKUP($G600,难度数据!$P:$AI,IF($F600=1,2+VLOOKUP($E600,难度数据!$A$24:$B$27,2,FALSE),12+VLOOKUP($E600,难度数据!$A$28:$B$31,2,FALSE)),FALSE)</f>
        <v>1.13911770055635</v>
      </c>
      <c r="I600" s="28">
        <f>VLOOKUP($G600,难度数据!$P:$AI,IF($F600=1,3+VLOOKUP($E600,难度数据!$A$24:$B$27,2,FALSE),13+VLOOKUP($E600,难度数据!$A$28:$B$31,2,FALSE)),FALSE)</f>
        <v>0</v>
      </c>
      <c r="J600" s="28">
        <f>VLOOKUP($G600,难度数据!$P:$AI,IF($F600=1,4+VLOOKUP($E600,难度数据!$A$24:$B$27,2,FALSE),14+VLOOKUP($E600,难度数据!$A$28:$B$31,2,FALSE)),FALSE)</f>
        <v>1950</v>
      </c>
      <c r="K600" s="28">
        <v>0</v>
      </c>
      <c r="L600" s="28">
        <v>1.5</v>
      </c>
      <c r="M600" s="28">
        <v>0</v>
      </c>
      <c r="N600" s="28">
        <v>0</v>
      </c>
      <c r="O600" s="28">
        <f ca="1">LOOKUP($G600*4,难度数据!$I$3:$I$23,IF($F600=1,INDIRECT("难度数据"&amp;"!$J$3:$J$23"),INDIRECT("难度数据"&amp;"!$K$3:$K$23")))</f>
        <v>24300</v>
      </c>
      <c r="P600" s="28">
        <v>0</v>
      </c>
      <c r="Q600" s="28">
        <v>0</v>
      </c>
      <c r="R600" s="28">
        <v>1303018</v>
      </c>
      <c r="S600" s="28">
        <v>1</v>
      </c>
      <c r="T600" s="28">
        <v>1304029</v>
      </c>
      <c r="U600" s="28">
        <v>7</v>
      </c>
      <c r="V600" s="28">
        <v>1304032</v>
      </c>
      <c r="W600" s="28">
        <v>7</v>
      </c>
      <c r="X600" s="28"/>
      <c r="Y600" s="28"/>
      <c r="Z600" s="28"/>
      <c r="AA600" s="28" t="str">
        <f t="shared" si="28"/>
        <v/>
      </c>
      <c r="AB600" s="28">
        <v>0</v>
      </c>
      <c r="AC600" s="28">
        <f t="shared" si="27"/>
        <v>5</v>
      </c>
      <c r="AD600" s="29" t="str">
        <f>VLOOKUP(AG600,[2]战场角色!$A:$V,22,0)</f>
        <v>head_sr_1102018</v>
      </c>
      <c r="AE600" s="29">
        <f>VLOOKUP(AG600,检索目录!A:F,6,0)</f>
        <v>2</v>
      </c>
      <c r="AF600" s="28">
        <f>VLOOKUP(AG600,检索目录!A:F,3,0)</f>
        <v>2</v>
      </c>
      <c r="AG600" s="28">
        <v>1102018</v>
      </c>
      <c r="AH600" s="28"/>
    </row>
    <row r="601" s="29" customFormat="1" ht="16.5" spans="1:34">
      <c r="A601" s="35">
        <f>CONCATENATE(9,VLOOKUP(LEFT($D601,3),{"czg",1;"tfq",2;"zyd",3;"jzq",4;"gcz",5;"pcc",6},2,FALSE))*100000+VALUE(MID($D601,5,LEN($D601)-LEN(RIGHT($D601,11))-5+1))*1000+LEFT(RIGHT($D601,10),1)*100+IF(LEFT(RIGHT($D601,8),3)="jlr",1,2)*10+RIGHT($D601,1)</f>
        <v>9210311</v>
      </c>
      <c r="B601" s="28" t="s">
        <v>98</v>
      </c>
      <c r="C601" s="28" t="s">
        <v>207</v>
      </c>
      <c r="D601" s="28" t="s">
        <v>753</v>
      </c>
      <c r="E601" s="28">
        <v>3</v>
      </c>
      <c r="F601" s="28">
        <f t="shared" si="26"/>
        <v>1</v>
      </c>
      <c r="G601" s="28">
        <f>INDEX(难度数据!$A$1:$G$16,MATCH(VALUE(MID($D601,5,LEN($D601)-LEN(RIGHT($D601,11))-5+1)),难度数据!$A$1:$A$16,0),MATCH(LEFT($D601,3),难度数据!$A$1:$G$1,0))</f>
        <v>39</v>
      </c>
      <c r="H601" s="28">
        <f>VLOOKUP($G601,难度数据!$P:$AI,IF($F601=1,2+VLOOKUP($E601,难度数据!$A$24:$B$27,2,FALSE),12+VLOOKUP($E601,难度数据!$A$28:$B$31,2,FALSE)),FALSE)</f>
        <v>1.13167017500802</v>
      </c>
      <c r="I601" s="28">
        <f>VLOOKUP($G601,难度数据!$P:$AI,IF($F601=1,3+VLOOKUP($E601,难度数据!$A$24:$B$27,2,FALSE),13+VLOOKUP($E601,难度数据!$A$28:$B$31,2,FALSE)),FALSE)</f>
        <v>0</v>
      </c>
      <c r="J601" s="28">
        <f>VLOOKUP($G601,难度数据!$P:$AI,IF($F601=1,4+VLOOKUP($E601,难度数据!$A$24:$B$27,2,FALSE),14+VLOOKUP($E601,难度数据!$A$28:$B$31,2,FALSE)),FALSE)</f>
        <v>1950</v>
      </c>
      <c r="K601" s="28">
        <v>0</v>
      </c>
      <c r="L601" s="28">
        <v>1.5</v>
      </c>
      <c r="M601" s="28">
        <v>0</v>
      </c>
      <c r="N601" s="28">
        <v>0</v>
      </c>
      <c r="O601" s="28">
        <f ca="1">LOOKUP($G601*4,难度数据!$I$3:$I$23,IF($F601=1,INDIRECT("难度数据"&amp;"!$J$3:$J$23"),INDIRECT("难度数据"&amp;"!$K$3:$K$23")))</f>
        <v>160</v>
      </c>
      <c r="P601" s="28">
        <v>0</v>
      </c>
      <c r="Q601" s="28">
        <v>0</v>
      </c>
      <c r="R601" s="28">
        <v>1301009</v>
      </c>
      <c r="S601" s="28">
        <v>1</v>
      </c>
      <c r="T601" s="28">
        <v>1302009</v>
      </c>
      <c r="U601" s="28">
        <v>7</v>
      </c>
      <c r="V601" s="28"/>
      <c r="W601" s="28"/>
      <c r="X601" s="28"/>
      <c r="Y601" s="28"/>
      <c r="Z601" s="28"/>
      <c r="AA601" s="28" t="str">
        <f t="shared" si="28"/>
        <v>tfq-10-3-shl-loc1</v>
      </c>
      <c r="AB601" s="28">
        <v>4</v>
      </c>
      <c r="AC601" s="28">
        <f t="shared" si="27"/>
        <v>5</v>
      </c>
      <c r="AD601" s="29" t="str">
        <f>VLOOKUP(AG601,[2]战场角色!$A:$V,22,0)</f>
        <v>head_blsm_1101009</v>
      </c>
      <c r="AE601" s="29">
        <f>VLOOKUP(AG601,检索目录!A:F,6,0)</f>
        <v>3</v>
      </c>
      <c r="AF601" s="28">
        <f>VLOOKUP(AG601,检索目录!A:F,3,0)</f>
        <v>3</v>
      </c>
      <c r="AG601" s="28">
        <v>1101009</v>
      </c>
      <c r="AH601" s="28"/>
    </row>
    <row r="602" s="29" customFormat="1" ht="16.5" spans="1:34">
      <c r="A602" s="35">
        <f>CONCATENATE(9,VLOOKUP(LEFT($D602,3),{"czg",1;"tfq",2;"zyd",3;"jzq",4;"gcz",5;"pcc",6},2,FALSE))*100000+VALUE(MID($D602,5,LEN($D602)-LEN(RIGHT($D602,11))-5+1))*1000+LEFT(RIGHT($D602,10),1)*100+IF(LEFT(RIGHT($D602,8),3)="jlr",1,2)*10+RIGHT($D602,1)</f>
        <v>9210321</v>
      </c>
      <c r="B602" s="28" t="s">
        <v>101</v>
      </c>
      <c r="C602" s="28" t="s">
        <v>515</v>
      </c>
      <c r="D602" s="28" t="s">
        <v>754</v>
      </c>
      <c r="E602" s="28">
        <v>3</v>
      </c>
      <c r="F602" s="28">
        <f t="shared" si="26"/>
        <v>2</v>
      </c>
      <c r="G602" s="28">
        <f>INDEX(难度数据!$A$1:$G$16,MATCH(VALUE(MID($D602,5,LEN($D602)-LEN(RIGHT($D602,11))-5+1)),难度数据!$A$1:$A$16,0),MATCH(LEFT($D602,3),难度数据!$A$1:$G$1,0))</f>
        <v>39</v>
      </c>
      <c r="H602" s="28">
        <f>VLOOKUP($G602,难度数据!$P:$AI,IF($F602=1,2+VLOOKUP($E602,难度数据!$A$24:$B$27,2,FALSE),12+VLOOKUP($E602,难度数据!$A$28:$B$31,2,FALSE)),FALSE)</f>
        <v>1.13911770055635</v>
      </c>
      <c r="I602" s="28">
        <f>VLOOKUP($G602,难度数据!$P:$AI,IF($F602=1,3+VLOOKUP($E602,难度数据!$A$24:$B$27,2,FALSE),13+VLOOKUP($E602,难度数据!$A$28:$B$31,2,FALSE)),FALSE)</f>
        <v>0</v>
      </c>
      <c r="J602" s="28">
        <f>VLOOKUP($G602,难度数据!$P:$AI,IF($F602=1,4+VLOOKUP($E602,难度数据!$A$24:$B$27,2,FALSE),14+VLOOKUP($E602,难度数据!$A$28:$B$31,2,FALSE)),FALSE)</f>
        <v>1950</v>
      </c>
      <c r="K602" s="28">
        <v>0</v>
      </c>
      <c r="L602" s="28">
        <v>1.5</v>
      </c>
      <c r="M602" s="28">
        <v>0</v>
      </c>
      <c r="N602" s="28">
        <v>0</v>
      </c>
      <c r="O602" s="28">
        <f ca="1">LOOKUP($G602*4,难度数据!$I$3:$I$23,IF($F602=1,INDIRECT("难度数据"&amp;"!$J$3:$J$23"),INDIRECT("难度数据"&amp;"!$K$3:$K$23")))</f>
        <v>24300</v>
      </c>
      <c r="P602" s="28">
        <v>0</v>
      </c>
      <c r="Q602" s="28">
        <v>0</v>
      </c>
      <c r="R602" s="28">
        <v>1303014</v>
      </c>
      <c r="S602" s="28">
        <v>1</v>
      </c>
      <c r="T602" s="28">
        <v>1304017</v>
      </c>
      <c r="U602" s="28">
        <v>7</v>
      </c>
      <c r="V602" s="28">
        <v>1304019</v>
      </c>
      <c r="W602" s="28">
        <v>7</v>
      </c>
      <c r="X602" s="28"/>
      <c r="Y602" s="28"/>
      <c r="Z602" s="28"/>
      <c r="AA602" s="28" t="str">
        <f t="shared" si="28"/>
        <v/>
      </c>
      <c r="AB602" s="28">
        <v>0</v>
      </c>
      <c r="AC602" s="28">
        <f t="shared" si="27"/>
        <v>5</v>
      </c>
      <c r="AD602" s="29" t="str">
        <f>VLOOKUP(AG602,[2]战场角色!$A:$V,22,0)</f>
        <v>head_slm_1102014</v>
      </c>
      <c r="AE602" s="29">
        <f>VLOOKUP(AG602,检索目录!A:F,6,0)</f>
        <v>3</v>
      </c>
      <c r="AF602" s="28">
        <f>VLOOKUP(AG602,检索目录!A:F,3,0)</f>
        <v>3</v>
      </c>
      <c r="AG602" s="28">
        <v>1102014</v>
      </c>
      <c r="AH602" s="28"/>
    </row>
    <row r="603" s="29" customFormat="1" ht="16.5" spans="1:34">
      <c r="A603" s="35">
        <f>CONCATENATE(9,VLOOKUP(LEFT($D603,3),{"czg",1;"tfq",2;"zyd",3;"jzq",4;"gcz",5;"pcc",6},2,FALSE))*100000+VALUE(MID($D603,5,LEN($D603)-LEN(RIGHT($D603,11))-5+1))*1000+LEFT(RIGHT($D603,10),1)*100+IF(LEFT(RIGHT($D603,8),3)="jlr",1,2)*10+RIGHT($D603,1)</f>
        <v>9210312</v>
      </c>
      <c r="B603" s="28" t="s">
        <v>98</v>
      </c>
      <c r="C603" s="28" t="s">
        <v>104</v>
      </c>
      <c r="D603" s="28" t="s">
        <v>755</v>
      </c>
      <c r="E603" s="28">
        <v>4</v>
      </c>
      <c r="F603" s="28">
        <f t="shared" si="26"/>
        <v>1</v>
      </c>
      <c r="G603" s="28">
        <f>INDEX(难度数据!$A$1:$G$16,MATCH(VALUE(MID($D603,5,LEN($D603)-LEN(RIGHT($D603,11))-5+1)),难度数据!$A$1:$A$16,0),MATCH(LEFT($D603,3),难度数据!$A$1:$G$1,0))</f>
        <v>39</v>
      </c>
      <c r="H603" s="28">
        <f>VLOOKUP($G603,难度数据!$P:$AI,IF($F603=1,2+VLOOKUP($E603,难度数据!$A$24:$B$27,2,FALSE),12+VLOOKUP($E603,难度数据!$A$28:$B$31,2,FALSE)),FALSE)</f>
        <v>1.30580602962739</v>
      </c>
      <c r="I603" s="28">
        <f>VLOOKUP($G603,难度数据!$P:$AI,IF($F603=1,3+VLOOKUP($E603,难度数据!$A$24:$B$27,2,FALSE),13+VLOOKUP($E603,难度数据!$A$28:$B$31,2,FALSE)),FALSE)</f>
        <v>0</v>
      </c>
      <c r="J603" s="28">
        <f>VLOOKUP($G603,难度数据!$P:$AI,IF($F603=1,4+VLOOKUP($E603,难度数据!$A$24:$B$27,2,FALSE),14+VLOOKUP($E603,难度数据!$A$28:$B$31,2,FALSE)),FALSE)</f>
        <v>1950</v>
      </c>
      <c r="K603" s="28">
        <v>0</v>
      </c>
      <c r="L603" s="28">
        <v>1.5</v>
      </c>
      <c r="M603" s="28">
        <v>0</v>
      </c>
      <c r="N603" s="28">
        <v>0</v>
      </c>
      <c r="O603" s="28">
        <f ca="1">LOOKUP($G603*4,难度数据!$I$3:$I$23,IF($F603=1,INDIRECT("难度数据"&amp;"!$J$3:$J$23"),INDIRECT("难度数据"&amp;"!$K$3:$K$23")))</f>
        <v>160</v>
      </c>
      <c r="P603" s="28">
        <v>0</v>
      </c>
      <c r="Q603" s="28">
        <v>0</v>
      </c>
      <c r="R603" s="28">
        <v>1301008</v>
      </c>
      <c r="S603" s="28">
        <v>1</v>
      </c>
      <c r="T603" s="28">
        <v>1302008</v>
      </c>
      <c r="U603" s="28">
        <v>7</v>
      </c>
      <c r="V603" s="28"/>
      <c r="W603" s="28"/>
      <c r="X603" s="28"/>
      <c r="Y603" s="28"/>
      <c r="Z603" s="28"/>
      <c r="AA603" s="28" t="str">
        <f t="shared" si="28"/>
        <v>tfq-10-3-shl-loc2</v>
      </c>
      <c r="AB603" s="28">
        <v>4</v>
      </c>
      <c r="AC603" s="28">
        <f t="shared" si="27"/>
        <v>5</v>
      </c>
      <c r="AD603" s="29" t="str">
        <f>VLOOKUP(AG603,[2]战场角色!$A:$V,22,0)</f>
        <v>head_hekp_1101008</v>
      </c>
      <c r="AE603" s="29">
        <f>VLOOKUP(AG603,检索目录!A:F,6,0)</f>
        <v>2</v>
      </c>
      <c r="AF603" s="28">
        <f>VLOOKUP(AG603,检索目录!A:F,3,0)</f>
        <v>3</v>
      </c>
      <c r="AG603" s="28">
        <v>1101008</v>
      </c>
      <c r="AH603" s="28"/>
    </row>
    <row r="604" s="29" customFormat="1" ht="16.5" spans="1:34">
      <c r="A604" s="35">
        <f>CONCATENATE(9,VLOOKUP(LEFT($D604,3),{"czg",1;"tfq",2;"zyd",3;"jzq",4;"gcz",5;"pcc",6},2,FALSE))*100000+VALUE(MID($D604,5,LEN($D604)-LEN(RIGHT($D604,11))-5+1))*1000+LEFT(RIGHT($D604,10),1)*100+IF(LEFT(RIGHT($D604,8),3)="jlr",1,2)*10+RIGHT($D604,1)</f>
        <v>9210322</v>
      </c>
      <c r="B604" s="28" t="s">
        <v>101</v>
      </c>
      <c r="C604" s="28" t="s">
        <v>496</v>
      </c>
      <c r="D604" s="28" t="s">
        <v>756</v>
      </c>
      <c r="E604" s="28">
        <v>4</v>
      </c>
      <c r="F604" s="28">
        <f t="shared" si="26"/>
        <v>2</v>
      </c>
      <c r="G604" s="28">
        <f>INDEX(难度数据!$A$1:$G$16,MATCH(VALUE(MID($D604,5,LEN($D604)-LEN(RIGHT($D604,11))-5+1)),难度数据!$A$1:$A$16,0),MATCH(LEFT($D604,3),难度数据!$A$1:$G$1,0))</f>
        <v>39</v>
      </c>
      <c r="H604" s="28">
        <f>VLOOKUP($G604,难度数据!$P:$AI,IF($F604=1,2+VLOOKUP($E604,难度数据!$A$24:$B$27,2,FALSE),12+VLOOKUP($E604,难度数据!$A$28:$B$31,2,FALSE)),FALSE)</f>
        <v>1.31048939002058</v>
      </c>
      <c r="I604" s="28">
        <f>VLOOKUP($G604,难度数据!$P:$AI,IF($F604=1,3+VLOOKUP($E604,难度数据!$A$24:$B$27,2,FALSE),13+VLOOKUP($E604,难度数据!$A$28:$B$31,2,FALSE)),FALSE)</f>
        <v>0</v>
      </c>
      <c r="J604" s="28">
        <f>VLOOKUP($G604,难度数据!$P:$AI,IF($F604=1,4+VLOOKUP($E604,难度数据!$A$24:$B$27,2,FALSE),14+VLOOKUP($E604,难度数据!$A$28:$B$31,2,FALSE)),FALSE)</f>
        <v>1950</v>
      </c>
      <c r="K604" s="28">
        <v>0</v>
      </c>
      <c r="L604" s="28">
        <v>1.5</v>
      </c>
      <c r="M604" s="28">
        <v>0</v>
      </c>
      <c r="N604" s="28">
        <v>0</v>
      </c>
      <c r="O604" s="28">
        <f ca="1">LOOKUP($G604*4,难度数据!$I$3:$I$23,IF($F604=1,INDIRECT("难度数据"&amp;"!$J$3:$J$23"),INDIRECT("难度数据"&amp;"!$K$3:$K$23")))</f>
        <v>24300</v>
      </c>
      <c r="P604" s="28">
        <v>0</v>
      </c>
      <c r="Q604" s="28">
        <v>0</v>
      </c>
      <c r="R604" s="28">
        <v>1303013</v>
      </c>
      <c r="S604" s="28">
        <v>1</v>
      </c>
      <c r="T604" s="28">
        <v>1304030</v>
      </c>
      <c r="U604" s="28">
        <v>7</v>
      </c>
      <c r="V604" s="28">
        <v>1304031</v>
      </c>
      <c r="W604" s="28">
        <v>7</v>
      </c>
      <c r="X604" s="28"/>
      <c r="Y604" s="28"/>
      <c r="Z604" s="28"/>
      <c r="AA604" s="28" t="str">
        <f t="shared" si="28"/>
        <v/>
      </c>
      <c r="AB604" s="28">
        <v>0</v>
      </c>
      <c r="AC604" s="28">
        <f t="shared" si="27"/>
        <v>5</v>
      </c>
      <c r="AD604" s="29" t="str">
        <f>VLOOKUP(AG604,[2]战场角色!$A:$V,22,0)</f>
        <v>head_sbls_1102013</v>
      </c>
      <c r="AE604" s="29">
        <f>VLOOKUP(AG604,检索目录!A:F,6,0)</f>
        <v>2</v>
      </c>
      <c r="AF604" s="28">
        <f>VLOOKUP(AG604,检索目录!A:F,3,0)</f>
        <v>3</v>
      </c>
      <c r="AG604" s="28">
        <v>1102013</v>
      </c>
      <c r="AH604" s="28"/>
    </row>
    <row r="605" s="29" customFormat="1" ht="16.5" spans="1:34">
      <c r="A605" s="35">
        <f>CONCATENATE(9,VLOOKUP(LEFT($D605,3),{"czg",1;"tfq",2;"zyd",3;"jzq",4;"gcz",5;"pcc",6},2,FALSE))*100000+VALUE(MID($D605,5,LEN($D605)-LEN(RIGHT($D605,11))-5+1))*1000+LEFT(RIGHT($D605,10),1)*100+IF(LEFT(RIGHT($D605,8),3)="jlr",1,2)*10+RIGHT($D605,1)</f>
        <v>9210313</v>
      </c>
      <c r="B605" s="28" t="s">
        <v>98</v>
      </c>
      <c r="C605" s="28" t="s">
        <v>99</v>
      </c>
      <c r="D605" s="28" t="s">
        <v>757</v>
      </c>
      <c r="E605" s="28">
        <v>3</v>
      </c>
      <c r="F605" s="28">
        <f t="shared" ref="F605:F668" si="29">IF(LEFT(RIGHT($D605,8),3)="jlr",1,2)</f>
        <v>1</v>
      </c>
      <c r="G605" s="28">
        <f>INDEX(难度数据!$A$1:$G$16,MATCH(VALUE(MID($D605,5,LEN($D605)-LEN(RIGHT($D605,11))-5+1)),难度数据!$A$1:$A$16,0),MATCH(LEFT($D605,3),难度数据!$A$1:$G$1,0))</f>
        <v>39</v>
      </c>
      <c r="H605" s="28">
        <f>VLOOKUP($G605,难度数据!$P:$AI,IF($F605=1,2+VLOOKUP($E605,难度数据!$A$24:$B$27,2,FALSE),12+VLOOKUP($E605,难度数据!$A$28:$B$31,2,FALSE)),FALSE)</f>
        <v>1.13167017500802</v>
      </c>
      <c r="I605" s="28">
        <f>VLOOKUP($G605,难度数据!$P:$AI,IF($F605=1,3+VLOOKUP($E605,难度数据!$A$24:$B$27,2,FALSE),13+VLOOKUP($E605,难度数据!$A$28:$B$31,2,FALSE)),FALSE)</f>
        <v>0</v>
      </c>
      <c r="J605" s="28">
        <f>VLOOKUP($G605,难度数据!$P:$AI,IF($F605=1,4+VLOOKUP($E605,难度数据!$A$24:$B$27,2,FALSE),14+VLOOKUP($E605,难度数据!$A$28:$B$31,2,FALSE)),FALSE)</f>
        <v>1950</v>
      </c>
      <c r="K605" s="28">
        <v>0</v>
      </c>
      <c r="L605" s="28">
        <v>1.5</v>
      </c>
      <c r="M605" s="28">
        <v>0</v>
      </c>
      <c r="N605" s="28">
        <v>0</v>
      </c>
      <c r="O605" s="28">
        <f ca="1">LOOKUP($G605*4,难度数据!$I$3:$I$23,IF($F605=1,INDIRECT("难度数据"&amp;"!$J$3:$J$23"),INDIRECT("难度数据"&amp;"!$K$3:$K$23")))</f>
        <v>160</v>
      </c>
      <c r="P605" s="28">
        <v>0</v>
      </c>
      <c r="Q605" s="28">
        <v>0</v>
      </c>
      <c r="R605" s="28">
        <v>1301012</v>
      </c>
      <c r="S605" s="28">
        <v>1</v>
      </c>
      <c r="T605" s="28">
        <v>1302012</v>
      </c>
      <c r="U605" s="28">
        <v>7</v>
      </c>
      <c r="V605" s="28"/>
      <c r="W605" s="28"/>
      <c r="X605" s="28"/>
      <c r="Y605" s="28"/>
      <c r="Z605" s="28"/>
      <c r="AA605" s="28" t="str">
        <f t="shared" si="28"/>
        <v>tfq-10-3-shl-loc3</v>
      </c>
      <c r="AB605" s="28">
        <v>4</v>
      </c>
      <c r="AC605" s="28">
        <f t="shared" si="27"/>
        <v>5</v>
      </c>
      <c r="AD605" s="29" t="str">
        <f>VLOOKUP(AG605,[2]战场角色!$A:$V,22,0)</f>
        <v>head_nyf_1101012</v>
      </c>
      <c r="AE605" s="29">
        <f>VLOOKUP(AG605,检索目录!A:F,6,0)</f>
        <v>2</v>
      </c>
      <c r="AF605" s="28">
        <f>VLOOKUP(AG605,检索目录!A:F,3,0)</f>
        <v>2</v>
      </c>
      <c r="AG605" s="28">
        <v>1101012</v>
      </c>
      <c r="AH605" s="28"/>
    </row>
    <row r="606" s="29" customFormat="1" ht="16.5" spans="1:34">
      <c r="A606" s="35">
        <f>CONCATENATE(9,VLOOKUP(LEFT($D606,3),{"czg",1;"tfq",2;"zyd",3;"jzq",4;"gcz",5;"pcc",6},2,FALSE))*100000+VALUE(MID($D606,5,LEN($D606)-LEN(RIGHT($D606,11))-5+1))*1000+LEFT(RIGHT($D606,10),1)*100+IF(LEFT(RIGHT($D606,8),3)="jlr",1,2)*10+RIGHT($D606,1)</f>
        <v>9210323</v>
      </c>
      <c r="B606" s="28" t="s">
        <v>101</v>
      </c>
      <c r="C606" s="28" t="s">
        <v>493</v>
      </c>
      <c r="D606" s="28" t="s">
        <v>758</v>
      </c>
      <c r="E606" s="28">
        <v>3</v>
      </c>
      <c r="F606" s="28">
        <f t="shared" si="29"/>
        <v>2</v>
      </c>
      <c r="G606" s="28">
        <f>INDEX(难度数据!$A$1:$G$16,MATCH(VALUE(MID($D606,5,LEN($D606)-LEN(RIGHT($D606,11))-5+1)),难度数据!$A$1:$A$16,0),MATCH(LEFT($D606,3),难度数据!$A$1:$G$1,0))</f>
        <v>39</v>
      </c>
      <c r="H606" s="28">
        <f>VLOOKUP($G606,难度数据!$P:$AI,IF($F606=1,2+VLOOKUP($E606,难度数据!$A$24:$B$27,2,FALSE),12+VLOOKUP($E606,难度数据!$A$28:$B$31,2,FALSE)),FALSE)</f>
        <v>1.13911770055635</v>
      </c>
      <c r="I606" s="28">
        <f>VLOOKUP($G606,难度数据!$P:$AI,IF($F606=1,3+VLOOKUP($E606,难度数据!$A$24:$B$27,2,FALSE),13+VLOOKUP($E606,难度数据!$A$28:$B$31,2,FALSE)),FALSE)</f>
        <v>0</v>
      </c>
      <c r="J606" s="28">
        <f>VLOOKUP($G606,难度数据!$P:$AI,IF($F606=1,4+VLOOKUP($E606,难度数据!$A$24:$B$27,2,FALSE),14+VLOOKUP($E606,难度数据!$A$28:$B$31,2,FALSE)),FALSE)</f>
        <v>1950</v>
      </c>
      <c r="K606" s="28">
        <v>0</v>
      </c>
      <c r="L606" s="28">
        <v>1.5</v>
      </c>
      <c r="M606" s="28">
        <v>0</v>
      </c>
      <c r="N606" s="28">
        <v>0</v>
      </c>
      <c r="O606" s="28">
        <f ca="1">LOOKUP($G606*4,难度数据!$I$3:$I$23,IF($F606=1,INDIRECT("难度数据"&amp;"!$J$3:$J$23"),INDIRECT("难度数据"&amp;"!$K$3:$K$23")))</f>
        <v>24300</v>
      </c>
      <c r="P606" s="28">
        <v>0</v>
      </c>
      <c r="Q606" s="28">
        <v>0</v>
      </c>
      <c r="R606" s="28">
        <v>1303018</v>
      </c>
      <c r="S606" s="28">
        <v>1</v>
      </c>
      <c r="T606" s="28">
        <v>1304029</v>
      </c>
      <c r="U606" s="28">
        <v>7</v>
      </c>
      <c r="V606" s="28">
        <v>1304032</v>
      </c>
      <c r="W606" s="28">
        <v>7</v>
      </c>
      <c r="X606" s="28"/>
      <c r="Y606" s="28"/>
      <c r="Z606" s="28"/>
      <c r="AA606" s="28" t="str">
        <f t="shared" si="28"/>
        <v/>
      </c>
      <c r="AB606" s="28">
        <v>0</v>
      </c>
      <c r="AC606" s="28">
        <f t="shared" si="27"/>
        <v>5</v>
      </c>
      <c r="AD606" s="29" t="str">
        <f>VLOOKUP(AG606,[2]战场角色!$A:$V,22,0)</f>
        <v>head_sr_1102018</v>
      </c>
      <c r="AE606" s="29">
        <f>VLOOKUP(AG606,检索目录!A:F,6,0)</f>
        <v>2</v>
      </c>
      <c r="AF606" s="28">
        <f>VLOOKUP(AG606,检索目录!A:F,3,0)</f>
        <v>2</v>
      </c>
      <c r="AG606" s="28">
        <v>1102018</v>
      </c>
      <c r="AH606" s="28"/>
    </row>
    <row r="607" s="29" customFormat="1" ht="16.5" spans="1:34">
      <c r="A607" s="35">
        <f>CONCATENATE(9,VLOOKUP(LEFT($D607,3),{"czg",1;"tfq",2;"zyd",3;"jzq",4;"gcz",5;"pcc",6},2,FALSE))*100000+VALUE(MID($D607,5,LEN($D607)-LEN(RIGHT($D607,11))-5+1))*1000+LEFT(RIGHT($D607,10),1)*100+IF(LEFT(RIGHT($D607,8),3)="jlr",1,2)*10+RIGHT($D607,1)</f>
        <v>9111111</v>
      </c>
      <c r="B607" s="28" t="s">
        <v>98</v>
      </c>
      <c r="C607" s="28" t="s">
        <v>99</v>
      </c>
      <c r="D607" s="28" t="s">
        <v>759</v>
      </c>
      <c r="E607" s="28">
        <v>3</v>
      </c>
      <c r="F607" s="28">
        <f t="shared" si="29"/>
        <v>1</v>
      </c>
      <c r="G607" s="28">
        <f>INDEX(难度数据!$A$1:$G$16,MATCH(VALUE(MID($D607,5,LEN($D607)-LEN(RIGHT($D607,11))-5+1)),难度数据!$A$1:$A$16,0),MATCH(LEFT($D607,3),难度数据!$A$1:$G$1,0))</f>
        <v>45</v>
      </c>
      <c r="H607" s="28">
        <f>VLOOKUP($G607,难度数据!$P:$AI,IF($F607=1,2+VLOOKUP($E607,难度数据!$A$24:$B$27,2,FALSE),12+VLOOKUP($E607,难度数据!$A$28:$B$31,2,FALSE)),FALSE)</f>
        <v>1.17578052058174</v>
      </c>
      <c r="I607" s="28">
        <f>VLOOKUP($G607,难度数据!$P:$AI,IF($F607=1,3+VLOOKUP($E607,难度数据!$A$24:$B$27,2,FALSE),13+VLOOKUP($E607,难度数据!$A$28:$B$31,2,FALSE)),FALSE)</f>
        <v>0</v>
      </c>
      <c r="J607" s="28">
        <f>VLOOKUP($G607,难度数据!$P:$AI,IF($F607=1,4+VLOOKUP($E607,难度数据!$A$24:$B$27,2,FALSE),14+VLOOKUP($E607,难度数据!$A$28:$B$31,2,FALSE)),FALSE)</f>
        <v>2250</v>
      </c>
      <c r="K607" s="28">
        <v>0</v>
      </c>
      <c r="L607" s="28">
        <v>1.5</v>
      </c>
      <c r="M607" s="28">
        <v>0</v>
      </c>
      <c r="N607" s="28">
        <v>0</v>
      </c>
      <c r="O607" s="28">
        <f ca="1">LOOKUP($G607*4,难度数据!$I$3:$I$23,IF($F607=1,INDIRECT("难度数据"&amp;"!$J$3:$J$23"),INDIRECT("难度数据"&amp;"!$K$3:$K$23")))</f>
        <v>190</v>
      </c>
      <c r="P607" s="28">
        <v>0</v>
      </c>
      <c r="Q607" s="28">
        <v>0</v>
      </c>
      <c r="R607" s="28">
        <v>1301012</v>
      </c>
      <c r="S607" s="28">
        <v>1</v>
      </c>
      <c r="T607" s="28">
        <v>1302012</v>
      </c>
      <c r="U607" s="28">
        <v>7</v>
      </c>
      <c r="V607" s="28"/>
      <c r="W607" s="28"/>
      <c r="X607" s="28"/>
      <c r="Y607" s="28"/>
      <c r="Z607" s="28"/>
      <c r="AA607" s="28" t="str">
        <f t="shared" si="28"/>
        <v>czg-11-1-shl-loc1</v>
      </c>
      <c r="AB607" s="28">
        <v>4</v>
      </c>
      <c r="AC607" s="28">
        <f t="shared" si="27"/>
        <v>5</v>
      </c>
      <c r="AD607" s="29" t="str">
        <f>VLOOKUP(AG607,[2]战场角色!$A:$V,22,0)</f>
        <v>head_nyf_1101012</v>
      </c>
      <c r="AE607" s="29">
        <f>VLOOKUP(AG607,检索目录!A:F,6,0)</f>
        <v>2</v>
      </c>
      <c r="AF607" s="28">
        <f>VLOOKUP(AG607,检索目录!A:F,3,0)</f>
        <v>2</v>
      </c>
      <c r="AG607" s="28">
        <v>1101012</v>
      </c>
      <c r="AH607" s="28"/>
    </row>
    <row r="608" s="29" customFormat="1" ht="16.5" spans="1:34">
      <c r="A608" s="35">
        <f>CONCATENATE(9,VLOOKUP(LEFT($D608,3),{"czg",1;"tfq",2;"zyd",3;"jzq",4;"gcz",5;"pcc",6},2,FALSE))*100000+VALUE(MID($D608,5,LEN($D608)-LEN(RIGHT($D608,11))-5+1))*1000+LEFT(RIGHT($D608,10),1)*100+IF(LEFT(RIGHT($D608,8),3)="jlr",1,2)*10+RIGHT($D608,1)</f>
        <v>9111121</v>
      </c>
      <c r="B608" s="28" t="s">
        <v>101</v>
      </c>
      <c r="C608" s="28" t="s">
        <v>493</v>
      </c>
      <c r="D608" s="28" t="s">
        <v>760</v>
      </c>
      <c r="E608" s="28">
        <v>3</v>
      </c>
      <c r="F608" s="28">
        <f t="shared" si="29"/>
        <v>2</v>
      </c>
      <c r="G608" s="28">
        <f>INDEX(难度数据!$A$1:$G$16,MATCH(VALUE(MID($D608,5,LEN($D608)-LEN(RIGHT($D608,11))-5+1)),难度数据!$A$1:$A$16,0),MATCH(LEFT($D608,3),难度数据!$A$1:$G$1,0))</f>
        <v>45</v>
      </c>
      <c r="H608" s="28">
        <f>VLOOKUP($G608,难度数据!$P:$AI,IF($F608=1,2+VLOOKUP($E608,难度数据!$A$24:$B$27,2,FALSE),12+VLOOKUP($E608,难度数据!$A$28:$B$31,2,FALSE)),FALSE)</f>
        <v>1.18141471276028</v>
      </c>
      <c r="I608" s="28">
        <f>VLOOKUP($G608,难度数据!$P:$AI,IF($F608=1,3+VLOOKUP($E608,难度数据!$A$24:$B$27,2,FALSE),13+VLOOKUP($E608,难度数据!$A$28:$B$31,2,FALSE)),FALSE)</f>
        <v>0</v>
      </c>
      <c r="J608" s="28">
        <f>VLOOKUP($G608,难度数据!$P:$AI,IF($F608=1,4+VLOOKUP($E608,难度数据!$A$24:$B$27,2,FALSE),14+VLOOKUP($E608,难度数据!$A$28:$B$31,2,FALSE)),FALSE)</f>
        <v>2250</v>
      </c>
      <c r="K608" s="28">
        <v>0</v>
      </c>
      <c r="L608" s="28">
        <v>1.5</v>
      </c>
      <c r="M608" s="28">
        <v>0</v>
      </c>
      <c r="N608" s="28">
        <v>0</v>
      </c>
      <c r="O608" s="28">
        <f ca="1">LOOKUP($G608*4,难度数据!$I$3:$I$23,IF($F608=1,INDIRECT("难度数据"&amp;"!$J$3:$J$23"),INDIRECT("难度数据"&amp;"!$K$3:$K$23")))</f>
        <v>54950</v>
      </c>
      <c r="P608" s="28">
        <v>0</v>
      </c>
      <c r="Q608" s="28">
        <v>0</v>
      </c>
      <c r="R608" s="28">
        <v>1303018</v>
      </c>
      <c r="S608" s="28">
        <v>1</v>
      </c>
      <c r="T608" s="28">
        <v>1304029</v>
      </c>
      <c r="U608" s="28">
        <v>7</v>
      </c>
      <c r="V608" s="28">
        <v>1304032</v>
      </c>
      <c r="W608" s="28">
        <v>7</v>
      </c>
      <c r="X608" s="28"/>
      <c r="Y608" s="28"/>
      <c r="Z608" s="28"/>
      <c r="AA608" s="28" t="str">
        <f t="shared" si="28"/>
        <v/>
      </c>
      <c r="AB608" s="28">
        <v>0</v>
      </c>
      <c r="AC608" s="28">
        <f t="shared" si="27"/>
        <v>5</v>
      </c>
      <c r="AD608" s="29" t="str">
        <f>VLOOKUP(AG608,[2]战场角色!$A:$V,22,0)</f>
        <v>head_sr_1102018</v>
      </c>
      <c r="AE608" s="29">
        <f>VLOOKUP(AG608,检索目录!A:F,6,0)</f>
        <v>2</v>
      </c>
      <c r="AF608" s="28">
        <f>VLOOKUP(AG608,检索目录!A:F,3,0)</f>
        <v>2</v>
      </c>
      <c r="AG608" s="28">
        <v>1102018</v>
      </c>
      <c r="AH608" s="28"/>
    </row>
    <row r="609" s="29" customFormat="1" ht="16.5" spans="1:34">
      <c r="A609" s="35">
        <f>CONCATENATE(9,VLOOKUP(LEFT($D609,3),{"czg",1;"tfq",2;"zyd",3;"jzq",4;"gcz",5;"pcc",6},2,FALSE))*100000+VALUE(MID($D609,5,LEN($D609)-LEN(RIGHT($D609,11))-5+1))*1000+LEFT(RIGHT($D609,10),1)*100+IF(LEFT(RIGHT($D609,8),3)="jlr",1,2)*10+RIGHT($D609,1)</f>
        <v>9111112</v>
      </c>
      <c r="B609" s="28" t="s">
        <v>98</v>
      </c>
      <c r="C609" s="28" t="s">
        <v>104</v>
      </c>
      <c r="D609" s="28" t="s">
        <v>761</v>
      </c>
      <c r="E609" s="28">
        <v>4</v>
      </c>
      <c r="F609" s="28">
        <f t="shared" si="29"/>
        <v>1</v>
      </c>
      <c r="G609" s="28">
        <f>INDEX(难度数据!$A$1:$G$16,MATCH(VALUE(MID($D609,5,LEN($D609)-LEN(RIGHT($D609,11))-5+1)),难度数据!$A$1:$A$16,0),MATCH(LEFT($D609,3),难度数据!$A$1:$G$1,0))</f>
        <v>45</v>
      </c>
      <c r="H609" s="28">
        <f>VLOOKUP($G609,难度数据!$P:$AI,IF($F609=1,2+VLOOKUP($E609,难度数据!$A$24:$B$27,2,FALSE),12+VLOOKUP($E609,难度数据!$A$28:$B$31,2,FALSE)),FALSE)</f>
        <v>1.3565706379162</v>
      </c>
      <c r="I609" s="28">
        <f>VLOOKUP($G609,难度数据!$P:$AI,IF($F609=1,3+VLOOKUP($E609,难度数据!$A$24:$B$27,2,FALSE),13+VLOOKUP($E609,难度数据!$A$28:$B$31,2,FALSE)),FALSE)</f>
        <v>0</v>
      </c>
      <c r="J609" s="28">
        <f>VLOOKUP($G609,难度数据!$P:$AI,IF($F609=1,4+VLOOKUP($E609,难度数据!$A$24:$B$27,2,FALSE),14+VLOOKUP($E609,难度数据!$A$28:$B$31,2,FALSE)),FALSE)</f>
        <v>2250</v>
      </c>
      <c r="K609" s="28">
        <v>0</v>
      </c>
      <c r="L609" s="28">
        <v>1.5</v>
      </c>
      <c r="M609" s="28">
        <v>0</v>
      </c>
      <c r="N609" s="28">
        <v>0</v>
      </c>
      <c r="O609" s="28">
        <f ca="1">LOOKUP($G609*4,难度数据!$I$3:$I$23,IF($F609=1,INDIRECT("难度数据"&amp;"!$J$3:$J$23"),INDIRECT("难度数据"&amp;"!$K$3:$K$23")))</f>
        <v>190</v>
      </c>
      <c r="P609" s="28">
        <v>0</v>
      </c>
      <c r="Q609" s="28">
        <v>0</v>
      </c>
      <c r="R609" s="28">
        <v>1301008</v>
      </c>
      <c r="S609" s="28">
        <v>1</v>
      </c>
      <c r="T609" s="28">
        <v>1302008</v>
      </c>
      <c r="U609" s="28">
        <v>7</v>
      </c>
      <c r="V609" s="28"/>
      <c r="W609" s="28"/>
      <c r="X609" s="28"/>
      <c r="Y609" s="28"/>
      <c r="Z609" s="28"/>
      <c r="AA609" s="28" t="str">
        <f t="shared" si="28"/>
        <v>czg-11-1-shl-loc2</v>
      </c>
      <c r="AB609" s="28">
        <v>4</v>
      </c>
      <c r="AC609" s="28">
        <f t="shared" si="27"/>
        <v>5</v>
      </c>
      <c r="AD609" s="29" t="str">
        <f>VLOOKUP(AG609,[2]战场角色!$A:$V,22,0)</f>
        <v>head_hekp_1101008</v>
      </c>
      <c r="AE609" s="29">
        <f>VLOOKUP(AG609,检索目录!A:F,6,0)</f>
        <v>2</v>
      </c>
      <c r="AF609" s="28">
        <f>VLOOKUP(AG609,检索目录!A:F,3,0)</f>
        <v>3</v>
      </c>
      <c r="AG609" s="28">
        <v>1101008</v>
      </c>
      <c r="AH609" s="28"/>
    </row>
    <row r="610" s="29" customFormat="1" ht="16.5" spans="1:34">
      <c r="A610" s="35">
        <f>CONCATENATE(9,VLOOKUP(LEFT($D610,3),{"czg",1;"tfq",2;"zyd",3;"jzq",4;"gcz",5;"pcc",6},2,FALSE))*100000+VALUE(MID($D610,5,LEN($D610)-LEN(RIGHT($D610,11))-5+1))*1000+LEFT(RIGHT($D610,10),1)*100+IF(LEFT(RIGHT($D610,8),3)="jlr",1,2)*10+RIGHT($D610,1)</f>
        <v>9111122</v>
      </c>
      <c r="B610" s="28" t="s">
        <v>101</v>
      </c>
      <c r="C610" s="28" t="s">
        <v>496</v>
      </c>
      <c r="D610" s="28" t="s">
        <v>762</v>
      </c>
      <c r="E610" s="28">
        <v>4</v>
      </c>
      <c r="F610" s="28">
        <f t="shared" si="29"/>
        <v>2</v>
      </c>
      <c r="G610" s="28">
        <f>INDEX(难度数据!$A$1:$G$16,MATCH(VALUE(MID($D610,5,LEN($D610)-LEN(RIGHT($D610,11))-5+1)),难度数据!$A$1:$A$16,0),MATCH(LEFT($D610,3),难度数据!$A$1:$G$1,0))</f>
        <v>45</v>
      </c>
      <c r="H610" s="28">
        <f>VLOOKUP($G610,难度数据!$P:$AI,IF($F610=1,2+VLOOKUP($E610,难度数据!$A$24:$B$27,2,FALSE),12+VLOOKUP($E610,难度数据!$A$28:$B$31,2,FALSE)),FALSE)</f>
        <v>1.35914966954722</v>
      </c>
      <c r="I610" s="28">
        <f>VLOOKUP($G610,难度数据!$P:$AI,IF($F610=1,3+VLOOKUP($E610,难度数据!$A$24:$B$27,2,FALSE),13+VLOOKUP($E610,难度数据!$A$28:$B$31,2,FALSE)),FALSE)</f>
        <v>0</v>
      </c>
      <c r="J610" s="28">
        <f>VLOOKUP($G610,难度数据!$P:$AI,IF($F610=1,4+VLOOKUP($E610,难度数据!$A$24:$B$27,2,FALSE),14+VLOOKUP($E610,难度数据!$A$28:$B$31,2,FALSE)),FALSE)</f>
        <v>2250</v>
      </c>
      <c r="K610" s="28">
        <v>0</v>
      </c>
      <c r="L610" s="28">
        <v>1.5</v>
      </c>
      <c r="M610" s="28">
        <v>0</v>
      </c>
      <c r="N610" s="28">
        <v>0</v>
      </c>
      <c r="O610" s="28">
        <f ca="1">LOOKUP($G610*4,难度数据!$I$3:$I$23,IF($F610=1,INDIRECT("难度数据"&amp;"!$J$3:$J$23"),INDIRECT("难度数据"&amp;"!$K$3:$K$23")))</f>
        <v>54950</v>
      </c>
      <c r="P610" s="28">
        <v>0</v>
      </c>
      <c r="Q610" s="28">
        <v>0</v>
      </c>
      <c r="R610" s="28">
        <v>1303013</v>
      </c>
      <c r="S610" s="28">
        <v>1</v>
      </c>
      <c r="T610" s="28">
        <v>1304030</v>
      </c>
      <c r="U610" s="28">
        <v>7</v>
      </c>
      <c r="V610" s="28">
        <v>1304031</v>
      </c>
      <c r="W610" s="28">
        <v>7</v>
      </c>
      <c r="X610" s="28"/>
      <c r="Y610" s="28"/>
      <c r="Z610" s="28"/>
      <c r="AA610" s="28" t="str">
        <f t="shared" si="28"/>
        <v/>
      </c>
      <c r="AB610" s="28">
        <v>0</v>
      </c>
      <c r="AC610" s="28">
        <f t="shared" si="27"/>
        <v>5</v>
      </c>
      <c r="AD610" s="29" t="str">
        <f>VLOOKUP(AG610,[2]战场角色!$A:$V,22,0)</f>
        <v>head_sbls_1102013</v>
      </c>
      <c r="AE610" s="29">
        <f>VLOOKUP(AG610,检索目录!A:F,6,0)</f>
        <v>2</v>
      </c>
      <c r="AF610" s="28">
        <f>VLOOKUP(AG610,检索目录!A:F,3,0)</f>
        <v>3</v>
      </c>
      <c r="AG610" s="28">
        <v>1102013</v>
      </c>
      <c r="AH610" s="28"/>
    </row>
    <row r="611" s="29" customFormat="1" ht="16.5" spans="1:34">
      <c r="A611" s="35">
        <f>CONCATENATE(9,VLOOKUP(LEFT($D611,3),{"czg",1;"tfq",2;"zyd",3;"jzq",4;"gcz",5;"pcc",6},2,FALSE))*100000+VALUE(MID($D611,5,LEN($D611)-LEN(RIGHT($D611,11))-5+1))*1000+LEFT(RIGHT($D611,10),1)*100+IF(LEFT(RIGHT($D611,8),3)="jlr",1,2)*10+RIGHT($D611,1)</f>
        <v>9111113</v>
      </c>
      <c r="B611" s="28" t="s">
        <v>98</v>
      </c>
      <c r="C611" s="28" t="s">
        <v>108</v>
      </c>
      <c r="D611" s="28" t="s">
        <v>763</v>
      </c>
      <c r="E611" s="28">
        <v>3</v>
      </c>
      <c r="F611" s="28">
        <f t="shared" si="29"/>
        <v>1</v>
      </c>
      <c r="G611" s="28">
        <f>INDEX(难度数据!$A$1:$G$16,MATCH(VALUE(MID($D611,5,LEN($D611)-LEN(RIGHT($D611,11))-5+1)),难度数据!$A$1:$A$16,0),MATCH(LEFT($D611,3),难度数据!$A$1:$G$1,0))</f>
        <v>45</v>
      </c>
      <c r="H611" s="28">
        <f>VLOOKUP($G611,难度数据!$P:$AI,IF($F611=1,2+VLOOKUP($E611,难度数据!$A$24:$B$27,2,FALSE),12+VLOOKUP($E611,难度数据!$A$28:$B$31,2,FALSE)),FALSE)</f>
        <v>1.17578052058174</v>
      </c>
      <c r="I611" s="28">
        <f>VLOOKUP($G611,难度数据!$P:$AI,IF($F611=1,3+VLOOKUP($E611,难度数据!$A$24:$B$27,2,FALSE),13+VLOOKUP($E611,难度数据!$A$28:$B$31,2,FALSE)),FALSE)</f>
        <v>0</v>
      </c>
      <c r="J611" s="28">
        <f>VLOOKUP($G611,难度数据!$P:$AI,IF($F611=1,4+VLOOKUP($E611,难度数据!$A$24:$B$27,2,FALSE),14+VLOOKUP($E611,难度数据!$A$28:$B$31,2,FALSE)),FALSE)</f>
        <v>2250</v>
      </c>
      <c r="K611" s="28">
        <v>0</v>
      </c>
      <c r="L611" s="28">
        <v>1.5</v>
      </c>
      <c r="M611" s="28">
        <v>0</v>
      </c>
      <c r="N611" s="28">
        <v>0</v>
      </c>
      <c r="O611" s="28">
        <f ca="1">LOOKUP($G611*4,难度数据!$I$3:$I$23,IF($F611=1,INDIRECT("难度数据"&amp;"!$J$3:$J$23"),INDIRECT("难度数据"&amp;"!$K$3:$K$23")))</f>
        <v>190</v>
      </c>
      <c r="P611" s="28">
        <v>0</v>
      </c>
      <c r="Q611" s="28">
        <v>0</v>
      </c>
      <c r="R611" s="28">
        <v>1301013</v>
      </c>
      <c r="S611" s="28">
        <v>1</v>
      </c>
      <c r="T611" s="28">
        <v>1302013</v>
      </c>
      <c r="U611" s="28">
        <v>7</v>
      </c>
      <c r="V611" s="28"/>
      <c r="W611" s="28"/>
      <c r="X611" s="28"/>
      <c r="Y611" s="28"/>
      <c r="Z611" s="28"/>
      <c r="AA611" s="28" t="str">
        <f t="shared" si="28"/>
        <v>czg-11-1-shl-loc3</v>
      </c>
      <c r="AB611" s="28">
        <v>4</v>
      </c>
      <c r="AC611" s="28">
        <f t="shared" si="27"/>
        <v>5</v>
      </c>
      <c r="AD611" s="29" t="str">
        <f>VLOOKUP(AG611,[2]战场角色!$A:$V,22,0)</f>
        <v>head_jl_1101013</v>
      </c>
      <c r="AE611" s="29">
        <f>VLOOKUP(AG611,检索目录!A:F,6,0)</f>
        <v>2</v>
      </c>
      <c r="AF611" s="28">
        <f>VLOOKUP(AG611,检索目录!A:F,3,0)</f>
        <v>1</v>
      </c>
      <c r="AG611" s="28">
        <v>1101013</v>
      </c>
      <c r="AH611" s="28"/>
    </row>
    <row r="612" s="29" customFormat="1" ht="16.5" spans="1:34">
      <c r="A612" s="35">
        <f>CONCATENATE(9,VLOOKUP(LEFT($D612,3),{"czg",1;"tfq",2;"zyd",3;"jzq",4;"gcz",5;"pcc",6},2,FALSE))*100000+VALUE(MID($D612,5,LEN($D612)-LEN(RIGHT($D612,11))-5+1))*1000+LEFT(RIGHT($D612,10),1)*100+IF(LEFT(RIGHT($D612,8),3)="jlr",1,2)*10+RIGHT($D612,1)</f>
        <v>9111123</v>
      </c>
      <c r="B612" s="28" t="s">
        <v>101</v>
      </c>
      <c r="C612" s="28" t="s">
        <v>499</v>
      </c>
      <c r="D612" s="28" t="s">
        <v>764</v>
      </c>
      <c r="E612" s="28">
        <v>3</v>
      </c>
      <c r="F612" s="28">
        <f t="shared" si="29"/>
        <v>2</v>
      </c>
      <c r="G612" s="28">
        <f>INDEX(难度数据!$A$1:$G$16,MATCH(VALUE(MID($D612,5,LEN($D612)-LEN(RIGHT($D612,11))-5+1)),难度数据!$A$1:$A$16,0),MATCH(LEFT($D612,3),难度数据!$A$1:$G$1,0))</f>
        <v>45</v>
      </c>
      <c r="H612" s="28">
        <f>VLOOKUP($G612,难度数据!$P:$AI,IF($F612=1,2+VLOOKUP($E612,难度数据!$A$24:$B$27,2,FALSE),12+VLOOKUP($E612,难度数据!$A$28:$B$31,2,FALSE)),FALSE)</f>
        <v>1.18141471276028</v>
      </c>
      <c r="I612" s="28">
        <f>VLOOKUP($G612,难度数据!$P:$AI,IF($F612=1,3+VLOOKUP($E612,难度数据!$A$24:$B$27,2,FALSE),13+VLOOKUP($E612,难度数据!$A$28:$B$31,2,FALSE)),FALSE)</f>
        <v>0</v>
      </c>
      <c r="J612" s="28">
        <f>VLOOKUP($G612,难度数据!$P:$AI,IF($F612=1,4+VLOOKUP($E612,难度数据!$A$24:$B$27,2,FALSE),14+VLOOKUP($E612,难度数据!$A$28:$B$31,2,FALSE)),FALSE)</f>
        <v>2250</v>
      </c>
      <c r="K612" s="28">
        <v>0</v>
      </c>
      <c r="L612" s="28">
        <v>1.5</v>
      </c>
      <c r="M612" s="28">
        <v>0</v>
      </c>
      <c r="N612" s="28">
        <v>0</v>
      </c>
      <c r="O612" s="28">
        <f ca="1">LOOKUP($G612*4,难度数据!$I$3:$I$23,IF($F612=1,INDIRECT("难度数据"&amp;"!$J$3:$J$23"),INDIRECT("难度数据"&amp;"!$K$3:$K$23")))</f>
        <v>54950</v>
      </c>
      <c r="P612" s="28">
        <v>0</v>
      </c>
      <c r="Q612" s="28">
        <v>0</v>
      </c>
      <c r="R612" s="28">
        <v>1303019</v>
      </c>
      <c r="S612" s="28">
        <v>1</v>
      </c>
      <c r="T612" s="28">
        <v>1304030</v>
      </c>
      <c r="U612" s="28">
        <v>7</v>
      </c>
      <c r="V612" s="28">
        <v>1304036</v>
      </c>
      <c r="W612" s="28">
        <v>7</v>
      </c>
      <c r="X612" s="28"/>
      <c r="Y612" s="28"/>
      <c r="Z612" s="28"/>
      <c r="AA612" s="28" t="str">
        <f t="shared" si="28"/>
        <v/>
      </c>
      <c r="AB612" s="28">
        <v>0</v>
      </c>
      <c r="AC612" s="28">
        <f t="shared" si="27"/>
        <v>5</v>
      </c>
      <c r="AD612" s="29" t="str">
        <f>VLOOKUP(AG612,[2]战场角色!$A:$V,22,0)</f>
        <v>head_shx_1102019</v>
      </c>
      <c r="AE612" s="29">
        <f>VLOOKUP(AG612,检索目录!A:F,6,0)</f>
        <v>2</v>
      </c>
      <c r="AF612" s="28">
        <f>VLOOKUP(AG612,检索目录!A:F,3,0)</f>
        <v>1</v>
      </c>
      <c r="AG612" s="28">
        <v>1102019</v>
      </c>
      <c r="AH612" s="28"/>
    </row>
    <row r="613" s="29" customFormat="1" ht="16.5" spans="1:34">
      <c r="A613" s="35">
        <f>CONCATENATE(9,VLOOKUP(LEFT($D613,3),{"czg",1;"tfq",2;"zyd",3;"jzq",4;"gcz",5;"pcc",6},2,FALSE))*100000+VALUE(MID($D613,5,LEN($D613)-LEN(RIGHT($D613,11))-5+1))*1000+LEFT(RIGHT($D613,10),1)*100+IF(LEFT(RIGHT($D613,8),3)="jlr",1,2)*10+RIGHT($D613,1)</f>
        <v>9111211</v>
      </c>
      <c r="B613" s="28" t="s">
        <v>98</v>
      </c>
      <c r="C613" s="28" t="s">
        <v>209</v>
      </c>
      <c r="D613" s="28" t="s">
        <v>765</v>
      </c>
      <c r="E613" s="28">
        <v>3</v>
      </c>
      <c r="F613" s="28">
        <f t="shared" si="29"/>
        <v>1</v>
      </c>
      <c r="G613" s="28">
        <f>INDEX(难度数据!$A$1:$G$16,MATCH(VALUE(MID($D613,5,LEN($D613)-LEN(RIGHT($D613,11))-5+1)),难度数据!$A$1:$A$16,0),MATCH(LEFT($D613,3),难度数据!$A$1:$G$1,0))</f>
        <v>45</v>
      </c>
      <c r="H613" s="28">
        <f>VLOOKUP($G613,难度数据!$P:$AI,IF($F613=1,2+VLOOKUP($E613,难度数据!$A$24:$B$27,2,FALSE),12+VLOOKUP($E613,难度数据!$A$28:$B$31,2,FALSE)),FALSE)</f>
        <v>1.17578052058174</v>
      </c>
      <c r="I613" s="28">
        <f>VLOOKUP($G613,难度数据!$P:$AI,IF($F613=1,3+VLOOKUP($E613,难度数据!$A$24:$B$27,2,FALSE),13+VLOOKUP($E613,难度数据!$A$28:$B$31,2,FALSE)),FALSE)</f>
        <v>0</v>
      </c>
      <c r="J613" s="28">
        <f>VLOOKUP($G613,难度数据!$P:$AI,IF($F613=1,4+VLOOKUP($E613,难度数据!$A$24:$B$27,2,FALSE),14+VLOOKUP($E613,难度数据!$A$28:$B$31,2,FALSE)),FALSE)</f>
        <v>2250</v>
      </c>
      <c r="K613" s="28">
        <v>0</v>
      </c>
      <c r="L613" s="28">
        <v>1.5</v>
      </c>
      <c r="M613" s="28">
        <v>0</v>
      </c>
      <c r="N613" s="28">
        <v>0</v>
      </c>
      <c r="O613" s="28">
        <f ca="1">LOOKUP($G613*4,难度数据!$I$3:$I$23,IF($F613=1,INDIRECT("难度数据"&amp;"!$J$3:$J$23"),INDIRECT("难度数据"&amp;"!$K$3:$K$23")))</f>
        <v>190</v>
      </c>
      <c r="P613" s="28">
        <v>0</v>
      </c>
      <c r="Q613" s="28">
        <v>0</v>
      </c>
      <c r="R613" s="28">
        <v>1301001</v>
      </c>
      <c r="S613" s="28">
        <v>1</v>
      </c>
      <c r="T613" s="28">
        <v>1302001</v>
      </c>
      <c r="U613" s="28">
        <v>7</v>
      </c>
      <c r="V613" s="28"/>
      <c r="W613" s="28"/>
      <c r="X613" s="28"/>
      <c r="Y613" s="28"/>
      <c r="Z613" s="28"/>
      <c r="AA613" s="28" t="str">
        <f t="shared" si="28"/>
        <v>czg-11-2-shl-loc1</v>
      </c>
      <c r="AB613" s="28">
        <v>4</v>
      </c>
      <c r="AC613" s="28">
        <f t="shared" si="27"/>
        <v>5</v>
      </c>
      <c r="AD613" s="29" t="str">
        <f>VLOOKUP(AG613,[2]战场角色!$A:$V,22,0)</f>
        <v>head_cfcyb_1101001</v>
      </c>
      <c r="AE613" s="29">
        <f>VLOOKUP(AG613,检索目录!A:F,6,0)</f>
        <v>3</v>
      </c>
      <c r="AF613" s="28">
        <f>VLOOKUP(AG613,检索目录!A:F,3,0)</f>
        <v>1</v>
      </c>
      <c r="AG613" s="28">
        <v>1101001</v>
      </c>
      <c r="AH613" s="28"/>
    </row>
    <row r="614" s="29" customFormat="1" ht="16.5" spans="1:34">
      <c r="A614" s="35">
        <f>CONCATENATE(9,VLOOKUP(LEFT($D614,3),{"czg",1;"tfq",2;"zyd",3;"jzq",4;"gcz",5;"pcc",6},2,FALSE))*100000+VALUE(MID($D614,5,LEN($D614)-LEN(RIGHT($D614,11))-5+1))*1000+LEFT(RIGHT($D614,10),1)*100+IF(LEFT(RIGHT($D614,8),3)="jlr",1,2)*10+RIGHT($D614,1)</f>
        <v>9111221</v>
      </c>
      <c r="B614" s="28" t="s">
        <v>101</v>
      </c>
      <c r="C614" s="28" t="s">
        <v>502</v>
      </c>
      <c r="D614" s="28" t="s">
        <v>766</v>
      </c>
      <c r="E614" s="28">
        <v>3</v>
      </c>
      <c r="F614" s="28">
        <f t="shared" si="29"/>
        <v>2</v>
      </c>
      <c r="G614" s="28">
        <f>INDEX(难度数据!$A$1:$G$16,MATCH(VALUE(MID($D614,5,LEN($D614)-LEN(RIGHT($D614,11))-5+1)),难度数据!$A$1:$A$16,0),MATCH(LEFT($D614,3),难度数据!$A$1:$G$1,0))</f>
        <v>45</v>
      </c>
      <c r="H614" s="28">
        <f>VLOOKUP($G614,难度数据!$P:$AI,IF($F614=1,2+VLOOKUP($E614,难度数据!$A$24:$B$27,2,FALSE),12+VLOOKUP($E614,难度数据!$A$28:$B$31,2,FALSE)),FALSE)</f>
        <v>1.18141471276028</v>
      </c>
      <c r="I614" s="28">
        <f>VLOOKUP($G614,难度数据!$P:$AI,IF($F614=1,3+VLOOKUP($E614,难度数据!$A$24:$B$27,2,FALSE),13+VLOOKUP($E614,难度数据!$A$28:$B$31,2,FALSE)),FALSE)</f>
        <v>0</v>
      </c>
      <c r="J614" s="28">
        <f>VLOOKUP($G614,难度数据!$P:$AI,IF($F614=1,4+VLOOKUP($E614,难度数据!$A$24:$B$27,2,FALSE),14+VLOOKUP($E614,难度数据!$A$28:$B$31,2,FALSE)),FALSE)</f>
        <v>2250</v>
      </c>
      <c r="K614" s="28">
        <v>0</v>
      </c>
      <c r="L614" s="28">
        <v>1.5</v>
      </c>
      <c r="M614" s="28">
        <v>0</v>
      </c>
      <c r="N614" s="28">
        <v>0</v>
      </c>
      <c r="O614" s="28">
        <f ca="1">LOOKUP($G614*4,难度数据!$I$3:$I$23,IF($F614=1,INDIRECT("难度数据"&amp;"!$J$3:$J$23"),INDIRECT("难度数据"&amp;"!$K$3:$K$23")))</f>
        <v>54950</v>
      </c>
      <c r="P614" s="28">
        <v>0</v>
      </c>
      <c r="Q614" s="28">
        <v>0</v>
      </c>
      <c r="R614" s="28">
        <v>1303002</v>
      </c>
      <c r="S614" s="28">
        <v>1</v>
      </c>
      <c r="T614" s="28">
        <v>1304017</v>
      </c>
      <c r="U614" s="28">
        <v>7</v>
      </c>
      <c r="V614" s="28">
        <v>1304019</v>
      </c>
      <c r="W614" s="28">
        <v>7</v>
      </c>
      <c r="X614" s="28"/>
      <c r="Y614" s="28"/>
      <c r="Z614" s="28"/>
      <c r="AA614" s="28" t="str">
        <f t="shared" si="28"/>
        <v/>
      </c>
      <c r="AB614" s="28">
        <v>0</v>
      </c>
      <c r="AC614" s="28">
        <f t="shared" si="27"/>
        <v>5</v>
      </c>
      <c r="AD614" s="29" t="str">
        <f>VLOOKUP(AG614,[2]战场角色!$A:$V,22,0)</f>
        <v>head_xc_1102002</v>
      </c>
      <c r="AE614" s="29">
        <f>VLOOKUP(AG614,检索目录!A:F,6,0)</f>
        <v>3</v>
      </c>
      <c r="AF614" s="28">
        <f>VLOOKUP(AG614,检索目录!A:F,3,0)</f>
        <v>1</v>
      </c>
      <c r="AG614" s="28">
        <v>1102002</v>
      </c>
      <c r="AH614" s="28"/>
    </row>
    <row r="615" s="29" customFormat="1" ht="16.5" spans="1:34">
      <c r="A615" s="35">
        <f>CONCATENATE(9,VLOOKUP(LEFT($D615,3),{"czg",1;"tfq",2;"zyd",3;"jzq",4;"gcz",5;"pcc",6},2,FALSE))*100000+VALUE(MID($D615,5,LEN($D615)-LEN(RIGHT($D615,11))-5+1))*1000+LEFT(RIGHT($D615,10),1)*100+IF(LEFT(RIGHT($D615,8),3)="jlr",1,2)*10+RIGHT($D615,1)</f>
        <v>9111212</v>
      </c>
      <c r="B615" s="28" t="s">
        <v>98</v>
      </c>
      <c r="C615" s="28" t="s">
        <v>231</v>
      </c>
      <c r="D615" s="28" t="s">
        <v>767</v>
      </c>
      <c r="E615" s="28">
        <v>4</v>
      </c>
      <c r="F615" s="28">
        <f t="shared" si="29"/>
        <v>1</v>
      </c>
      <c r="G615" s="28">
        <f>INDEX(难度数据!$A$1:$G$16,MATCH(VALUE(MID($D615,5,LEN($D615)-LEN(RIGHT($D615,11))-5+1)),难度数据!$A$1:$A$16,0),MATCH(LEFT($D615,3),难度数据!$A$1:$G$1,0))</f>
        <v>45</v>
      </c>
      <c r="H615" s="28">
        <f>VLOOKUP($G615,难度数据!$P:$AI,IF($F615=1,2+VLOOKUP($E615,难度数据!$A$24:$B$27,2,FALSE),12+VLOOKUP($E615,难度数据!$A$28:$B$31,2,FALSE)),FALSE)</f>
        <v>1.3565706379162</v>
      </c>
      <c r="I615" s="28">
        <f>VLOOKUP($G615,难度数据!$P:$AI,IF($F615=1,3+VLOOKUP($E615,难度数据!$A$24:$B$27,2,FALSE),13+VLOOKUP($E615,难度数据!$A$28:$B$31,2,FALSE)),FALSE)</f>
        <v>0</v>
      </c>
      <c r="J615" s="28">
        <f>VLOOKUP($G615,难度数据!$P:$AI,IF($F615=1,4+VLOOKUP($E615,难度数据!$A$24:$B$27,2,FALSE),14+VLOOKUP($E615,难度数据!$A$28:$B$31,2,FALSE)),FALSE)</f>
        <v>2250</v>
      </c>
      <c r="K615" s="28">
        <v>0</v>
      </c>
      <c r="L615" s="28">
        <v>1.5</v>
      </c>
      <c r="M615" s="28">
        <v>0</v>
      </c>
      <c r="N615" s="28">
        <v>0</v>
      </c>
      <c r="O615" s="28">
        <f ca="1">LOOKUP($G615*4,难度数据!$I$3:$I$23,IF($F615=1,INDIRECT("难度数据"&amp;"!$J$3:$J$23"),INDIRECT("难度数据"&amp;"!$K$3:$K$23")))</f>
        <v>190</v>
      </c>
      <c r="P615" s="28">
        <v>0</v>
      </c>
      <c r="Q615" s="28">
        <v>0</v>
      </c>
      <c r="R615" s="28">
        <v>1301003</v>
      </c>
      <c r="S615" s="28">
        <v>1</v>
      </c>
      <c r="T615" s="28">
        <v>1302003</v>
      </c>
      <c r="U615" s="28">
        <v>7</v>
      </c>
      <c r="V615" s="28"/>
      <c r="W615" s="28"/>
      <c r="X615" s="28"/>
      <c r="Y615" s="28"/>
      <c r="Z615" s="28"/>
      <c r="AA615" s="28" t="str">
        <f t="shared" si="28"/>
        <v>czg-11-2-shl-loc2</v>
      </c>
      <c r="AB615" s="28">
        <v>4</v>
      </c>
      <c r="AC615" s="28">
        <f t="shared" si="27"/>
        <v>5</v>
      </c>
      <c r="AD615" s="29" t="str">
        <f>VLOOKUP(AG615,[2]战场角色!$A:$V,22,0)</f>
        <v>head_zdxl_1101003</v>
      </c>
      <c r="AE615" s="29">
        <f>VLOOKUP(AG615,检索目录!A:F,6,0)</f>
        <v>3</v>
      </c>
      <c r="AF615" s="28">
        <f>VLOOKUP(AG615,检索目录!A:F,3,0)</f>
        <v>3</v>
      </c>
      <c r="AG615" s="28">
        <v>1101003</v>
      </c>
      <c r="AH615" s="28"/>
    </row>
    <row r="616" s="29" customFormat="1" ht="16.5" spans="1:34">
      <c r="A616" s="35">
        <f>CONCATENATE(9,VLOOKUP(LEFT($D616,3),{"czg",1;"tfq",2;"zyd",3;"jzq",4;"gcz",5;"pcc",6},2,FALSE))*100000+VALUE(MID($D616,5,LEN($D616)-LEN(RIGHT($D616,11))-5+1))*1000+LEFT(RIGHT($D616,10),1)*100+IF(LEFT(RIGHT($D616,8),3)="jlr",1,2)*10+RIGHT($D616,1)</f>
        <v>9111222</v>
      </c>
      <c r="B616" s="28" t="s">
        <v>101</v>
      </c>
      <c r="C616" s="28" t="s">
        <v>505</v>
      </c>
      <c r="D616" s="28" t="s">
        <v>768</v>
      </c>
      <c r="E616" s="28">
        <v>4</v>
      </c>
      <c r="F616" s="28">
        <f t="shared" si="29"/>
        <v>2</v>
      </c>
      <c r="G616" s="28">
        <f>INDEX(难度数据!$A$1:$G$16,MATCH(VALUE(MID($D616,5,LEN($D616)-LEN(RIGHT($D616,11))-5+1)),难度数据!$A$1:$A$16,0),MATCH(LEFT($D616,3),难度数据!$A$1:$G$1,0))</f>
        <v>45</v>
      </c>
      <c r="H616" s="28">
        <f>VLOOKUP($G616,难度数据!$P:$AI,IF($F616=1,2+VLOOKUP($E616,难度数据!$A$24:$B$27,2,FALSE),12+VLOOKUP($E616,难度数据!$A$28:$B$31,2,FALSE)),FALSE)</f>
        <v>1.35914966954722</v>
      </c>
      <c r="I616" s="28">
        <f>VLOOKUP($G616,难度数据!$P:$AI,IF($F616=1,3+VLOOKUP($E616,难度数据!$A$24:$B$27,2,FALSE),13+VLOOKUP($E616,难度数据!$A$28:$B$31,2,FALSE)),FALSE)</f>
        <v>0</v>
      </c>
      <c r="J616" s="28">
        <f>VLOOKUP($G616,难度数据!$P:$AI,IF($F616=1,4+VLOOKUP($E616,难度数据!$A$24:$B$27,2,FALSE),14+VLOOKUP($E616,难度数据!$A$28:$B$31,2,FALSE)),FALSE)</f>
        <v>2250</v>
      </c>
      <c r="K616" s="28">
        <v>0</v>
      </c>
      <c r="L616" s="28">
        <v>1.5</v>
      </c>
      <c r="M616" s="28">
        <v>0</v>
      </c>
      <c r="N616" s="28">
        <v>0</v>
      </c>
      <c r="O616" s="28">
        <f ca="1">LOOKUP($G616*4,难度数据!$I$3:$I$23,IF($F616=1,INDIRECT("难度数据"&amp;"!$J$3:$J$23"),INDIRECT("难度数据"&amp;"!$K$3:$K$23")))</f>
        <v>54950</v>
      </c>
      <c r="P616" s="28">
        <v>0</v>
      </c>
      <c r="Q616" s="28">
        <v>0</v>
      </c>
      <c r="R616" s="28">
        <v>1303005</v>
      </c>
      <c r="S616" s="28">
        <v>1</v>
      </c>
      <c r="T616" s="28">
        <v>1304030</v>
      </c>
      <c r="U616" s="28">
        <v>7</v>
      </c>
      <c r="V616" s="28">
        <v>1304036</v>
      </c>
      <c r="W616" s="28">
        <v>7</v>
      </c>
      <c r="X616" s="28"/>
      <c r="Y616" s="28"/>
      <c r="Z616" s="28"/>
      <c r="AA616" s="28" t="str">
        <f t="shared" si="28"/>
        <v/>
      </c>
      <c r="AB616" s="28">
        <v>0</v>
      </c>
      <c r="AC616" s="28">
        <f t="shared" si="27"/>
        <v>5</v>
      </c>
      <c r="AD616" s="29" t="str">
        <f>VLOOKUP(AG616,[2]战场角色!$A:$V,22,0)</f>
        <v>head_lxy_1102005</v>
      </c>
      <c r="AE616" s="29">
        <f>VLOOKUP(AG616,检索目录!A:F,6,0)</f>
        <v>3</v>
      </c>
      <c r="AF616" s="28">
        <f>VLOOKUP(AG616,检索目录!A:F,3,0)</f>
        <v>3</v>
      </c>
      <c r="AG616" s="28">
        <v>1102005</v>
      </c>
      <c r="AH616" s="28"/>
    </row>
    <row r="617" s="29" customFormat="1" ht="16.5" spans="1:34">
      <c r="A617" s="35">
        <f>CONCATENATE(9,VLOOKUP(LEFT($D617,3),{"czg",1;"tfq",2;"zyd",3;"jzq",4;"gcz",5;"pcc",6},2,FALSE))*100000+VALUE(MID($D617,5,LEN($D617)-LEN(RIGHT($D617,11))-5+1))*1000+LEFT(RIGHT($D617,10),1)*100+IF(LEFT(RIGHT($D617,8),3)="jlr",1,2)*10+RIGHT($D617,1)</f>
        <v>9111213</v>
      </c>
      <c r="B617" s="28" t="s">
        <v>98</v>
      </c>
      <c r="C617" s="28" t="s">
        <v>215</v>
      </c>
      <c r="D617" s="28" t="s">
        <v>769</v>
      </c>
      <c r="E617" s="28">
        <v>3</v>
      </c>
      <c r="F617" s="28">
        <f t="shared" si="29"/>
        <v>1</v>
      </c>
      <c r="G617" s="28">
        <f>INDEX(难度数据!$A$1:$G$16,MATCH(VALUE(MID($D617,5,LEN($D617)-LEN(RIGHT($D617,11))-5+1)),难度数据!$A$1:$A$16,0),MATCH(LEFT($D617,3),难度数据!$A$1:$G$1,0))</f>
        <v>45</v>
      </c>
      <c r="H617" s="28">
        <f>VLOOKUP($G617,难度数据!$P:$AI,IF($F617=1,2+VLOOKUP($E617,难度数据!$A$24:$B$27,2,FALSE),12+VLOOKUP($E617,难度数据!$A$28:$B$31,2,FALSE)),FALSE)</f>
        <v>1.17578052058174</v>
      </c>
      <c r="I617" s="28">
        <f>VLOOKUP($G617,难度数据!$P:$AI,IF($F617=1,3+VLOOKUP($E617,难度数据!$A$24:$B$27,2,FALSE),13+VLOOKUP($E617,难度数据!$A$28:$B$31,2,FALSE)),FALSE)</f>
        <v>0</v>
      </c>
      <c r="J617" s="28">
        <f>VLOOKUP($G617,难度数据!$P:$AI,IF($F617=1,4+VLOOKUP($E617,难度数据!$A$24:$B$27,2,FALSE),14+VLOOKUP($E617,难度数据!$A$28:$B$31,2,FALSE)),FALSE)</f>
        <v>2250</v>
      </c>
      <c r="K617" s="28">
        <v>0</v>
      </c>
      <c r="L617" s="28">
        <v>1.5</v>
      </c>
      <c r="M617" s="28">
        <v>0</v>
      </c>
      <c r="N617" s="28">
        <v>0</v>
      </c>
      <c r="O617" s="28">
        <f ca="1">LOOKUP($G617*4,难度数据!$I$3:$I$23,IF($F617=1,INDIRECT("难度数据"&amp;"!$J$3:$J$23"),INDIRECT("难度数据"&amp;"!$K$3:$K$23")))</f>
        <v>190</v>
      </c>
      <c r="P617" s="28">
        <v>0</v>
      </c>
      <c r="Q617" s="28">
        <v>0</v>
      </c>
      <c r="R617" s="28">
        <v>1301014</v>
      </c>
      <c r="S617" s="28">
        <v>1</v>
      </c>
      <c r="T617" s="28">
        <v>1302014</v>
      </c>
      <c r="U617" s="28">
        <v>7</v>
      </c>
      <c r="V617" s="28"/>
      <c r="W617" s="28"/>
      <c r="X617" s="28"/>
      <c r="Y617" s="28"/>
      <c r="Z617" s="28"/>
      <c r="AA617" s="28" t="str">
        <f t="shared" si="28"/>
        <v>czg-11-2-shl-loc3</v>
      </c>
      <c r="AB617" s="28">
        <v>4</v>
      </c>
      <c r="AC617" s="28">
        <f t="shared" si="27"/>
        <v>5</v>
      </c>
      <c r="AD617" s="29" t="str">
        <f>VLOOKUP(AG617,[2]战场角色!$A:$V,22,0)</f>
        <v>head_lxg_1101014</v>
      </c>
      <c r="AE617" s="29">
        <f>VLOOKUP(AG617,检索目录!A:F,6,0)</f>
        <v>3</v>
      </c>
      <c r="AF617" s="28">
        <f>VLOOKUP(AG617,检索目录!A:F,3,0)</f>
        <v>2</v>
      </c>
      <c r="AG617" s="28">
        <v>1101014</v>
      </c>
      <c r="AH617" s="28"/>
    </row>
    <row r="618" s="29" customFormat="1" ht="16.5" spans="1:34">
      <c r="A618" s="35">
        <f>CONCATENATE(9,VLOOKUP(LEFT($D618,3),{"czg",1;"tfq",2;"zyd",3;"jzq",4;"gcz",5;"pcc",6},2,FALSE))*100000+VALUE(MID($D618,5,LEN($D618)-LEN(RIGHT($D618,11))-5+1))*1000+LEFT(RIGHT($D618,10),1)*100+IF(LEFT(RIGHT($D618,8),3)="jlr",1,2)*10+RIGHT($D618,1)</f>
        <v>9111223</v>
      </c>
      <c r="B618" s="28" t="s">
        <v>101</v>
      </c>
      <c r="C618" s="28" t="s">
        <v>508</v>
      </c>
      <c r="D618" s="28" t="s">
        <v>770</v>
      </c>
      <c r="E618" s="28">
        <v>3</v>
      </c>
      <c r="F618" s="28">
        <f t="shared" si="29"/>
        <v>2</v>
      </c>
      <c r="G618" s="28">
        <f>INDEX(难度数据!$A$1:$G$16,MATCH(VALUE(MID($D618,5,LEN($D618)-LEN(RIGHT($D618,11))-5+1)),难度数据!$A$1:$A$16,0),MATCH(LEFT($D618,3),难度数据!$A$1:$G$1,0))</f>
        <v>45</v>
      </c>
      <c r="H618" s="28">
        <f>VLOOKUP($G618,难度数据!$P:$AI,IF($F618=1,2+VLOOKUP($E618,难度数据!$A$24:$B$27,2,FALSE),12+VLOOKUP($E618,难度数据!$A$28:$B$31,2,FALSE)),FALSE)</f>
        <v>1.18141471276028</v>
      </c>
      <c r="I618" s="28">
        <f>VLOOKUP($G618,难度数据!$P:$AI,IF($F618=1,3+VLOOKUP($E618,难度数据!$A$24:$B$27,2,FALSE),13+VLOOKUP($E618,难度数据!$A$28:$B$31,2,FALSE)),FALSE)</f>
        <v>0</v>
      </c>
      <c r="J618" s="28">
        <f>VLOOKUP($G618,难度数据!$P:$AI,IF($F618=1,4+VLOOKUP($E618,难度数据!$A$24:$B$27,2,FALSE),14+VLOOKUP($E618,难度数据!$A$28:$B$31,2,FALSE)),FALSE)</f>
        <v>2250</v>
      </c>
      <c r="K618" s="28">
        <v>0</v>
      </c>
      <c r="L618" s="28">
        <v>1.5</v>
      </c>
      <c r="M618" s="28">
        <v>0</v>
      </c>
      <c r="N618" s="28">
        <v>0</v>
      </c>
      <c r="O618" s="28">
        <f ca="1">LOOKUP($G618*4,难度数据!$I$3:$I$23,IF($F618=1,INDIRECT("难度数据"&amp;"!$J$3:$J$23"),INDIRECT("难度数据"&amp;"!$K$3:$K$23")))</f>
        <v>54950</v>
      </c>
      <c r="P618" s="28">
        <v>0</v>
      </c>
      <c r="Q618" s="28">
        <v>0</v>
      </c>
      <c r="R618" s="28">
        <v>1303020</v>
      </c>
      <c r="S618" s="28">
        <v>1</v>
      </c>
      <c r="T618" s="28">
        <v>1304029</v>
      </c>
      <c r="U618" s="28">
        <v>7</v>
      </c>
      <c r="V618" s="28">
        <v>1304032</v>
      </c>
      <c r="W618" s="28">
        <v>7</v>
      </c>
      <c r="X618" s="28"/>
      <c r="Y618" s="28"/>
      <c r="Z618" s="28"/>
      <c r="AA618" s="28" t="str">
        <f t="shared" si="28"/>
        <v/>
      </c>
      <c r="AB618" s="28">
        <v>0</v>
      </c>
      <c r="AC618" s="28">
        <f t="shared" si="27"/>
        <v>5</v>
      </c>
      <c r="AD618" s="29" t="str">
        <f>VLOOKUP(AG618,[2]战场角色!$A:$V,22,0)</f>
        <v>head_gs_1102020</v>
      </c>
      <c r="AE618" s="29">
        <f>VLOOKUP(AG618,检索目录!A:F,6,0)</f>
        <v>3</v>
      </c>
      <c r="AF618" s="28">
        <f>VLOOKUP(AG618,检索目录!A:F,3,0)</f>
        <v>2</v>
      </c>
      <c r="AG618" s="28">
        <v>1102020</v>
      </c>
      <c r="AH618" s="28"/>
    </row>
    <row r="619" s="29" customFormat="1" ht="16.5" spans="1:34">
      <c r="A619" s="35">
        <f>CONCATENATE(9,VLOOKUP(LEFT($D619,3),{"czg",1;"tfq",2;"zyd",3;"jzq",4;"gcz",5;"pcc",6},2,FALSE))*100000+VALUE(MID($D619,5,LEN($D619)-LEN(RIGHT($D619,11))-5+1))*1000+LEFT(RIGHT($D619,10),1)*100+IF(LEFT(RIGHT($D619,8),3)="jlr",1,2)*10+RIGHT($D619,1)</f>
        <v>9111311</v>
      </c>
      <c r="B619" s="28" t="s">
        <v>98</v>
      </c>
      <c r="C619" s="28" t="s">
        <v>99</v>
      </c>
      <c r="D619" s="28" t="s">
        <v>771</v>
      </c>
      <c r="E619" s="28">
        <v>3</v>
      </c>
      <c r="F619" s="28">
        <f t="shared" si="29"/>
        <v>1</v>
      </c>
      <c r="G619" s="28">
        <f>INDEX(难度数据!$A$1:$G$16,MATCH(VALUE(MID($D619,5,LEN($D619)-LEN(RIGHT($D619,11))-5+1)),难度数据!$A$1:$A$16,0),MATCH(LEFT($D619,3),难度数据!$A$1:$G$1,0))</f>
        <v>45</v>
      </c>
      <c r="H619" s="28">
        <f>VLOOKUP($G619,难度数据!$P:$AI,IF($F619=1,2+VLOOKUP($E619,难度数据!$A$24:$B$27,2,FALSE),12+VLOOKUP($E619,难度数据!$A$28:$B$31,2,FALSE)),FALSE)</f>
        <v>1.17578052058174</v>
      </c>
      <c r="I619" s="28">
        <f>VLOOKUP($G619,难度数据!$P:$AI,IF($F619=1,3+VLOOKUP($E619,难度数据!$A$24:$B$27,2,FALSE),13+VLOOKUP($E619,难度数据!$A$28:$B$31,2,FALSE)),FALSE)</f>
        <v>0</v>
      </c>
      <c r="J619" s="28">
        <f>VLOOKUP($G619,难度数据!$P:$AI,IF($F619=1,4+VLOOKUP($E619,难度数据!$A$24:$B$27,2,FALSE),14+VLOOKUP($E619,难度数据!$A$28:$B$31,2,FALSE)),FALSE)</f>
        <v>2250</v>
      </c>
      <c r="K619" s="28">
        <v>0</v>
      </c>
      <c r="L619" s="28">
        <v>1.5</v>
      </c>
      <c r="M619" s="28">
        <v>0</v>
      </c>
      <c r="N619" s="28">
        <v>0</v>
      </c>
      <c r="O619" s="28">
        <f ca="1">LOOKUP($G619*4,难度数据!$I$3:$I$23,IF($F619=1,INDIRECT("难度数据"&amp;"!$J$3:$J$23"),INDIRECT("难度数据"&amp;"!$K$3:$K$23")))</f>
        <v>190</v>
      </c>
      <c r="P619" s="28">
        <v>0</v>
      </c>
      <c r="Q619" s="28">
        <v>0</v>
      </c>
      <c r="R619" s="28">
        <v>1301012</v>
      </c>
      <c r="S619" s="28">
        <v>1</v>
      </c>
      <c r="T619" s="28">
        <v>1302012</v>
      </c>
      <c r="U619" s="28">
        <v>7</v>
      </c>
      <c r="V619" s="28"/>
      <c r="W619" s="28"/>
      <c r="X619" s="28"/>
      <c r="Y619" s="28"/>
      <c r="Z619" s="28"/>
      <c r="AA619" s="28" t="str">
        <f t="shared" si="28"/>
        <v>czg-11-3-shl-loc1</v>
      </c>
      <c r="AB619" s="28">
        <v>4</v>
      </c>
      <c r="AC619" s="28">
        <f t="shared" si="27"/>
        <v>5</v>
      </c>
      <c r="AD619" s="29" t="str">
        <f>VLOOKUP(AG619,[2]战场角色!$A:$V,22,0)</f>
        <v>head_nyf_1101012</v>
      </c>
      <c r="AE619" s="29">
        <f>VLOOKUP(AG619,检索目录!A:F,6,0)</f>
        <v>2</v>
      </c>
      <c r="AF619" s="28">
        <f>VLOOKUP(AG619,检索目录!A:F,3,0)</f>
        <v>2</v>
      </c>
      <c r="AG619" s="28">
        <v>1101012</v>
      </c>
      <c r="AH619" s="28"/>
    </row>
    <row r="620" s="29" customFormat="1" ht="16.5" spans="1:34">
      <c r="A620" s="35">
        <f>CONCATENATE(9,VLOOKUP(LEFT($D620,3),{"czg",1;"tfq",2;"zyd",3;"jzq",4;"gcz",5;"pcc",6},2,FALSE))*100000+VALUE(MID($D620,5,LEN($D620)-LEN(RIGHT($D620,11))-5+1))*1000+LEFT(RIGHT($D620,10),1)*100+IF(LEFT(RIGHT($D620,8),3)="jlr",1,2)*10+RIGHT($D620,1)</f>
        <v>9111321</v>
      </c>
      <c r="B620" s="28" t="s">
        <v>101</v>
      </c>
      <c r="C620" s="28" t="s">
        <v>493</v>
      </c>
      <c r="D620" s="28" t="s">
        <v>772</v>
      </c>
      <c r="E620" s="28">
        <v>3</v>
      </c>
      <c r="F620" s="28">
        <f t="shared" si="29"/>
        <v>2</v>
      </c>
      <c r="G620" s="28">
        <f>INDEX(难度数据!$A$1:$G$16,MATCH(VALUE(MID($D620,5,LEN($D620)-LEN(RIGHT($D620,11))-5+1)),难度数据!$A$1:$A$16,0),MATCH(LEFT($D620,3),难度数据!$A$1:$G$1,0))</f>
        <v>45</v>
      </c>
      <c r="H620" s="28">
        <f>VLOOKUP($G620,难度数据!$P:$AI,IF($F620=1,2+VLOOKUP($E620,难度数据!$A$24:$B$27,2,FALSE),12+VLOOKUP($E620,难度数据!$A$28:$B$31,2,FALSE)),FALSE)</f>
        <v>1.18141471276028</v>
      </c>
      <c r="I620" s="28">
        <f>VLOOKUP($G620,难度数据!$P:$AI,IF($F620=1,3+VLOOKUP($E620,难度数据!$A$24:$B$27,2,FALSE),13+VLOOKUP($E620,难度数据!$A$28:$B$31,2,FALSE)),FALSE)</f>
        <v>0</v>
      </c>
      <c r="J620" s="28">
        <f>VLOOKUP($G620,难度数据!$P:$AI,IF($F620=1,4+VLOOKUP($E620,难度数据!$A$24:$B$27,2,FALSE),14+VLOOKUP($E620,难度数据!$A$28:$B$31,2,FALSE)),FALSE)</f>
        <v>2250</v>
      </c>
      <c r="K620" s="28">
        <v>0</v>
      </c>
      <c r="L620" s="28">
        <v>1.5</v>
      </c>
      <c r="M620" s="28">
        <v>0</v>
      </c>
      <c r="N620" s="28">
        <v>0</v>
      </c>
      <c r="O620" s="28">
        <f ca="1">LOOKUP($G620*4,难度数据!$I$3:$I$23,IF($F620=1,INDIRECT("难度数据"&amp;"!$J$3:$J$23"),INDIRECT("难度数据"&amp;"!$K$3:$K$23")))</f>
        <v>54950</v>
      </c>
      <c r="P620" s="28">
        <v>0</v>
      </c>
      <c r="Q620" s="28">
        <v>0</v>
      </c>
      <c r="R620" s="28">
        <v>1303018</v>
      </c>
      <c r="S620" s="28">
        <v>1</v>
      </c>
      <c r="T620" s="28">
        <v>1304029</v>
      </c>
      <c r="U620" s="28">
        <v>7</v>
      </c>
      <c r="V620" s="28">
        <v>1304032</v>
      </c>
      <c r="W620" s="28">
        <v>7</v>
      </c>
      <c r="X620" s="28"/>
      <c r="Y620" s="28"/>
      <c r="Z620" s="28"/>
      <c r="AA620" s="28" t="str">
        <f t="shared" si="28"/>
        <v/>
      </c>
      <c r="AB620" s="28">
        <v>0</v>
      </c>
      <c r="AC620" s="28">
        <f t="shared" si="27"/>
        <v>5</v>
      </c>
      <c r="AD620" s="29" t="str">
        <f>VLOOKUP(AG620,[2]战场角色!$A:$V,22,0)</f>
        <v>head_sr_1102018</v>
      </c>
      <c r="AE620" s="29">
        <f>VLOOKUP(AG620,检索目录!A:F,6,0)</f>
        <v>2</v>
      </c>
      <c r="AF620" s="28">
        <f>VLOOKUP(AG620,检索目录!A:F,3,0)</f>
        <v>2</v>
      </c>
      <c r="AG620" s="28">
        <v>1102018</v>
      </c>
      <c r="AH620" s="28"/>
    </row>
    <row r="621" s="29" customFormat="1" ht="16.5" spans="1:34">
      <c r="A621" s="35">
        <f>CONCATENATE(9,VLOOKUP(LEFT($D621,3),{"czg",1;"tfq",2;"zyd",3;"jzq",4;"gcz",5;"pcc",6},2,FALSE))*100000+VALUE(MID($D621,5,LEN($D621)-LEN(RIGHT($D621,11))-5+1))*1000+LEFT(RIGHT($D621,10),1)*100+IF(LEFT(RIGHT($D621,8),3)="jlr",1,2)*10+RIGHT($D621,1)</f>
        <v>9111312</v>
      </c>
      <c r="B621" s="28" t="s">
        <v>98</v>
      </c>
      <c r="C621" s="28" t="s">
        <v>104</v>
      </c>
      <c r="D621" s="28" t="s">
        <v>773</v>
      </c>
      <c r="E621" s="28">
        <v>4</v>
      </c>
      <c r="F621" s="28">
        <f t="shared" si="29"/>
        <v>1</v>
      </c>
      <c r="G621" s="28">
        <f>INDEX(难度数据!$A$1:$G$16,MATCH(VALUE(MID($D621,5,LEN($D621)-LEN(RIGHT($D621,11))-5+1)),难度数据!$A$1:$A$16,0),MATCH(LEFT($D621,3),难度数据!$A$1:$G$1,0))</f>
        <v>45</v>
      </c>
      <c r="H621" s="28">
        <f>VLOOKUP($G621,难度数据!$P:$AI,IF($F621=1,2+VLOOKUP($E621,难度数据!$A$24:$B$27,2,FALSE),12+VLOOKUP($E621,难度数据!$A$28:$B$31,2,FALSE)),FALSE)</f>
        <v>1.3565706379162</v>
      </c>
      <c r="I621" s="28">
        <f>VLOOKUP($G621,难度数据!$P:$AI,IF($F621=1,3+VLOOKUP($E621,难度数据!$A$24:$B$27,2,FALSE),13+VLOOKUP($E621,难度数据!$A$28:$B$31,2,FALSE)),FALSE)</f>
        <v>0</v>
      </c>
      <c r="J621" s="28">
        <f>VLOOKUP($G621,难度数据!$P:$AI,IF($F621=1,4+VLOOKUP($E621,难度数据!$A$24:$B$27,2,FALSE),14+VLOOKUP($E621,难度数据!$A$28:$B$31,2,FALSE)),FALSE)</f>
        <v>2250</v>
      </c>
      <c r="K621" s="28">
        <v>0</v>
      </c>
      <c r="L621" s="28">
        <v>1.5</v>
      </c>
      <c r="M621" s="28">
        <v>0</v>
      </c>
      <c r="N621" s="28">
        <v>0</v>
      </c>
      <c r="O621" s="28">
        <f ca="1">LOOKUP($G621*4,难度数据!$I$3:$I$23,IF($F621=1,INDIRECT("难度数据"&amp;"!$J$3:$J$23"),INDIRECT("难度数据"&amp;"!$K$3:$K$23")))</f>
        <v>190</v>
      </c>
      <c r="P621" s="28">
        <v>0</v>
      </c>
      <c r="Q621" s="28">
        <v>0</v>
      </c>
      <c r="R621" s="28">
        <v>1301008</v>
      </c>
      <c r="S621" s="28">
        <v>1</v>
      </c>
      <c r="T621" s="28">
        <v>1302008</v>
      </c>
      <c r="U621" s="28">
        <v>7</v>
      </c>
      <c r="V621" s="28"/>
      <c r="W621" s="28"/>
      <c r="X621" s="28"/>
      <c r="Y621" s="28"/>
      <c r="Z621" s="28"/>
      <c r="AA621" s="28" t="str">
        <f t="shared" si="28"/>
        <v>czg-11-3-shl-loc2</v>
      </c>
      <c r="AB621" s="28">
        <v>4</v>
      </c>
      <c r="AC621" s="28">
        <f t="shared" si="27"/>
        <v>5</v>
      </c>
      <c r="AD621" s="29" t="str">
        <f>VLOOKUP(AG621,[2]战场角色!$A:$V,22,0)</f>
        <v>head_hekp_1101008</v>
      </c>
      <c r="AE621" s="29">
        <f>VLOOKUP(AG621,检索目录!A:F,6,0)</f>
        <v>2</v>
      </c>
      <c r="AF621" s="28">
        <f>VLOOKUP(AG621,检索目录!A:F,3,0)</f>
        <v>3</v>
      </c>
      <c r="AG621" s="28">
        <v>1101008</v>
      </c>
      <c r="AH621" s="28"/>
    </row>
    <row r="622" s="29" customFormat="1" ht="16.5" spans="1:34">
      <c r="A622" s="35">
        <f>CONCATENATE(9,VLOOKUP(LEFT($D622,3),{"czg",1;"tfq",2;"zyd",3;"jzq",4;"gcz",5;"pcc",6},2,FALSE))*100000+VALUE(MID($D622,5,LEN($D622)-LEN(RIGHT($D622,11))-5+1))*1000+LEFT(RIGHT($D622,10),1)*100+IF(LEFT(RIGHT($D622,8),3)="jlr",1,2)*10+RIGHT($D622,1)</f>
        <v>9111322</v>
      </c>
      <c r="B622" s="28" t="s">
        <v>101</v>
      </c>
      <c r="C622" s="28" t="s">
        <v>496</v>
      </c>
      <c r="D622" s="28" t="s">
        <v>774</v>
      </c>
      <c r="E622" s="28">
        <v>4</v>
      </c>
      <c r="F622" s="28">
        <f t="shared" si="29"/>
        <v>2</v>
      </c>
      <c r="G622" s="28">
        <f>INDEX(难度数据!$A$1:$G$16,MATCH(VALUE(MID($D622,5,LEN($D622)-LEN(RIGHT($D622,11))-5+1)),难度数据!$A$1:$A$16,0),MATCH(LEFT($D622,3),难度数据!$A$1:$G$1,0))</f>
        <v>45</v>
      </c>
      <c r="H622" s="28">
        <f>VLOOKUP($G622,难度数据!$P:$AI,IF($F622=1,2+VLOOKUP($E622,难度数据!$A$24:$B$27,2,FALSE),12+VLOOKUP($E622,难度数据!$A$28:$B$31,2,FALSE)),FALSE)</f>
        <v>1.35914966954722</v>
      </c>
      <c r="I622" s="28">
        <f>VLOOKUP($G622,难度数据!$P:$AI,IF($F622=1,3+VLOOKUP($E622,难度数据!$A$24:$B$27,2,FALSE),13+VLOOKUP($E622,难度数据!$A$28:$B$31,2,FALSE)),FALSE)</f>
        <v>0</v>
      </c>
      <c r="J622" s="28">
        <f>VLOOKUP($G622,难度数据!$P:$AI,IF($F622=1,4+VLOOKUP($E622,难度数据!$A$24:$B$27,2,FALSE),14+VLOOKUP($E622,难度数据!$A$28:$B$31,2,FALSE)),FALSE)</f>
        <v>2250</v>
      </c>
      <c r="K622" s="28">
        <v>0</v>
      </c>
      <c r="L622" s="28">
        <v>1.5</v>
      </c>
      <c r="M622" s="28">
        <v>0</v>
      </c>
      <c r="N622" s="28">
        <v>0</v>
      </c>
      <c r="O622" s="28">
        <f ca="1">LOOKUP($G622*4,难度数据!$I$3:$I$23,IF($F622=1,INDIRECT("难度数据"&amp;"!$J$3:$J$23"),INDIRECT("难度数据"&amp;"!$K$3:$K$23")))</f>
        <v>54950</v>
      </c>
      <c r="P622" s="28">
        <v>0</v>
      </c>
      <c r="Q622" s="28">
        <v>0</v>
      </c>
      <c r="R622" s="28">
        <v>1303013</v>
      </c>
      <c r="S622" s="28">
        <v>1</v>
      </c>
      <c r="T622" s="28">
        <v>1304030</v>
      </c>
      <c r="U622" s="28">
        <v>7</v>
      </c>
      <c r="V622" s="28">
        <v>1304031</v>
      </c>
      <c r="W622" s="28">
        <v>7</v>
      </c>
      <c r="X622" s="28"/>
      <c r="Y622" s="28"/>
      <c r="Z622" s="28"/>
      <c r="AA622" s="28" t="str">
        <f t="shared" si="28"/>
        <v/>
      </c>
      <c r="AB622" s="28">
        <v>0</v>
      </c>
      <c r="AC622" s="28">
        <f t="shared" si="27"/>
        <v>5</v>
      </c>
      <c r="AD622" s="29" t="str">
        <f>VLOOKUP(AG622,[2]战场角色!$A:$V,22,0)</f>
        <v>head_sbls_1102013</v>
      </c>
      <c r="AE622" s="29">
        <f>VLOOKUP(AG622,检索目录!A:F,6,0)</f>
        <v>2</v>
      </c>
      <c r="AF622" s="28">
        <f>VLOOKUP(AG622,检索目录!A:F,3,0)</f>
        <v>3</v>
      </c>
      <c r="AG622" s="28">
        <v>1102013</v>
      </c>
      <c r="AH622" s="28"/>
    </row>
    <row r="623" s="29" customFormat="1" ht="16.5" spans="1:34">
      <c r="A623" s="35">
        <f>CONCATENATE(9,VLOOKUP(LEFT($D623,3),{"czg",1;"tfq",2;"zyd",3;"jzq",4;"gcz",5;"pcc",6},2,FALSE))*100000+VALUE(MID($D623,5,LEN($D623)-LEN(RIGHT($D623,11))-5+1))*1000+LEFT(RIGHT($D623,10),1)*100+IF(LEFT(RIGHT($D623,8),3)="jlr",1,2)*10+RIGHT($D623,1)</f>
        <v>9111313</v>
      </c>
      <c r="B623" s="28" t="s">
        <v>98</v>
      </c>
      <c r="C623" s="28" t="s">
        <v>207</v>
      </c>
      <c r="D623" s="28" t="s">
        <v>775</v>
      </c>
      <c r="E623" s="28">
        <v>3</v>
      </c>
      <c r="F623" s="28">
        <f t="shared" si="29"/>
        <v>1</v>
      </c>
      <c r="G623" s="28">
        <f>INDEX(难度数据!$A$1:$G$16,MATCH(VALUE(MID($D623,5,LEN($D623)-LEN(RIGHT($D623,11))-5+1)),难度数据!$A$1:$A$16,0),MATCH(LEFT($D623,3),难度数据!$A$1:$G$1,0))</f>
        <v>45</v>
      </c>
      <c r="H623" s="28">
        <f>VLOOKUP($G623,难度数据!$P:$AI,IF($F623=1,2+VLOOKUP($E623,难度数据!$A$24:$B$27,2,FALSE),12+VLOOKUP($E623,难度数据!$A$28:$B$31,2,FALSE)),FALSE)</f>
        <v>1.17578052058174</v>
      </c>
      <c r="I623" s="28">
        <f>VLOOKUP($G623,难度数据!$P:$AI,IF($F623=1,3+VLOOKUP($E623,难度数据!$A$24:$B$27,2,FALSE),13+VLOOKUP($E623,难度数据!$A$28:$B$31,2,FALSE)),FALSE)</f>
        <v>0</v>
      </c>
      <c r="J623" s="28">
        <f>VLOOKUP($G623,难度数据!$P:$AI,IF($F623=1,4+VLOOKUP($E623,难度数据!$A$24:$B$27,2,FALSE),14+VLOOKUP($E623,难度数据!$A$28:$B$31,2,FALSE)),FALSE)</f>
        <v>2250</v>
      </c>
      <c r="K623" s="28">
        <v>0</v>
      </c>
      <c r="L623" s="28">
        <v>1.5</v>
      </c>
      <c r="M623" s="28">
        <v>0</v>
      </c>
      <c r="N623" s="28">
        <v>0</v>
      </c>
      <c r="O623" s="28">
        <f ca="1">LOOKUP($G623*4,难度数据!$I$3:$I$23,IF($F623=1,INDIRECT("难度数据"&amp;"!$J$3:$J$23"),INDIRECT("难度数据"&amp;"!$K$3:$K$23")))</f>
        <v>190</v>
      </c>
      <c r="P623" s="28">
        <v>0</v>
      </c>
      <c r="Q623" s="28">
        <v>0</v>
      </c>
      <c r="R623" s="28">
        <v>1301009</v>
      </c>
      <c r="S623" s="28">
        <v>1</v>
      </c>
      <c r="T623" s="28">
        <v>1302009</v>
      </c>
      <c r="U623" s="28">
        <v>7</v>
      </c>
      <c r="V623" s="28"/>
      <c r="W623" s="28"/>
      <c r="X623" s="28"/>
      <c r="Y623" s="28"/>
      <c r="Z623" s="28"/>
      <c r="AA623" s="28" t="str">
        <f t="shared" si="28"/>
        <v>czg-11-3-shl-loc3</v>
      </c>
      <c r="AB623" s="28">
        <v>4</v>
      </c>
      <c r="AC623" s="28">
        <f t="shared" si="27"/>
        <v>5</v>
      </c>
      <c r="AD623" s="29" t="str">
        <f>VLOOKUP(AG623,[2]战场角色!$A:$V,22,0)</f>
        <v>head_blsm_1101009</v>
      </c>
      <c r="AE623" s="29">
        <f>VLOOKUP(AG623,检索目录!A:F,6,0)</f>
        <v>3</v>
      </c>
      <c r="AF623" s="28">
        <f>VLOOKUP(AG623,检索目录!A:F,3,0)</f>
        <v>3</v>
      </c>
      <c r="AG623" s="28">
        <v>1101009</v>
      </c>
      <c r="AH623" s="28"/>
    </row>
    <row r="624" s="29" customFormat="1" ht="16.5" spans="1:34">
      <c r="A624" s="35">
        <f>CONCATENATE(9,VLOOKUP(LEFT($D624,3),{"czg",1;"tfq",2;"zyd",3;"jzq",4;"gcz",5;"pcc",6},2,FALSE))*100000+VALUE(MID($D624,5,LEN($D624)-LEN(RIGHT($D624,11))-5+1))*1000+LEFT(RIGHT($D624,10),1)*100+IF(LEFT(RIGHT($D624,8),3)="jlr",1,2)*10+RIGHT($D624,1)</f>
        <v>9111323</v>
      </c>
      <c r="B624" s="28" t="s">
        <v>101</v>
      </c>
      <c r="C624" s="28" t="s">
        <v>515</v>
      </c>
      <c r="D624" s="28" t="s">
        <v>776</v>
      </c>
      <c r="E624" s="28">
        <v>3</v>
      </c>
      <c r="F624" s="28">
        <f t="shared" si="29"/>
        <v>2</v>
      </c>
      <c r="G624" s="28">
        <f>INDEX(难度数据!$A$1:$G$16,MATCH(VALUE(MID($D624,5,LEN($D624)-LEN(RIGHT($D624,11))-5+1)),难度数据!$A$1:$A$16,0),MATCH(LEFT($D624,3),难度数据!$A$1:$G$1,0))</f>
        <v>45</v>
      </c>
      <c r="H624" s="28">
        <f>VLOOKUP($G624,难度数据!$P:$AI,IF($F624=1,2+VLOOKUP($E624,难度数据!$A$24:$B$27,2,FALSE),12+VLOOKUP($E624,难度数据!$A$28:$B$31,2,FALSE)),FALSE)</f>
        <v>1.18141471276028</v>
      </c>
      <c r="I624" s="28">
        <f>VLOOKUP($G624,难度数据!$P:$AI,IF($F624=1,3+VLOOKUP($E624,难度数据!$A$24:$B$27,2,FALSE),13+VLOOKUP($E624,难度数据!$A$28:$B$31,2,FALSE)),FALSE)</f>
        <v>0</v>
      </c>
      <c r="J624" s="28">
        <f>VLOOKUP($G624,难度数据!$P:$AI,IF($F624=1,4+VLOOKUP($E624,难度数据!$A$24:$B$27,2,FALSE),14+VLOOKUP($E624,难度数据!$A$28:$B$31,2,FALSE)),FALSE)</f>
        <v>2250</v>
      </c>
      <c r="K624" s="28">
        <v>0</v>
      </c>
      <c r="L624" s="28">
        <v>1.5</v>
      </c>
      <c r="M624" s="28">
        <v>0</v>
      </c>
      <c r="N624" s="28">
        <v>0</v>
      </c>
      <c r="O624" s="28">
        <f ca="1">LOOKUP($G624*4,难度数据!$I$3:$I$23,IF($F624=1,INDIRECT("难度数据"&amp;"!$J$3:$J$23"),INDIRECT("难度数据"&amp;"!$K$3:$K$23")))</f>
        <v>54950</v>
      </c>
      <c r="P624" s="28">
        <v>0</v>
      </c>
      <c r="Q624" s="28">
        <v>0</v>
      </c>
      <c r="R624" s="28">
        <v>1303014</v>
      </c>
      <c r="S624" s="28">
        <v>1</v>
      </c>
      <c r="T624" s="28">
        <v>1304017</v>
      </c>
      <c r="U624" s="28">
        <v>7</v>
      </c>
      <c r="V624" s="28">
        <v>1304019</v>
      </c>
      <c r="W624" s="28">
        <v>7</v>
      </c>
      <c r="X624" s="28"/>
      <c r="Y624" s="28"/>
      <c r="Z624" s="28"/>
      <c r="AA624" s="28" t="str">
        <f t="shared" si="28"/>
        <v/>
      </c>
      <c r="AB624" s="28">
        <v>0</v>
      </c>
      <c r="AC624" s="28">
        <f t="shared" si="27"/>
        <v>5</v>
      </c>
      <c r="AD624" s="29" t="str">
        <f>VLOOKUP(AG624,[2]战场角色!$A:$V,22,0)</f>
        <v>head_slm_1102014</v>
      </c>
      <c r="AE624" s="29">
        <f>VLOOKUP(AG624,检索目录!A:F,6,0)</f>
        <v>3</v>
      </c>
      <c r="AF624" s="28">
        <f>VLOOKUP(AG624,检索目录!A:F,3,0)</f>
        <v>3</v>
      </c>
      <c r="AG624" s="28">
        <v>1102014</v>
      </c>
      <c r="AH624" s="28"/>
    </row>
    <row r="625" s="29" customFormat="1" ht="16.5" spans="1:34">
      <c r="A625" s="35">
        <f>CONCATENATE(9,VLOOKUP(LEFT($D625,3),{"czg",1;"tfq",2;"zyd",3;"jzq",4;"gcz",5;"pcc",6},2,FALSE))*100000+VALUE(MID($D625,5,LEN($D625)-LEN(RIGHT($D625,11))-5+1))*1000+LEFT(RIGHT($D625,10),1)*100+IF(LEFT(RIGHT($D625,8),3)="jlr",1,2)*10+RIGHT($D625,1)</f>
        <v>9211111</v>
      </c>
      <c r="B625" s="28" t="s">
        <v>98</v>
      </c>
      <c r="C625" s="28" t="s">
        <v>211</v>
      </c>
      <c r="D625" s="28" t="s">
        <v>777</v>
      </c>
      <c r="E625" s="28">
        <v>3</v>
      </c>
      <c r="F625" s="28">
        <f t="shared" si="29"/>
        <v>1</v>
      </c>
      <c r="G625" s="28">
        <f>INDEX(难度数据!$A$1:$G$16,MATCH(VALUE(MID($D625,5,LEN($D625)-LEN(RIGHT($D625,11))-5+1)),难度数据!$A$1:$A$16,0),MATCH(LEFT($D625,3),难度数据!$A$1:$G$1,0))</f>
        <v>42</v>
      </c>
      <c r="H625" s="28">
        <f>VLOOKUP($G625,难度数据!$P:$AI,IF($F625=1,2+VLOOKUP($E625,难度数据!$A$24:$B$27,2,FALSE),12+VLOOKUP($E625,难度数据!$A$28:$B$31,2,FALSE)),FALSE)</f>
        <v>1.15456748967846</v>
      </c>
      <c r="I625" s="28">
        <f>VLOOKUP($G625,难度数据!$P:$AI,IF($F625=1,3+VLOOKUP($E625,难度数据!$A$24:$B$27,2,FALSE),13+VLOOKUP($E625,难度数据!$A$28:$B$31,2,FALSE)),FALSE)</f>
        <v>0</v>
      </c>
      <c r="J625" s="28">
        <f>VLOOKUP($G625,难度数据!$P:$AI,IF($F625=1,4+VLOOKUP($E625,难度数据!$A$24:$B$27,2,FALSE),14+VLOOKUP($E625,难度数据!$A$28:$B$31,2,FALSE)),FALSE)</f>
        <v>2100</v>
      </c>
      <c r="K625" s="28">
        <v>0</v>
      </c>
      <c r="L625" s="28">
        <v>1.5</v>
      </c>
      <c r="M625" s="28">
        <v>0</v>
      </c>
      <c r="N625" s="28">
        <v>0</v>
      </c>
      <c r="O625" s="28">
        <f ca="1">LOOKUP($G625*4,难度数据!$I$3:$I$23,IF($F625=1,INDIRECT("难度数据"&amp;"!$J$3:$J$23"),INDIRECT("难度数据"&amp;"!$K$3:$K$23")))</f>
        <v>170</v>
      </c>
      <c r="P625" s="28">
        <v>0</v>
      </c>
      <c r="Q625" s="28">
        <v>0</v>
      </c>
      <c r="R625" s="28">
        <v>1301015</v>
      </c>
      <c r="S625" s="28">
        <v>1</v>
      </c>
      <c r="T625" s="28">
        <v>1302015</v>
      </c>
      <c r="U625" s="28">
        <v>7</v>
      </c>
      <c r="V625" s="28"/>
      <c r="W625" s="28"/>
      <c r="X625" s="28"/>
      <c r="Y625" s="28"/>
      <c r="Z625" s="28"/>
      <c r="AA625" s="28" t="str">
        <f t="shared" si="28"/>
        <v>tfq-11-1-shl-loc1</v>
      </c>
      <c r="AB625" s="28">
        <v>4</v>
      </c>
      <c r="AC625" s="28">
        <f t="shared" si="27"/>
        <v>5</v>
      </c>
      <c r="AD625" s="29" t="str">
        <f>VLOOKUP(AG625,[2]战场角色!$A:$V,22,0)</f>
        <v>head_yqq_1101015</v>
      </c>
      <c r="AE625" s="29">
        <f>VLOOKUP(AG625,检索目录!A:F,6,0)</f>
        <v>2</v>
      </c>
      <c r="AF625" s="28">
        <f>VLOOKUP(AG625,检索目录!A:F,3,0)</f>
        <v>1</v>
      </c>
      <c r="AG625" s="28">
        <v>1101015</v>
      </c>
      <c r="AH625" s="28"/>
    </row>
    <row r="626" s="29" customFormat="1" ht="16.5" spans="1:34">
      <c r="A626" s="35">
        <f>CONCATENATE(9,VLOOKUP(LEFT($D626,3),{"czg",1;"tfq",2;"zyd",3;"jzq",4;"gcz",5;"pcc",6},2,FALSE))*100000+VALUE(MID($D626,5,LEN($D626)-LEN(RIGHT($D626,11))-5+1))*1000+LEFT(RIGHT($D626,10),1)*100+IF(LEFT(RIGHT($D626,8),3)="jlr",1,2)*10+RIGHT($D626,1)</f>
        <v>9211121</v>
      </c>
      <c r="B626" s="28" t="s">
        <v>101</v>
      </c>
      <c r="C626" s="28" t="s">
        <v>518</v>
      </c>
      <c r="D626" s="28" t="s">
        <v>778</v>
      </c>
      <c r="E626" s="28">
        <v>3</v>
      </c>
      <c r="F626" s="28">
        <f t="shared" si="29"/>
        <v>2</v>
      </c>
      <c r="G626" s="28">
        <f>INDEX(难度数据!$A$1:$G$16,MATCH(VALUE(MID($D626,5,LEN($D626)-LEN(RIGHT($D626,11))-5+1)),难度数据!$A$1:$A$16,0),MATCH(LEFT($D626,3),难度数据!$A$1:$G$1,0))</f>
        <v>42</v>
      </c>
      <c r="H626" s="28">
        <f>VLOOKUP($G626,难度数据!$P:$AI,IF($F626=1,2+VLOOKUP($E626,难度数据!$A$24:$B$27,2,FALSE),12+VLOOKUP($E626,难度数据!$A$28:$B$31,2,FALSE)),FALSE)</f>
        <v>1.16098757196414</v>
      </c>
      <c r="I626" s="28">
        <f>VLOOKUP($G626,难度数据!$P:$AI,IF($F626=1,3+VLOOKUP($E626,难度数据!$A$24:$B$27,2,FALSE),13+VLOOKUP($E626,难度数据!$A$28:$B$31,2,FALSE)),FALSE)</f>
        <v>0</v>
      </c>
      <c r="J626" s="28">
        <f>VLOOKUP($G626,难度数据!$P:$AI,IF($F626=1,4+VLOOKUP($E626,难度数据!$A$24:$B$27,2,FALSE),14+VLOOKUP($E626,难度数据!$A$28:$B$31,2,FALSE)),FALSE)</f>
        <v>2100</v>
      </c>
      <c r="K626" s="28">
        <v>0</v>
      </c>
      <c r="L626" s="28">
        <v>1.5</v>
      </c>
      <c r="M626" s="28">
        <v>0</v>
      </c>
      <c r="N626" s="28">
        <v>0</v>
      </c>
      <c r="O626" s="28">
        <f ca="1">LOOKUP($G626*4,难度数据!$I$3:$I$23,IF($F626=1,INDIRECT("难度数据"&amp;"!$J$3:$J$23"),INDIRECT("难度数据"&amp;"!$K$3:$K$23")))</f>
        <v>31900</v>
      </c>
      <c r="P626" s="28">
        <v>0</v>
      </c>
      <c r="Q626" s="28">
        <v>0</v>
      </c>
      <c r="R626" s="28">
        <v>1303021</v>
      </c>
      <c r="S626" s="28">
        <v>1</v>
      </c>
      <c r="T626" s="28">
        <v>1304028</v>
      </c>
      <c r="U626" s="28">
        <v>7</v>
      </c>
      <c r="V626" s="28">
        <v>1304032</v>
      </c>
      <c r="W626" s="28">
        <v>7</v>
      </c>
      <c r="X626" s="28"/>
      <c r="Y626" s="28"/>
      <c r="Z626" s="28"/>
      <c r="AA626" s="28" t="str">
        <f t="shared" si="28"/>
        <v/>
      </c>
      <c r="AB626" s="28">
        <v>0</v>
      </c>
      <c r="AC626" s="28">
        <f t="shared" si="27"/>
        <v>5</v>
      </c>
      <c r="AD626" s="29" t="str">
        <f>VLOOKUP(AG626,[2]战场角色!$A:$V,22,0)</f>
        <v>head_lftl_1102021</v>
      </c>
      <c r="AE626" s="29">
        <f>VLOOKUP(AG626,检索目录!A:F,6,0)</f>
        <v>3</v>
      </c>
      <c r="AF626" s="28">
        <f>VLOOKUP(AG626,检索目录!A:F,3,0)</f>
        <v>2</v>
      </c>
      <c r="AG626" s="28">
        <v>1102021</v>
      </c>
      <c r="AH626" s="28"/>
    </row>
    <row r="627" s="29" customFormat="1" ht="16.5" spans="1:34">
      <c r="A627" s="35">
        <f>CONCATENATE(9,VLOOKUP(LEFT($D627,3),{"czg",1;"tfq",2;"zyd",3;"jzq",4;"gcz",5;"pcc",6},2,FALSE))*100000+VALUE(MID($D627,5,LEN($D627)-LEN(RIGHT($D627,11))-5+1))*1000+LEFT(RIGHT($D627,10),1)*100+IF(LEFT(RIGHT($D627,8),3)="jlr",1,2)*10+RIGHT($D627,1)</f>
        <v>9211112</v>
      </c>
      <c r="B627" s="28" t="s">
        <v>98</v>
      </c>
      <c r="C627" s="28" t="s">
        <v>209</v>
      </c>
      <c r="D627" s="28" t="s">
        <v>779</v>
      </c>
      <c r="E627" s="28">
        <v>4</v>
      </c>
      <c r="F627" s="28">
        <f t="shared" si="29"/>
        <v>1</v>
      </c>
      <c r="G627" s="28">
        <f>INDEX(难度数据!$A$1:$G$16,MATCH(VALUE(MID($D627,5,LEN($D627)-LEN(RIGHT($D627,11))-5+1)),难度数据!$A$1:$A$16,0),MATCH(LEFT($D627,3),难度数据!$A$1:$G$1,0))</f>
        <v>42</v>
      </c>
      <c r="H627" s="28">
        <f>VLOOKUP($G627,难度数据!$P:$AI,IF($F627=1,2+VLOOKUP($E627,难度数据!$A$24:$B$27,2,FALSE),12+VLOOKUP($E627,难度数据!$A$28:$B$31,2,FALSE)),FALSE)</f>
        <v>1.33224562340846</v>
      </c>
      <c r="I627" s="28">
        <f>VLOOKUP($G627,难度数据!$P:$AI,IF($F627=1,3+VLOOKUP($E627,难度数据!$A$24:$B$27,2,FALSE),13+VLOOKUP($E627,难度数据!$A$28:$B$31,2,FALSE)),FALSE)</f>
        <v>0</v>
      </c>
      <c r="J627" s="28">
        <f>VLOOKUP($G627,难度数据!$P:$AI,IF($F627=1,4+VLOOKUP($E627,难度数据!$A$24:$B$27,2,FALSE),14+VLOOKUP($E627,难度数据!$A$28:$B$31,2,FALSE)),FALSE)</f>
        <v>2100</v>
      </c>
      <c r="K627" s="28">
        <v>0</v>
      </c>
      <c r="L627" s="28">
        <v>1.5</v>
      </c>
      <c r="M627" s="28">
        <v>0</v>
      </c>
      <c r="N627" s="28">
        <v>0</v>
      </c>
      <c r="O627" s="28">
        <f ca="1">LOOKUP($G627*4,难度数据!$I$3:$I$23,IF($F627=1,INDIRECT("难度数据"&amp;"!$J$3:$J$23"),INDIRECT("难度数据"&amp;"!$K$3:$K$23")))</f>
        <v>170</v>
      </c>
      <c r="P627" s="28">
        <v>0</v>
      </c>
      <c r="Q627" s="28">
        <v>0</v>
      </c>
      <c r="R627" s="28">
        <v>1301001</v>
      </c>
      <c r="S627" s="28">
        <v>1</v>
      </c>
      <c r="T627" s="28">
        <v>1302001</v>
      </c>
      <c r="U627" s="28">
        <v>7</v>
      </c>
      <c r="V627" s="28"/>
      <c r="W627" s="28"/>
      <c r="X627" s="28"/>
      <c r="Y627" s="28"/>
      <c r="Z627" s="28"/>
      <c r="AA627" s="28" t="str">
        <f t="shared" si="28"/>
        <v>tfq-11-1-shl-loc2</v>
      </c>
      <c r="AB627" s="28">
        <v>4</v>
      </c>
      <c r="AC627" s="28">
        <f t="shared" si="27"/>
        <v>5</v>
      </c>
      <c r="AD627" s="29" t="str">
        <f>VLOOKUP(AG627,[2]战场角色!$A:$V,22,0)</f>
        <v>head_cfcyb_1101001</v>
      </c>
      <c r="AE627" s="29">
        <f>VLOOKUP(AG627,检索目录!A:F,6,0)</f>
        <v>3</v>
      </c>
      <c r="AF627" s="28">
        <f>VLOOKUP(AG627,检索目录!A:F,3,0)</f>
        <v>1</v>
      </c>
      <c r="AG627" s="28">
        <v>1101001</v>
      </c>
      <c r="AH627" s="28"/>
    </row>
    <row r="628" s="29" customFormat="1" ht="16.5" spans="1:34">
      <c r="A628" s="35">
        <f>CONCATENATE(9,VLOOKUP(LEFT($D628,3),{"czg",1;"tfq",2;"zyd",3;"jzq",4;"gcz",5;"pcc",6},2,FALSE))*100000+VALUE(MID($D628,5,LEN($D628)-LEN(RIGHT($D628,11))-5+1))*1000+LEFT(RIGHT($D628,10),1)*100+IF(LEFT(RIGHT($D628,8),3)="jlr",1,2)*10+RIGHT($D628,1)</f>
        <v>9211122</v>
      </c>
      <c r="B628" s="28" t="s">
        <v>101</v>
      </c>
      <c r="C628" s="28" t="s">
        <v>521</v>
      </c>
      <c r="D628" s="28" t="s">
        <v>780</v>
      </c>
      <c r="E628" s="28">
        <v>4</v>
      </c>
      <c r="F628" s="28">
        <f t="shared" si="29"/>
        <v>2</v>
      </c>
      <c r="G628" s="28">
        <f>INDEX(难度数据!$A$1:$G$16,MATCH(VALUE(MID($D628,5,LEN($D628)-LEN(RIGHT($D628,11))-5+1)),难度数据!$A$1:$A$16,0),MATCH(LEFT($D628,3),难度数据!$A$1:$G$1,0))</f>
        <v>42</v>
      </c>
      <c r="H628" s="28">
        <f>VLOOKUP($G628,难度数据!$P:$AI,IF($F628=1,2+VLOOKUP($E628,难度数据!$A$24:$B$27,2,FALSE),12+VLOOKUP($E628,难度数据!$A$28:$B$31,2,FALSE)),FALSE)</f>
        <v>1.33564941907379</v>
      </c>
      <c r="I628" s="28">
        <f>VLOOKUP($G628,难度数据!$P:$AI,IF($F628=1,3+VLOOKUP($E628,难度数据!$A$24:$B$27,2,FALSE),13+VLOOKUP($E628,难度数据!$A$28:$B$31,2,FALSE)),FALSE)</f>
        <v>0</v>
      </c>
      <c r="J628" s="28">
        <f>VLOOKUP($G628,难度数据!$P:$AI,IF($F628=1,4+VLOOKUP($E628,难度数据!$A$24:$B$27,2,FALSE),14+VLOOKUP($E628,难度数据!$A$28:$B$31,2,FALSE)),FALSE)</f>
        <v>2100</v>
      </c>
      <c r="K628" s="28">
        <v>0</v>
      </c>
      <c r="L628" s="28">
        <v>1.5</v>
      </c>
      <c r="M628" s="28">
        <v>0</v>
      </c>
      <c r="N628" s="28">
        <v>0</v>
      </c>
      <c r="O628" s="28">
        <f ca="1">LOOKUP($G628*4,难度数据!$I$3:$I$23,IF($F628=1,INDIRECT("难度数据"&amp;"!$J$3:$J$23"),INDIRECT("难度数据"&amp;"!$K$3:$K$23")))</f>
        <v>31900</v>
      </c>
      <c r="P628" s="28">
        <v>0</v>
      </c>
      <c r="Q628" s="28">
        <v>0</v>
      </c>
      <c r="R628" s="28">
        <v>1303009</v>
      </c>
      <c r="S628" s="28">
        <v>1</v>
      </c>
      <c r="T628" s="28">
        <v>1304029</v>
      </c>
      <c r="U628" s="28">
        <v>7</v>
      </c>
      <c r="V628" s="28">
        <v>1304032</v>
      </c>
      <c r="W628" s="28">
        <v>7</v>
      </c>
      <c r="X628" s="28"/>
      <c r="Y628" s="28"/>
      <c r="Z628" s="28"/>
      <c r="AA628" s="28" t="str">
        <f t="shared" si="28"/>
        <v/>
      </c>
      <c r="AB628" s="28">
        <v>0</v>
      </c>
      <c r="AC628" s="28">
        <f t="shared" si="27"/>
        <v>5</v>
      </c>
      <c r="AD628" s="29" t="str">
        <f>VLOOKUP(AG628,[2]战场角色!$A:$V,22,0)</f>
        <v>head_xh_1102009</v>
      </c>
      <c r="AE628" s="29">
        <f>VLOOKUP(AG628,检索目录!A:F,6,0)</f>
        <v>3</v>
      </c>
      <c r="AF628" s="28">
        <f>VLOOKUP(AG628,检索目录!A:F,3,0)</f>
        <v>1</v>
      </c>
      <c r="AG628" s="28">
        <v>1102009</v>
      </c>
      <c r="AH628" s="28"/>
    </row>
    <row r="629" s="29" customFormat="1" ht="16.5" spans="1:34">
      <c r="A629" s="35">
        <f>CONCATENATE(9,VLOOKUP(LEFT($D629,3),{"czg",1;"tfq",2;"zyd",3;"jzq",4;"gcz",5;"pcc",6},2,FALSE))*100000+VALUE(MID($D629,5,LEN($D629)-LEN(RIGHT($D629,11))-5+1))*1000+LEFT(RIGHT($D629,10),1)*100+IF(LEFT(RIGHT($D629,8),3)="jlr",1,2)*10+RIGHT($D629,1)</f>
        <v>9211113</v>
      </c>
      <c r="B629" s="28" t="s">
        <v>98</v>
      </c>
      <c r="C629" s="28" t="s">
        <v>183</v>
      </c>
      <c r="D629" s="28" t="s">
        <v>781</v>
      </c>
      <c r="E629" s="28">
        <v>3</v>
      </c>
      <c r="F629" s="28">
        <f t="shared" si="29"/>
        <v>1</v>
      </c>
      <c r="G629" s="28">
        <f>INDEX(难度数据!$A$1:$G$16,MATCH(VALUE(MID($D629,5,LEN($D629)-LEN(RIGHT($D629,11))-5+1)),难度数据!$A$1:$A$16,0),MATCH(LEFT($D629,3),难度数据!$A$1:$G$1,0))</f>
        <v>42</v>
      </c>
      <c r="H629" s="28">
        <f>VLOOKUP($G629,难度数据!$P:$AI,IF($F629=1,2+VLOOKUP($E629,难度数据!$A$24:$B$27,2,FALSE),12+VLOOKUP($E629,难度数据!$A$28:$B$31,2,FALSE)),FALSE)</f>
        <v>1.15456748967846</v>
      </c>
      <c r="I629" s="28">
        <f>VLOOKUP($G629,难度数据!$P:$AI,IF($F629=1,3+VLOOKUP($E629,难度数据!$A$24:$B$27,2,FALSE),13+VLOOKUP($E629,难度数据!$A$28:$B$31,2,FALSE)),FALSE)</f>
        <v>0</v>
      </c>
      <c r="J629" s="28">
        <f>VLOOKUP($G629,难度数据!$P:$AI,IF($F629=1,4+VLOOKUP($E629,难度数据!$A$24:$B$27,2,FALSE),14+VLOOKUP($E629,难度数据!$A$28:$B$31,2,FALSE)),FALSE)</f>
        <v>2100</v>
      </c>
      <c r="K629" s="28">
        <v>0</v>
      </c>
      <c r="L629" s="28">
        <v>1.5</v>
      </c>
      <c r="M629" s="28">
        <v>0</v>
      </c>
      <c r="N629" s="28">
        <v>0</v>
      </c>
      <c r="O629" s="28">
        <f ca="1">LOOKUP($G629*4,难度数据!$I$3:$I$23,IF($F629=1,INDIRECT("难度数据"&amp;"!$J$3:$J$23"),INDIRECT("难度数据"&amp;"!$K$3:$K$23")))</f>
        <v>170</v>
      </c>
      <c r="P629" s="28">
        <v>0</v>
      </c>
      <c r="Q629" s="28">
        <v>0</v>
      </c>
      <c r="R629" s="28">
        <v>1301011</v>
      </c>
      <c r="S629" s="28">
        <v>1</v>
      </c>
      <c r="T629" s="28">
        <v>1302011</v>
      </c>
      <c r="U629" s="28">
        <v>7</v>
      </c>
      <c r="V629" s="28"/>
      <c r="W629" s="28"/>
      <c r="X629" s="28"/>
      <c r="Y629" s="28"/>
      <c r="Z629" s="28"/>
      <c r="AA629" s="28" t="str">
        <f t="shared" si="28"/>
        <v>tfq-11-1-shl-loc3</v>
      </c>
      <c r="AB629" s="28">
        <v>4</v>
      </c>
      <c r="AC629" s="28">
        <f t="shared" si="27"/>
        <v>5</v>
      </c>
      <c r="AD629" s="29" t="str">
        <f>VLOOKUP(AG629,[2]战场角色!$A:$V,22,0)</f>
        <v>head_yfz_1101011</v>
      </c>
      <c r="AE629" s="29">
        <f>VLOOKUP(AG629,检索目录!A:F,6,0)</f>
        <v>3</v>
      </c>
      <c r="AF629" s="28">
        <f>VLOOKUP(AG629,检索目录!A:F,3,0)</f>
        <v>2</v>
      </c>
      <c r="AG629" s="28">
        <v>1101011</v>
      </c>
      <c r="AH629" s="28"/>
    </row>
    <row r="630" s="29" customFormat="1" ht="16.5" spans="1:34">
      <c r="A630" s="35">
        <f>CONCATENATE(9,VLOOKUP(LEFT($D630,3),{"czg",1;"tfq",2;"zyd",3;"jzq",4;"gcz",5;"pcc",6},2,FALSE))*100000+VALUE(MID($D630,5,LEN($D630)-LEN(RIGHT($D630,11))-5+1))*1000+LEFT(RIGHT($D630,10),1)*100+IF(LEFT(RIGHT($D630,8),3)="jlr",1,2)*10+RIGHT($D630,1)</f>
        <v>9211123</v>
      </c>
      <c r="B630" s="28" t="s">
        <v>101</v>
      </c>
      <c r="C630" s="28" t="s">
        <v>524</v>
      </c>
      <c r="D630" s="28" t="s">
        <v>782</v>
      </c>
      <c r="E630" s="28">
        <v>3</v>
      </c>
      <c r="F630" s="28">
        <f t="shared" si="29"/>
        <v>2</v>
      </c>
      <c r="G630" s="28">
        <f>INDEX(难度数据!$A$1:$G$16,MATCH(VALUE(MID($D630,5,LEN($D630)-LEN(RIGHT($D630,11))-5+1)),难度数据!$A$1:$A$16,0),MATCH(LEFT($D630,3),难度数据!$A$1:$G$1,0))</f>
        <v>42</v>
      </c>
      <c r="H630" s="28">
        <f>VLOOKUP($G630,难度数据!$P:$AI,IF($F630=1,2+VLOOKUP($E630,难度数据!$A$24:$B$27,2,FALSE),12+VLOOKUP($E630,难度数据!$A$28:$B$31,2,FALSE)),FALSE)</f>
        <v>1.16098757196414</v>
      </c>
      <c r="I630" s="28">
        <f>VLOOKUP($G630,难度数据!$P:$AI,IF($F630=1,3+VLOOKUP($E630,难度数据!$A$24:$B$27,2,FALSE),13+VLOOKUP($E630,难度数据!$A$28:$B$31,2,FALSE)),FALSE)</f>
        <v>0</v>
      </c>
      <c r="J630" s="28">
        <f>VLOOKUP($G630,难度数据!$P:$AI,IF($F630=1,4+VLOOKUP($E630,难度数据!$A$24:$B$27,2,FALSE),14+VLOOKUP($E630,难度数据!$A$28:$B$31,2,FALSE)),FALSE)</f>
        <v>2100</v>
      </c>
      <c r="K630" s="28">
        <v>0</v>
      </c>
      <c r="L630" s="28">
        <v>1.5</v>
      </c>
      <c r="M630" s="28">
        <v>0</v>
      </c>
      <c r="N630" s="28">
        <v>0</v>
      </c>
      <c r="O630" s="28">
        <f ca="1">LOOKUP($G630*4,难度数据!$I$3:$I$23,IF($F630=1,INDIRECT("难度数据"&amp;"!$J$3:$J$23"),INDIRECT("难度数据"&amp;"!$K$3:$K$23")))</f>
        <v>31900</v>
      </c>
      <c r="P630" s="28">
        <v>0</v>
      </c>
      <c r="Q630" s="28">
        <v>0</v>
      </c>
      <c r="R630" s="28">
        <v>1303017</v>
      </c>
      <c r="S630" s="28">
        <v>1</v>
      </c>
      <c r="T630" s="28">
        <v>1304030</v>
      </c>
      <c r="U630" s="28">
        <v>7</v>
      </c>
      <c r="V630" s="28">
        <v>1304031</v>
      </c>
      <c r="W630" s="28">
        <v>7</v>
      </c>
      <c r="X630" s="28"/>
      <c r="Y630" s="28"/>
      <c r="Z630" s="28"/>
      <c r="AA630" s="28" t="str">
        <f t="shared" si="28"/>
        <v/>
      </c>
      <c r="AB630" s="28">
        <v>0</v>
      </c>
      <c r="AC630" s="28">
        <f t="shared" si="27"/>
        <v>5</v>
      </c>
      <c r="AD630" s="29" t="str">
        <f>VLOOKUP(AG630,[2]战场角色!$A:$V,22,0)</f>
        <v>head_fl_1102017</v>
      </c>
      <c r="AE630" s="29">
        <f>VLOOKUP(AG630,检索目录!A:F,6,0)</f>
        <v>3</v>
      </c>
      <c r="AF630" s="28">
        <f>VLOOKUP(AG630,检索目录!A:F,3,0)</f>
        <v>2</v>
      </c>
      <c r="AG630" s="28">
        <v>1102017</v>
      </c>
      <c r="AH630" s="28"/>
    </row>
    <row r="631" s="29" customFormat="1" ht="16.5" spans="1:34">
      <c r="A631" s="35">
        <f>CONCATENATE(9,VLOOKUP(LEFT($D631,3),{"czg",1;"tfq",2;"zyd",3;"jzq",4;"gcz",5;"pcc",6},2,FALSE))*100000+VALUE(MID($D631,5,LEN($D631)-LEN(RIGHT($D631,11))-5+1))*1000+LEFT(RIGHT($D631,10),1)*100+IF(LEFT(RIGHT($D631,8),3)="jlr",1,2)*10+RIGHT($D631,1)</f>
        <v>9211211</v>
      </c>
      <c r="B631" s="28" t="s">
        <v>98</v>
      </c>
      <c r="C631" s="28" t="s">
        <v>226</v>
      </c>
      <c r="D631" s="28" t="s">
        <v>783</v>
      </c>
      <c r="E631" s="28">
        <v>3</v>
      </c>
      <c r="F631" s="28">
        <f t="shared" si="29"/>
        <v>1</v>
      </c>
      <c r="G631" s="28">
        <f>INDEX(难度数据!$A$1:$G$16,MATCH(VALUE(MID($D631,5,LEN($D631)-LEN(RIGHT($D631,11))-5+1)),难度数据!$A$1:$A$16,0),MATCH(LEFT($D631,3),难度数据!$A$1:$G$1,0))</f>
        <v>42</v>
      </c>
      <c r="H631" s="28">
        <f>VLOOKUP($G631,难度数据!$P:$AI,IF($F631=1,2+VLOOKUP($E631,难度数据!$A$24:$B$27,2,FALSE),12+VLOOKUP($E631,难度数据!$A$28:$B$31,2,FALSE)),FALSE)</f>
        <v>1.15456748967846</v>
      </c>
      <c r="I631" s="28">
        <f>VLOOKUP($G631,难度数据!$P:$AI,IF($F631=1,3+VLOOKUP($E631,难度数据!$A$24:$B$27,2,FALSE),13+VLOOKUP($E631,难度数据!$A$28:$B$31,2,FALSE)),FALSE)</f>
        <v>0</v>
      </c>
      <c r="J631" s="28">
        <f>VLOOKUP($G631,难度数据!$P:$AI,IF($F631=1,4+VLOOKUP($E631,难度数据!$A$24:$B$27,2,FALSE),14+VLOOKUP($E631,难度数据!$A$28:$B$31,2,FALSE)),FALSE)</f>
        <v>2100</v>
      </c>
      <c r="K631" s="28">
        <v>0</v>
      </c>
      <c r="L631" s="28">
        <v>1.5</v>
      </c>
      <c r="M631" s="28">
        <v>0</v>
      </c>
      <c r="N631" s="28">
        <v>0</v>
      </c>
      <c r="O631" s="28">
        <f ca="1">LOOKUP($G631*4,难度数据!$I$3:$I$23,IF($F631=1,INDIRECT("难度数据"&amp;"!$J$3:$J$23"),INDIRECT("难度数据"&amp;"!$K$3:$K$23")))</f>
        <v>170</v>
      </c>
      <c r="P631" s="28">
        <v>0</v>
      </c>
      <c r="Q631" s="28">
        <v>0</v>
      </c>
      <c r="R631" s="28">
        <v>1301006</v>
      </c>
      <c r="S631" s="28">
        <v>1</v>
      </c>
      <c r="T631" s="28">
        <v>1302006</v>
      </c>
      <c r="U631" s="28">
        <v>7</v>
      </c>
      <c r="V631" s="28"/>
      <c r="W631" s="28"/>
      <c r="X631" s="28"/>
      <c r="Y631" s="28"/>
      <c r="Z631" s="28"/>
      <c r="AA631" s="28" t="str">
        <f t="shared" si="28"/>
        <v>tfq-11-2-shl-loc1</v>
      </c>
      <c r="AB631" s="28">
        <v>4</v>
      </c>
      <c r="AC631" s="28">
        <f t="shared" si="27"/>
        <v>5</v>
      </c>
      <c r="AD631" s="29" t="str">
        <f>VLOOKUP(AG631,[2]战场角色!$A:$V,22,0)</f>
        <v>head_hltn_1101006</v>
      </c>
      <c r="AE631" s="29">
        <f>VLOOKUP(AG631,检索目录!A:F,6,0)</f>
        <v>4</v>
      </c>
      <c r="AF631" s="28">
        <f>VLOOKUP(AG631,检索目录!A:F,3,0)</f>
        <v>3</v>
      </c>
      <c r="AG631" s="28">
        <v>1101006</v>
      </c>
      <c r="AH631" s="28"/>
    </row>
    <row r="632" s="29" customFormat="1" ht="16.5" spans="1:34">
      <c r="A632" s="35">
        <f>CONCATENATE(9,VLOOKUP(LEFT($D632,3),{"czg",1;"tfq",2;"zyd",3;"jzq",4;"gcz",5;"pcc",6},2,FALSE))*100000+VALUE(MID($D632,5,LEN($D632)-LEN(RIGHT($D632,11))-5+1))*1000+LEFT(RIGHT($D632,10),1)*100+IF(LEFT(RIGHT($D632,8),3)="jlr",1,2)*10+RIGHT($D632,1)</f>
        <v>9211221</v>
      </c>
      <c r="B632" s="28" t="s">
        <v>101</v>
      </c>
      <c r="C632" s="28" t="s">
        <v>527</v>
      </c>
      <c r="D632" s="28" t="s">
        <v>784</v>
      </c>
      <c r="E632" s="28">
        <v>3</v>
      </c>
      <c r="F632" s="28">
        <f t="shared" si="29"/>
        <v>2</v>
      </c>
      <c r="G632" s="28">
        <f>INDEX(难度数据!$A$1:$G$16,MATCH(VALUE(MID($D632,5,LEN($D632)-LEN(RIGHT($D632,11))-5+1)),难度数据!$A$1:$A$16,0),MATCH(LEFT($D632,3),难度数据!$A$1:$G$1,0))</f>
        <v>42</v>
      </c>
      <c r="H632" s="28">
        <f>VLOOKUP($G632,难度数据!$P:$AI,IF($F632=1,2+VLOOKUP($E632,难度数据!$A$24:$B$27,2,FALSE),12+VLOOKUP($E632,难度数据!$A$28:$B$31,2,FALSE)),FALSE)</f>
        <v>1.16098757196414</v>
      </c>
      <c r="I632" s="28">
        <f>VLOOKUP($G632,难度数据!$P:$AI,IF($F632=1,3+VLOOKUP($E632,难度数据!$A$24:$B$27,2,FALSE),13+VLOOKUP($E632,难度数据!$A$28:$B$31,2,FALSE)),FALSE)</f>
        <v>0</v>
      </c>
      <c r="J632" s="28">
        <f>VLOOKUP($G632,难度数据!$P:$AI,IF($F632=1,4+VLOOKUP($E632,难度数据!$A$24:$B$27,2,FALSE),14+VLOOKUP($E632,难度数据!$A$28:$B$31,2,FALSE)),FALSE)</f>
        <v>2100</v>
      </c>
      <c r="K632" s="28">
        <v>0</v>
      </c>
      <c r="L632" s="28">
        <v>1.5</v>
      </c>
      <c r="M632" s="28">
        <v>0</v>
      </c>
      <c r="N632" s="28">
        <v>0</v>
      </c>
      <c r="O632" s="28">
        <f ca="1">LOOKUP($G632*4,难度数据!$I$3:$I$23,IF($F632=1,INDIRECT("难度数据"&amp;"!$J$3:$J$23"),INDIRECT("难度数据"&amp;"!$K$3:$K$23")))</f>
        <v>31900</v>
      </c>
      <c r="P632" s="28">
        <v>0</v>
      </c>
      <c r="Q632" s="28">
        <v>0</v>
      </c>
      <c r="R632" s="28">
        <v>1303007</v>
      </c>
      <c r="S632" s="28">
        <v>1</v>
      </c>
      <c r="T632" s="28">
        <v>1304017</v>
      </c>
      <c r="U632" s="28">
        <v>7</v>
      </c>
      <c r="V632" s="28">
        <v>1304019</v>
      </c>
      <c r="W632" s="28">
        <v>7</v>
      </c>
      <c r="X632" s="28"/>
      <c r="Y632" s="28"/>
      <c r="Z632" s="28"/>
      <c r="AA632" s="28" t="str">
        <f t="shared" si="28"/>
        <v/>
      </c>
      <c r="AB632" s="28">
        <v>0</v>
      </c>
      <c r="AC632" s="28">
        <f t="shared" si="27"/>
        <v>5</v>
      </c>
      <c r="AD632" s="29" t="str">
        <f>VLOOKUP(AG632,[2]战场角色!$A:$V,22,0)</f>
        <v>head_tstn_1102007</v>
      </c>
      <c r="AE632" s="29">
        <f>VLOOKUP(AG632,检索目录!A:F,6,0)</f>
        <v>4</v>
      </c>
      <c r="AF632" s="28">
        <f>VLOOKUP(AG632,检索目录!A:F,3,0)</f>
        <v>3</v>
      </c>
      <c r="AG632" s="28">
        <v>1102007</v>
      </c>
      <c r="AH632" s="28"/>
    </row>
    <row r="633" s="29" customFormat="1" ht="16.5" spans="1:34">
      <c r="A633" s="35">
        <f>CONCATENATE(9,VLOOKUP(LEFT($D633,3),{"czg",1;"tfq",2;"zyd",3;"jzq",4;"gcz",5;"pcc",6},2,FALSE))*100000+VALUE(MID($D633,5,LEN($D633)-LEN(RIGHT($D633,11))-5+1))*1000+LEFT(RIGHT($D633,10),1)*100+IF(LEFT(RIGHT($D633,8),3)="jlr",1,2)*10+RIGHT($D633,1)</f>
        <v>9211212</v>
      </c>
      <c r="B633" s="28" t="s">
        <v>98</v>
      </c>
      <c r="C633" s="28" t="s">
        <v>231</v>
      </c>
      <c r="D633" s="28" t="s">
        <v>785</v>
      </c>
      <c r="E633" s="28">
        <v>4</v>
      </c>
      <c r="F633" s="28">
        <f t="shared" si="29"/>
        <v>1</v>
      </c>
      <c r="G633" s="28">
        <f>INDEX(难度数据!$A$1:$G$16,MATCH(VALUE(MID($D633,5,LEN($D633)-LEN(RIGHT($D633,11))-5+1)),难度数据!$A$1:$A$16,0),MATCH(LEFT($D633,3),难度数据!$A$1:$G$1,0))</f>
        <v>42</v>
      </c>
      <c r="H633" s="28">
        <f>VLOOKUP($G633,难度数据!$P:$AI,IF($F633=1,2+VLOOKUP($E633,难度数据!$A$24:$B$27,2,FALSE),12+VLOOKUP($E633,难度数据!$A$28:$B$31,2,FALSE)),FALSE)</f>
        <v>1.33224562340846</v>
      </c>
      <c r="I633" s="28">
        <f>VLOOKUP($G633,难度数据!$P:$AI,IF($F633=1,3+VLOOKUP($E633,难度数据!$A$24:$B$27,2,FALSE),13+VLOOKUP($E633,难度数据!$A$28:$B$31,2,FALSE)),FALSE)</f>
        <v>0</v>
      </c>
      <c r="J633" s="28">
        <f>VLOOKUP($G633,难度数据!$P:$AI,IF($F633=1,4+VLOOKUP($E633,难度数据!$A$24:$B$27,2,FALSE),14+VLOOKUP($E633,难度数据!$A$28:$B$31,2,FALSE)),FALSE)</f>
        <v>2100</v>
      </c>
      <c r="K633" s="28">
        <v>0</v>
      </c>
      <c r="L633" s="28">
        <v>1.5</v>
      </c>
      <c r="M633" s="28">
        <v>0</v>
      </c>
      <c r="N633" s="28">
        <v>0</v>
      </c>
      <c r="O633" s="28">
        <f ca="1">LOOKUP($G633*4,难度数据!$I$3:$I$23,IF($F633=1,INDIRECT("难度数据"&amp;"!$J$3:$J$23"),INDIRECT("难度数据"&amp;"!$K$3:$K$23")))</f>
        <v>170</v>
      </c>
      <c r="P633" s="28">
        <v>0</v>
      </c>
      <c r="Q633" s="28">
        <v>0</v>
      </c>
      <c r="R633" s="28">
        <v>1301003</v>
      </c>
      <c r="S633" s="28">
        <v>1</v>
      </c>
      <c r="T633" s="28">
        <v>1302003</v>
      </c>
      <c r="U633" s="28">
        <v>7</v>
      </c>
      <c r="V633" s="28"/>
      <c r="W633" s="28"/>
      <c r="X633" s="28"/>
      <c r="Y633" s="28"/>
      <c r="Z633" s="28"/>
      <c r="AA633" s="28" t="str">
        <f t="shared" si="28"/>
        <v>tfq-11-2-shl-loc2</v>
      </c>
      <c r="AB633" s="28">
        <v>4</v>
      </c>
      <c r="AC633" s="28">
        <f t="shared" si="27"/>
        <v>5</v>
      </c>
      <c r="AD633" s="29" t="str">
        <f>VLOOKUP(AG633,[2]战场角色!$A:$V,22,0)</f>
        <v>head_zdxl_1101003</v>
      </c>
      <c r="AE633" s="29">
        <f>VLOOKUP(AG633,检索目录!A:F,6,0)</f>
        <v>3</v>
      </c>
      <c r="AF633" s="28">
        <f>VLOOKUP(AG633,检索目录!A:F,3,0)</f>
        <v>3</v>
      </c>
      <c r="AG633" s="28">
        <v>1101003</v>
      </c>
      <c r="AH633" s="28"/>
    </row>
    <row r="634" s="29" customFormat="1" ht="16.5" spans="1:34">
      <c r="A634" s="35">
        <f>CONCATENATE(9,VLOOKUP(LEFT($D634,3),{"czg",1;"tfq",2;"zyd",3;"jzq",4;"gcz",5;"pcc",6},2,FALSE))*100000+VALUE(MID($D634,5,LEN($D634)-LEN(RIGHT($D634,11))-5+1))*1000+LEFT(RIGHT($D634,10),1)*100+IF(LEFT(RIGHT($D634,8),3)="jlr",1,2)*10+RIGHT($D634,1)</f>
        <v>9211222</v>
      </c>
      <c r="B634" s="28" t="s">
        <v>101</v>
      </c>
      <c r="C634" s="28" t="s">
        <v>505</v>
      </c>
      <c r="D634" s="28" t="s">
        <v>786</v>
      </c>
      <c r="E634" s="28">
        <v>4</v>
      </c>
      <c r="F634" s="28">
        <f t="shared" si="29"/>
        <v>2</v>
      </c>
      <c r="G634" s="28">
        <f>INDEX(难度数据!$A$1:$G$16,MATCH(VALUE(MID($D634,5,LEN($D634)-LEN(RIGHT($D634,11))-5+1)),难度数据!$A$1:$A$16,0),MATCH(LEFT($D634,3),难度数据!$A$1:$G$1,0))</f>
        <v>42</v>
      </c>
      <c r="H634" s="28">
        <f>VLOOKUP($G634,难度数据!$P:$AI,IF($F634=1,2+VLOOKUP($E634,难度数据!$A$24:$B$27,2,FALSE),12+VLOOKUP($E634,难度数据!$A$28:$B$31,2,FALSE)),FALSE)</f>
        <v>1.33564941907379</v>
      </c>
      <c r="I634" s="28">
        <f>VLOOKUP($G634,难度数据!$P:$AI,IF($F634=1,3+VLOOKUP($E634,难度数据!$A$24:$B$27,2,FALSE),13+VLOOKUP($E634,难度数据!$A$28:$B$31,2,FALSE)),FALSE)</f>
        <v>0</v>
      </c>
      <c r="J634" s="28">
        <f>VLOOKUP($G634,难度数据!$P:$AI,IF($F634=1,4+VLOOKUP($E634,难度数据!$A$24:$B$27,2,FALSE),14+VLOOKUP($E634,难度数据!$A$28:$B$31,2,FALSE)),FALSE)</f>
        <v>2100</v>
      </c>
      <c r="K634" s="28">
        <v>0</v>
      </c>
      <c r="L634" s="28">
        <v>1.5</v>
      </c>
      <c r="M634" s="28">
        <v>0</v>
      </c>
      <c r="N634" s="28">
        <v>0</v>
      </c>
      <c r="O634" s="28">
        <f ca="1">LOOKUP($G634*4,难度数据!$I$3:$I$23,IF($F634=1,INDIRECT("难度数据"&amp;"!$J$3:$J$23"),INDIRECT("难度数据"&amp;"!$K$3:$K$23")))</f>
        <v>31900</v>
      </c>
      <c r="P634" s="28">
        <v>0</v>
      </c>
      <c r="Q634" s="28">
        <v>0</v>
      </c>
      <c r="R634" s="28">
        <v>1303005</v>
      </c>
      <c r="S634" s="28">
        <v>1</v>
      </c>
      <c r="T634" s="28">
        <v>1304030</v>
      </c>
      <c r="U634" s="28">
        <v>7</v>
      </c>
      <c r="V634" s="28">
        <v>1304036</v>
      </c>
      <c r="W634" s="28">
        <v>7</v>
      </c>
      <c r="X634" s="28"/>
      <c r="Y634" s="28"/>
      <c r="Z634" s="28"/>
      <c r="AA634" s="28" t="str">
        <f t="shared" si="28"/>
        <v/>
      </c>
      <c r="AB634" s="28">
        <v>0</v>
      </c>
      <c r="AC634" s="28">
        <f t="shared" si="27"/>
        <v>5</v>
      </c>
      <c r="AD634" s="29" t="str">
        <f>VLOOKUP(AG634,[2]战场角色!$A:$V,22,0)</f>
        <v>head_lxy_1102005</v>
      </c>
      <c r="AE634" s="29">
        <f>VLOOKUP(AG634,检索目录!A:F,6,0)</f>
        <v>3</v>
      </c>
      <c r="AF634" s="28">
        <f>VLOOKUP(AG634,检索目录!A:F,3,0)</f>
        <v>3</v>
      </c>
      <c r="AG634" s="28">
        <v>1102005</v>
      </c>
      <c r="AH634" s="28"/>
    </row>
    <row r="635" s="29" customFormat="1" ht="16.5" spans="1:34">
      <c r="A635" s="35">
        <f>CONCATENATE(9,VLOOKUP(LEFT($D635,3),{"czg",1;"tfq",2;"zyd",3;"jzq",4;"gcz",5;"pcc",6},2,FALSE))*100000+VALUE(MID($D635,5,LEN($D635)-LEN(RIGHT($D635,11))-5+1))*1000+LEFT(RIGHT($D635,10),1)*100+IF(LEFT(RIGHT($D635,8),3)="jlr",1,2)*10+RIGHT($D635,1)</f>
        <v>9211213</v>
      </c>
      <c r="B635" s="28" t="s">
        <v>98</v>
      </c>
      <c r="C635" s="28" t="s">
        <v>99</v>
      </c>
      <c r="D635" s="28" t="s">
        <v>787</v>
      </c>
      <c r="E635" s="28">
        <v>3</v>
      </c>
      <c r="F635" s="28">
        <f t="shared" si="29"/>
        <v>1</v>
      </c>
      <c r="G635" s="28">
        <f>INDEX(难度数据!$A$1:$G$16,MATCH(VALUE(MID($D635,5,LEN($D635)-LEN(RIGHT($D635,11))-5+1)),难度数据!$A$1:$A$16,0),MATCH(LEFT($D635,3),难度数据!$A$1:$G$1,0))</f>
        <v>42</v>
      </c>
      <c r="H635" s="28">
        <f>VLOOKUP($G635,难度数据!$P:$AI,IF($F635=1,2+VLOOKUP($E635,难度数据!$A$24:$B$27,2,FALSE),12+VLOOKUP($E635,难度数据!$A$28:$B$31,2,FALSE)),FALSE)</f>
        <v>1.15456748967846</v>
      </c>
      <c r="I635" s="28">
        <f>VLOOKUP($G635,难度数据!$P:$AI,IF($F635=1,3+VLOOKUP($E635,难度数据!$A$24:$B$27,2,FALSE),13+VLOOKUP($E635,难度数据!$A$28:$B$31,2,FALSE)),FALSE)</f>
        <v>0</v>
      </c>
      <c r="J635" s="28">
        <f>VLOOKUP($G635,难度数据!$P:$AI,IF($F635=1,4+VLOOKUP($E635,难度数据!$A$24:$B$27,2,FALSE),14+VLOOKUP($E635,难度数据!$A$28:$B$31,2,FALSE)),FALSE)</f>
        <v>2100</v>
      </c>
      <c r="K635" s="28">
        <v>0</v>
      </c>
      <c r="L635" s="28">
        <v>1.5</v>
      </c>
      <c r="M635" s="28">
        <v>0</v>
      </c>
      <c r="N635" s="28">
        <v>0</v>
      </c>
      <c r="O635" s="28">
        <f ca="1">LOOKUP($G635*4,难度数据!$I$3:$I$23,IF($F635=1,INDIRECT("难度数据"&amp;"!$J$3:$J$23"),INDIRECT("难度数据"&amp;"!$K$3:$K$23")))</f>
        <v>170</v>
      </c>
      <c r="P635" s="28">
        <v>0</v>
      </c>
      <c r="Q635" s="28">
        <v>0</v>
      </c>
      <c r="R635" s="28">
        <v>1301012</v>
      </c>
      <c r="S635" s="28">
        <v>1</v>
      </c>
      <c r="T635" s="28">
        <v>1302012</v>
      </c>
      <c r="U635" s="28">
        <v>7</v>
      </c>
      <c r="V635" s="28"/>
      <c r="W635" s="28"/>
      <c r="X635" s="28"/>
      <c r="Y635" s="28"/>
      <c r="Z635" s="28"/>
      <c r="AA635" s="28" t="str">
        <f t="shared" si="28"/>
        <v>tfq-11-2-shl-loc3</v>
      </c>
      <c r="AB635" s="28">
        <v>4</v>
      </c>
      <c r="AC635" s="28">
        <f t="shared" si="27"/>
        <v>5</v>
      </c>
      <c r="AD635" s="29" t="str">
        <f>VLOOKUP(AG635,[2]战场角色!$A:$V,22,0)</f>
        <v>head_nyf_1101012</v>
      </c>
      <c r="AE635" s="29">
        <f>VLOOKUP(AG635,检索目录!A:F,6,0)</f>
        <v>2</v>
      </c>
      <c r="AF635" s="28">
        <f>VLOOKUP(AG635,检索目录!A:F,3,0)</f>
        <v>2</v>
      </c>
      <c r="AG635" s="28">
        <v>1101012</v>
      </c>
      <c r="AH635" s="28"/>
    </row>
    <row r="636" s="29" customFormat="1" ht="16.5" spans="1:34">
      <c r="A636" s="35">
        <f>CONCATENATE(9,VLOOKUP(LEFT($D636,3),{"czg",1;"tfq",2;"zyd",3;"jzq",4;"gcz",5;"pcc",6},2,FALSE))*100000+VALUE(MID($D636,5,LEN($D636)-LEN(RIGHT($D636,11))-5+1))*1000+LEFT(RIGHT($D636,10),1)*100+IF(LEFT(RIGHT($D636,8),3)="jlr",1,2)*10+RIGHT($D636,1)</f>
        <v>9211223</v>
      </c>
      <c r="B636" s="28" t="s">
        <v>101</v>
      </c>
      <c r="C636" s="28" t="s">
        <v>493</v>
      </c>
      <c r="D636" s="28" t="s">
        <v>788</v>
      </c>
      <c r="E636" s="28">
        <v>3</v>
      </c>
      <c r="F636" s="28">
        <f t="shared" si="29"/>
        <v>2</v>
      </c>
      <c r="G636" s="28">
        <f>INDEX(难度数据!$A$1:$G$16,MATCH(VALUE(MID($D636,5,LEN($D636)-LEN(RIGHT($D636,11))-5+1)),难度数据!$A$1:$A$16,0),MATCH(LEFT($D636,3),难度数据!$A$1:$G$1,0))</f>
        <v>42</v>
      </c>
      <c r="H636" s="28">
        <f>VLOOKUP($G636,难度数据!$P:$AI,IF($F636=1,2+VLOOKUP($E636,难度数据!$A$24:$B$27,2,FALSE),12+VLOOKUP($E636,难度数据!$A$28:$B$31,2,FALSE)),FALSE)</f>
        <v>1.16098757196414</v>
      </c>
      <c r="I636" s="28">
        <f>VLOOKUP($G636,难度数据!$P:$AI,IF($F636=1,3+VLOOKUP($E636,难度数据!$A$24:$B$27,2,FALSE),13+VLOOKUP($E636,难度数据!$A$28:$B$31,2,FALSE)),FALSE)</f>
        <v>0</v>
      </c>
      <c r="J636" s="28">
        <f>VLOOKUP($G636,难度数据!$P:$AI,IF($F636=1,4+VLOOKUP($E636,难度数据!$A$24:$B$27,2,FALSE),14+VLOOKUP($E636,难度数据!$A$28:$B$31,2,FALSE)),FALSE)</f>
        <v>2100</v>
      </c>
      <c r="K636" s="28">
        <v>0</v>
      </c>
      <c r="L636" s="28">
        <v>1.5</v>
      </c>
      <c r="M636" s="28">
        <v>0</v>
      </c>
      <c r="N636" s="28">
        <v>0</v>
      </c>
      <c r="O636" s="28">
        <f ca="1">LOOKUP($G636*4,难度数据!$I$3:$I$23,IF($F636=1,INDIRECT("难度数据"&amp;"!$J$3:$J$23"),INDIRECT("难度数据"&amp;"!$K$3:$K$23")))</f>
        <v>31900</v>
      </c>
      <c r="P636" s="28">
        <v>0</v>
      </c>
      <c r="Q636" s="28">
        <v>0</v>
      </c>
      <c r="R636" s="28">
        <v>1303018</v>
      </c>
      <c r="S636" s="28">
        <v>1</v>
      </c>
      <c r="T636" s="28">
        <v>1304029</v>
      </c>
      <c r="U636" s="28">
        <v>7</v>
      </c>
      <c r="V636" s="28">
        <v>1304032</v>
      </c>
      <c r="W636" s="28">
        <v>7</v>
      </c>
      <c r="X636" s="28"/>
      <c r="Y636" s="28"/>
      <c r="Z636" s="28"/>
      <c r="AA636" s="28" t="str">
        <f t="shared" si="28"/>
        <v/>
      </c>
      <c r="AB636" s="28">
        <v>0</v>
      </c>
      <c r="AC636" s="28">
        <f t="shared" si="27"/>
        <v>5</v>
      </c>
      <c r="AD636" s="29" t="str">
        <f>VLOOKUP(AG636,[2]战场角色!$A:$V,22,0)</f>
        <v>head_sr_1102018</v>
      </c>
      <c r="AE636" s="29">
        <f>VLOOKUP(AG636,检索目录!A:F,6,0)</f>
        <v>2</v>
      </c>
      <c r="AF636" s="28">
        <f>VLOOKUP(AG636,检索目录!A:F,3,0)</f>
        <v>2</v>
      </c>
      <c r="AG636" s="28">
        <v>1102018</v>
      </c>
      <c r="AH636" s="28"/>
    </row>
    <row r="637" s="29" customFormat="1" ht="16.5" spans="1:34">
      <c r="A637" s="35">
        <f>CONCATENATE(9,VLOOKUP(LEFT($D637,3),{"czg",1;"tfq",2;"zyd",3;"jzq",4;"gcz",5;"pcc",6},2,FALSE))*100000+VALUE(MID($D637,5,LEN($D637)-LEN(RIGHT($D637,11))-5+1))*1000+LEFT(RIGHT($D637,10),1)*100+IF(LEFT(RIGHT($D637,8),3)="jlr",1,2)*10+RIGHT($D637,1)</f>
        <v>9211311</v>
      </c>
      <c r="B637" s="28" t="s">
        <v>98</v>
      </c>
      <c r="C637" s="28" t="s">
        <v>207</v>
      </c>
      <c r="D637" s="28" t="s">
        <v>789</v>
      </c>
      <c r="E637" s="28">
        <v>3</v>
      </c>
      <c r="F637" s="28">
        <f t="shared" si="29"/>
        <v>1</v>
      </c>
      <c r="G637" s="28">
        <f>INDEX(难度数据!$A$1:$G$16,MATCH(VALUE(MID($D637,5,LEN($D637)-LEN(RIGHT($D637,11))-5+1)),难度数据!$A$1:$A$16,0),MATCH(LEFT($D637,3),难度数据!$A$1:$G$1,0))</f>
        <v>42</v>
      </c>
      <c r="H637" s="28">
        <f>VLOOKUP($G637,难度数据!$P:$AI,IF($F637=1,2+VLOOKUP($E637,难度数据!$A$24:$B$27,2,FALSE),12+VLOOKUP($E637,难度数据!$A$28:$B$31,2,FALSE)),FALSE)</f>
        <v>1.15456748967846</v>
      </c>
      <c r="I637" s="28">
        <f>VLOOKUP($G637,难度数据!$P:$AI,IF($F637=1,3+VLOOKUP($E637,难度数据!$A$24:$B$27,2,FALSE),13+VLOOKUP($E637,难度数据!$A$28:$B$31,2,FALSE)),FALSE)</f>
        <v>0</v>
      </c>
      <c r="J637" s="28">
        <f>VLOOKUP($G637,难度数据!$P:$AI,IF($F637=1,4+VLOOKUP($E637,难度数据!$A$24:$B$27,2,FALSE),14+VLOOKUP($E637,难度数据!$A$28:$B$31,2,FALSE)),FALSE)</f>
        <v>2100</v>
      </c>
      <c r="K637" s="28">
        <v>0</v>
      </c>
      <c r="L637" s="28">
        <v>1.5</v>
      </c>
      <c r="M637" s="28">
        <v>0</v>
      </c>
      <c r="N637" s="28">
        <v>0</v>
      </c>
      <c r="O637" s="28">
        <f ca="1">LOOKUP($G637*4,难度数据!$I$3:$I$23,IF($F637=1,INDIRECT("难度数据"&amp;"!$J$3:$J$23"),INDIRECT("难度数据"&amp;"!$K$3:$K$23")))</f>
        <v>170</v>
      </c>
      <c r="P637" s="28">
        <v>0</v>
      </c>
      <c r="Q637" s="28">
        <v>0</v>
      </c>
      <c r="R637" s="28">
        <v>1301009</v>
      </c>
      <c r="S637" s="28">
        <v>1</v>
      </c>
      <c r="T637" s="28">
        <v>1302009</v>
      </c>
      <c r="U637" s="28">
        <v>7</v>
      </c>
      <c r="V637" s="28"/>
      <c r="W637" s="28"/>
      <c r="X637" s="28"/>
      <c r="Y637" s="28"/>
      <c r="Z637" s="28"/>
      <c r="AA637" s="28" t="str">
        <f t="shared" si="28"/>
        <v>tfq-11-3-shl-loc1</v>
      </c>
      <c r="AB637" s="28">
        <v>4</v>
      </c>
      <c r="AC637" s="28">
        <f t="shared" si="27"/>
        <v>5</v>
      </c>
      <c r="AD637" s="29" t="str">
        <f>VLOOKUP(AG637,[2]战场角色!$A:$V,22,0)</f>
        <v>head_blsm_1101009</v>
      </c>
      <c r="AE637" s="29">
        <f>VLOOKUP(AG637,检索目录!A:F,6,0)</f>
        <v>3</v>
      </c>
      <c r="AF637" s="28">
        <f>VLOOKUP(AG637,检索目录!A:F,3,0)</f>
        <v>3</v>
      </c>
      <c r="AG637" s="28">
        <v>1101009</v>
      </c>
      <c r="AH637" s="28"/>
    </row>
    <row r="638" s="29" customFormat="1" ht="16.5" spans="1:34">
      <c r="A638" s="35">
        <f>CONCATENATE(9,VLOOKUP(LEFT($D638,3),{"czg",1;"tfq",2;"zyd",3;"jzq",4;"gcz",5;"pcc",6},2,FALSE))*100000+VALUE(MID($D638,5,LEN($D638)-LEN(RIGHT($D638,11))-5+1))*1000+LEFT(RIGHT($D638,10),1)*100+IF(LEFT(RIGHT($D638,8),3)="jlr",1,2)*10+RIGHT($D638,1)</f>
        <v>9211321</v>
      </c>
      <c r="B638" s="28" t="s">
        <v>101</v>
      </c>
      <c r="C638" s="28" t="s">
        <v>515</v>
      </c>
      <c r="D638" s="28" t="s">
        <v>790</v>
      </c>
      <c r="E638" s="28">
        <v>3</v>
      </c>
      <c r="F638" s="28">
        <f t="shared" si="29"/>
        <v>2</v>
      </c>
      <c r="G638" s="28">
        <f>INDEX(难度数据!$A$1:$G$16,MATCH(VALUE(MID($D638,5,LEN($D638)-LEN(RIGHT($D638,11))-5+1)),难度数据!$A$1:$A$16,0),MATCH(LEFT($D638,3),难度数据!$A$1:$G$1,0))</f>
        <v>42</v>
      </c>
      <c r="H638" s="28">
        <f>VLOOKUP($G638,难度数据!$P:$AI,IF($F638=1,2+VLOOKUP($E638,难度数据!$A$24:$B$27,2,FALSE),12+VLOOKUP($E638,难度数据!$A$28:$B$31,2,FALSE)),FALSE)</f>
        <v>1.16098757196414</v>
      </c>
      <c r="I638" s="28">
        <f>VLOOKUP($G638,难度数据!$P:$AI,IF($F638=1,3+VLOOKUP($E638,难度数据!$A$24:$B$27,2,FALSE),13+VLOOKUP($E638,难度数据!$A$28:$B$31,2,FALSE)),FALSE)</f>
        <v>0</v>
      </c>
      <c r="J638" s="28">
        <f>VLOOKUP($G638,难度数据!$P:$AI,IF($F638=1,4+VLOOKUP($E638,难度数据!$A$24:$B$27,2,FALSE),14+VLOOKUP($E638,难度数据!$A$28:$B$31,2,FALSE)),FALSE)</f>
        <v>2100</v>
      </c>
      <c r="K638" s="28">
        <v>0</v>
      </c>
      <c r="L638" s="28">
        <v>1.5</v>
      </c>
      <c r="M638" s="28">
        <v>0</v>
      </c>
      <c r="N638" s="28">
        <v>0</v>
      </c>
      <c r="O638" s="28">
        <f ca="1">LOOKUP($G638*4,难度数据!$I$3:$I$23,IF($F638=1,INDIRECT("难度数据"&amp;"!$J$3:$J$23"),INDIRECT("难度数据"&amp;"!$K$3:$K$23")))</f>
        <v>31900</v>
      </c>
      <c r="P638" s="28">
        <v>0</v>
      </c>
      <c r="Q638" s="28">
        <v>0</v>
      </c>
      <c r="R638" s="28">
        <v>1303014</v>
      </c>
      <c r="S638" s="28">
        <v>1</v>
      </c>
      <c r="T638" s="28">
        <v>1304017</v>
      </c>
      <c r="U638" s="28">
        <v>7</v>
      </c>
      <c r="V638" s="28">
        <v>1304019</v>
      </c>
      <c r="W638" s="28">
        <v>7</v>
      </c>
      <c r="X638" s="28"/>
      <c r="Y638" s="28"/>
      <c r="Z638" s="28"/>
      <c r="AA638" s="28" t="str">
        <f t="shared" si="28"/>
        <v/>
      </c>
      <c r="AB638" s="28">
        <v>0</v>
      </c>
      <c r="AC638" s="28">
        <f t="shared" si="27"/>
        <v>5</v>
      </c>
      <c r="AD638" s="29" t="str">
        <f>VLOOKUP(AG638,[2]战场角色!$A:$V,22,0)</f>
        <v>head_slm_1102014</v>
      </c>
      <c r="AE638" s="29">
        <f>VLOOKUP(AG638,检索目录!A:F,6,0)</f>
        <v>3</v>
      </c>
      <c r="AF638" s="28">
        <f>VLOOKUP(AG638,检索目录!A:F,3,0)</f>
        <v>3</v>
      </c>
      <c r="AG638" s="28">
        <v>1102014</v>
      </c>
      <c r="AH638" s="28"/>
    </row>
    <row r="639" s="29" customFormat="1" ht="16.5" spans="1:34">
      <c r="A639" s="35">
        <f>CONCATENATE(9,VLOOKUP(LEFT($D639,3),{"czg",1;"tfq",2;"zyd",3;"jzq",4;"gcz",5;"pcc",6},2,FALSE))*100000+VALUE(MID($D639,5,LEN($D639)-LEN(RIGHT($D639,11))-5+1))*1000+LEFT(RIGHT($D639,10),1)*100+IF(LEFT(RIGHT($D639,8),3)="jlr",1,2)*10+RIGHT($D639,1)</f>
        <v>9211312</v>
      </c>
      <c r="B639" s="28" t="s">
        <v>98</v>
      </c>
      <c r="C639" s="28" t="s">
        <v>104</v>
      </c>
      <c r="D639" s="28" t="s">
        <v>791</v>
      </c>
      <c r="E639" s="28">
        <v>4</v>
      </c>
      <c r="F639" s="28">
        <f t="shared" si="29"/>
        <v>1</v>
      </c>
      <c r="G639" s="28">
        <f>INDEX(难度数据!$A$1:$G$16,MATCH(VALUE(MID($D639,5,LEN($D639)-LEN(RIGHT($D639,11))-5+1)),难度数据!$A$1:$A$16,0),MATCH(LEFT($D639,3),难度数据!$A$1:$G$1,0))</f>
        <v>42</v>
      </c>
      <c r="H639" s="28">
        <f>VLOOKUP($G639,难度数据!$P:$AI,IF($F639=1,2+VLOOKUP($E639,难度数据!$A$24:$B$27,2,FALSE),12+VLOOKUP($E639,难度数据!$A$28:$B$31,2,FALSE)),FALSE)</f>
        <v>1.33224562340846</v>
      </c>
      <c r="I639" s="28">
        <f>VLOOKUP($G639,难度数据!$P:$AI,IF($F639=1,3+VLOOKUP($E639,难度数据!$A$24:$B$27,2,FALSE),13+VLOOKUP($E639,难度数据!$A$28:$B$31,2,FALSE)),FALSE)</f>
        <v>0</v>
      </c>
      <c r="J639" s="28">
        <f>VLOOKUP($G639,难度数据!$P:$AI,IF($F639=1,4+VLOOKUP($E639,难度数据!$A$24:$B$27,2,FALSE),14+VLOOKUP($E639,难度数据!$A$28:$B$31,2,FALSE)),FALSE)</f>
        <v>2100</v>
      </c>
      <c r="K639" s="28">
        <v>0</v>
      </c>
      <c r="L639" s="28">
        <v>1.5</v>
      </c>
      <c r="M639" s="28">
        <v>0</v>
      </c>
      <c r="N639" s="28">
        <v>0</v>
      </c>
      <c r="O639" s="28">
        <f ca="1">LOOKUP($G639*4,难度数据!$I$3:$I$23,IF($F639=1,INDIRECT("难度数据"&amp;"!$J$3:$J$23"),INDIRECT("难度数据"&amp;"!$K$3:$K$23")))</f>
        <v>170</v>
      </c>
      <c r="P639" s="28">
        <v>0</v>
      </c>
      <c r="Q639" s="28">
        <v>0</v>
      </c>
      <c r="R639" s="28">
        <v>1301008</v>
      </c>
      <c r="S639" s="28">
        <v>1</v>
      </c>
      <c r="T639" s="28">
        <v>1302008</v>
      </c>
      <c r="U639" s="28">
        <v>7</v>
      </c>
      <c r="V639" s="28"/>
      <c r="W639" s="28"/>
      <c r="X639" s="28"/>
      <c r="Y639" s="28"/>
      <c r="Z639" s="28"/>
      <c r="AA639" s="28" t="str">
        <f t="shared" si="28"/>
        <v>tfq-11-3-shl-loc2</v>
      </c>
      <c r="AB639" s="28">
        <v>4</v>
      </c>
      <c r="AC639" s="28">
        <f t="shared" si="27"/>
        <v>5</v>
      </c>
      <c r="AD639" s="29" t="str">
        <f>VLOOKUP(AG639,[2]战场角色!$A:$V,22,0)</f>
        <v>head_hekp_1101008</v>
      </c>
      <c r="AE639" s="29">
        <f>VLOOKUP(AG639,检索目录!A:F,6,0)</f>
        <v>2</v>
      </c>
      <c r="AF639" s="28">
        <f>VLOOKUP(AG639,检索目录!A:F,3,0)</f>
        <v>3</v>
      </c>
      <c r="AG639" s="28">
        <v>1101008</v>
      </c>
      <c r="AH639" s="28"/>
    </row>
    <row r="640" s="29" customFormat="1" ht="16.5" spans="1:34">
      <c r="A640" s="35">
        <f>CONCATENATE(9,VLOOKUP(LEFT($D640,3),{"czg",1;"tfq",2;"zyd",3;"jzq",4;"gcz",5;"pcc",6},2,FALSE))*100000+VALUE(MID($D640,5,LEN($D640)-LEN(RIGHT($D640,11))-5+1))*1000+LEFT(RIGHT($D640,10),1)*100+IF(LEFT(RIGHT($D640,8),3)="jlr",1,2)*10+RIGHT($D640,1)</f>
        <v>9211322</v>
      </c>
      <c r="B640" s="28" t="s">
        <v>101</v>
      </c>
      <c r="C640" s="28" t="s">
        <v>496</v>
      </c>
      <c r="D640" s="28" t="s">
        <v>792</v>
      </c>
      <c r="E640" s="28">
        <v>4</v>
      </c>
      <c r="F640" s="28">
        <f t="shared" si="29"/>
        <v>2</v>
      </c>
      <c r="G640" s="28">
        <f>INDEX(难度数据!$A$1:$G$16,MATCH(VALUE(MID($D640,5,LEN($D640)-LEN(RIGHT($D640,11))-5+1)),难度数据!$A$1:$A$16,0),MATCH(LEFT($D640,3),难度数据!$A$1:$G$1,0))</f>
        <v>42</v>
      </c>
      <c r="H640" s="28">
        <f>VLOOKUP($G640,难度数据!$P:$AI,IF($F640=1,2+VLOOKUP($E640,难度数据!$A$24:$B$27,2,FALSE),12+VLOOKUP($E640,难度数据!$A$28:$B$31,2,FALSE)),FALSE)</f>
        <v>1.33564941907379</v>
      </c>
      <c r="I640" s="28">
        <f>VLOOKUP($G640,难度数据!$P:$AI,IF($F640=1,3+VLOOKUP($E640,难度数据!$A$24:$B$27,2,FALSE),13+VLOOKUP($E640,难度数据!$A$28:$B$31,2,FALSE)),FALSE)</f>
        <v>0</v>
      </c>
      <c r="J640" s="28">
        <f>VLOOKUP($G640,难度数据!$P:$AI,IF($F640=1,4+VLOOKUP($E640,难度数据!$A$24:$B$27,2,FALSE),14+VLOOKUP($E640,难度数据!$A$28:$B$31,2,FALSE)),FALSE)</f>
        <v>2100</v>
      </c>
      <c r="K640" s="28">
        <v>0</v>
      </c>
      <c r="L640" s="28">
        <v>1.5</v>
      </c>
      <c r="M640" s="28">
        <v>0</v>
      </c>
      <c r="N640" s="28">
        <v>0</v>
      </c>
      <c r="O640" s="28">
        <f ca="1">LOOKUP($G640*4,难度数据!$I$3:$I$23,IF($F640=1,INDIRECT("难度数据"&amp;"!$J$3:$J$23"),INDIRECT("难度数据"&amp;"!$K$3:$K$23")))</f>
        <v>31900</v>
      </c>
      <c r="P640" s="28">
        <v>0</v>
      </c>
      <c r="Q640" s="28">
        <v>0</v>
      </c>
      <c r="R640" s="28">
        <v>1303013</v>
      </c>
      <c r="S640" s="28">
        <v>1</v>
      </c>
      <c r="T640" s="28">
        <v>1304030</v>
      </c>
      <c r="U640" s="28">
        <v>7</v>
      </c>
      <c r="V640" s="28">
        <v>1304031</v>
      </c>
      <c r="W640" s="28">
        <v>7</v>
      </c>
      <c r="X640" s="28"/>
      <c r="Y640" s="28"/>
      <c r="Z640" s="28"/>
      <c r="AA640" s="28" t="str">
        <f t="shared" si="28"/>
        <v/>
      </c>
      <c r="AB640" s="28">
        <v>0</v>
      </c>
      <c r="AC640" s="28">
        <f t="shared" si="27"/>
        <v>5</v>
      </c>
      <c r="AD640" s="29" t="str">
        <f>VLOOKUP(AG640,[2]战场角色!$A:$V,22,0)</f>
        <v>head_sbls_1102013</v>
      </c>
      <c r="AE640" s="29">
        <f>VLOOKUP(AG640,检索目录!A:F,6,0)</f>
        <v>2</v>
      </c>
      <c r="AF640" s="28">
        <f>VLOOKUP(AG640,检索目录!A:F,3,0)</f>
        <v>3</v>
      </c>
      <c r="AG640" s="28">
        <v>1102013</v>
      </c>
      <c r="AH640" s="28"/>
    </row>
    <row r="641" s="29" customFormat="1" ht="16.5" spans="1:34">
      <c r="A641" s="35">
        <f>CONCATENATE(9,VLOOKUP(LEFT($D641,3),{"czg",1;"tfq",2;"zyd",3;"jzq",4;"gcz",5;"pcc",6},2,FALSE))*100000+VALUE(MID($D641,5,LEN($D641)-LEN(RIGHT($D641,11))-5+1))*1000+LEFT(RIGHT($D641,10),1)*100+IF(LEFT(RIGHT($D641,8),3)="jlr",1,2)*10+RIGHT($D641,1)</f>
        <v>9211313</v>
      </c>
      <c r="B641" s="28" t="s">
        <v>98</v>
      </c>
      <c r="C641" s="28" t="s">
        <v>99</v>
      </c>
      <c r="D641" s="28" t="s">
        <v>793</v>
      </c>
      <c r="E641" s="28">
        <v>3</v>
      </c>
      <c r="F641" s="28">
        <f t="shared" si="29"/>
        <v>1</v>
      </c>
      <c r="G641" s="28">
        <f>INDEX(难度数据!$A$1:$G$16,MATCH(VALUE(MID($D641,5,LEN($D641)-LEN(RIGHT($D641,11))-5+1)),难度数据!$A$1:$A$16,0),MATCH(LEFT($D641,3),难度数据!$A$1:$G$1,0))</f>
        <v>42</v>
      </c>
      <c r="H641" s="28">
        <f>VLOOKUP($G641,难度数据!$P:$AI,IF($F641=1,2+VLOOKUP($E641,难度数据!$A$24:$B$27,2,FALSE),12+VLOOKUP($E641,难度数据!$A$28:$B$31,2,FALSE)),FALSE)</f>
        <v>1.15456748967846</v>
      </c>
      <c r="I641" s="28">
        <f>VLOOKUP($G641,难度数据!$P:$AI,IF($F641=1,3+VLOOKUP($E641,难度数据!$A$24:$B$27,2,FALSE),13+VLOOKUP($E641,难度数据!$A$28:$B$31,2,FALSE)),FALSE)</f>
        <v>0</v>
      </c>
      <c r="J641" s="28">
        <f>VLOOKUP($G641,难度数据!$P:$AI,IF($F641=1,4+VLOOKUP($E641,难度数据!$A$24:$B$27,2,FALSE),14+VLOOKUP($E641,难度数据!$A$28:$B$31,2,FALSE)),FALSE)</f>
        <v>2100</v>
      </c>
      <c r="K641" s="28">
        <v>0</v>
      </c>
      <c r="L641" s="28">
        <v>1.5</v>
      </c>
      <c r="M641" s="28">
        <v>0</v>
      </c>
      <c r="N641" s="28">
        <v>0</v>
      </c>
      <c r="O641" s="28">
        <f ca="1">LOOKUP($G641*4,难度数据!$I$3:$I$23,IF($F641=1,INDIRECT("难度数据"&amp;"!$J$3:$J$23"),INDIRECT("难度数据"&amp;"!$K$3:$K$23")))</f>
        <v>170</v>
      </c>
      <c r="P641" s="28">
        <v>0</v>
      </c>
      <c r="Q641" s="28">
        <v>0</v>
      </c>
      <c r="R641" s="28">
        <v>1301012</v>
      </c>
      <c r="S641" s="28">
        <v>1</v>
      </c>
      <c r="T641" s="28">
        <v>1302012</v>
      </c>
      <c r="U641" s="28">
        <v>7</v>
      </c>
      <c r="V641" s="28"/>
      <c r="W641" s="28"/>
      <c r="X641" s="28"/>
      <c r="Y641" s="28"/>
      <c r="Z641" s="28"/>
      <c r="AA641" s="28" t="str">
        <f t="shared" si="28"/>
        <v>tfq-11-3-shl-loc3</v>
      </c>
      <c r="AB641" s="28">
        <v>4</v>
      </c>
      <c r="AC641" s="28">
        <f t="shared" si="27"/>
        <v>5</v>
      </c>
      <c r="AD641" s="29" t="str">
        <f>VLOOKUP(AG641,[2]战场角色!$A:$V,22,0)</f>
        <v>head_nyf_1101012</v>
      </c>
      <c r="AE641" s="29">
        <f>VLOOKUP(AG641,检索目录!A:F,6,0)</f>
        <v>2</v>
      </c>
      <c r="AF641" s="28">
        <f>VLOOKUP(AG641,检索目录!A:F,3,0)</f>
        <v>2</v>
      </c>
      <c r="AG641" s="28">
        <v>1101012</v>
      </c>
      <c r="AH641" s="28"/>
    </row>
    <row r="642" s="29" customFormat="1" ht="16.5" spans="1:34">
      <c r="A642" s="35">
        <f>CONCATENATE(9,VLOOKUP(LEFT($D642,3),{"czg",1;"tfq",2;"zyd",3;"jzq",4;"gcz",5;"pcc",6},2,FALSE))*100000+VALUE(MID($D642,5,LEN($D642)-LEN(RIGHT($D642,11))-5+1))*1000+LEFT(RIGHT($D642,10),1)*100+IF(LEFT(RIGHT($D642,8),3)="jlr",1,2)*10+RIGHT($D642,1)</f>
        <v>9211323</v>
      </c>
      <c r="B642" s="28" t="s">
        <v>101</v>
      </c>
      <c r="C642" s="28" t="s">
        <v>493</v>
      </c>
      <c r="D642" s="28" t="s">
        <v>794</v>
      </c>
      <c r="E642" s="28">
        <v>3</v>
      </c>
      <c r="F642" s="28">
        <f t="shared" si="29"/>
        <v>2</v>
      </c>
      <c r="G642" s="28">
        <f>INDEX(难度数据!$A$1:$G$16,MATCH(VALUE(MID($D642,5,LEN($D642)-LEN(RIGHT($D642,11))-5+1)),难度数据!$A$1:$A$16,0),MATCH(LEFT($D642,3),难度数据!$A$1:$G$1,0))</f>
        <v>42</v>
      </c>
      <c r="H642" s="28">
        <f>VLOOKUP($G642,难度数据!$P:$AI,IF($F642=1,2+VLOOKUP($E642,难度数据!$A$24:$B$27,2,FALSE),12+VLOOKUP($E642,难度数据!$A$28:$B$31,2,FALSE)),FALSE)</f>
        <v>1.16098757196414</v>
      </c>
      <c r="I642" s="28">
        <f>VLOOKUP($G642,难度数据!$P:$AI,IF($F642=1,3+VLOOKUP($E642,难度数据!$A$24:$B$27,2,FALSE),13+VLOOKUP($E642,难度数据!$A$28:$B$31,2,FALSE)),FALSE)</f>
        <v>0</v>
      </c>
      <c r="J642" s="28">
        <f>VLOOKUP($G642,难度数据!$P:$AI,IF($F642=1,4+VLOOKUP($E642,难度数据!$A$24:$B$27,2,FALSE),14+VLOOKUP($E642,难度数据!$A$28:$B$31,2,FALSE)),FALSE)</f>
        <v>2100</v>
      </c>
      <c r="K642" s="28">
        <v>0</v>
      </c>
      <c r="L642" s="28">
        <v>1.5</v>
      </c>
      <c r="M642" s="28">
        <v>0</v>
      </c>
      <c r="N642" s="28">
        <v>0</v>
      </c>
      <c r="O642" s="28">
        <f ca="1">LOOKUP($G642*4,难度数据!$I$3:$I$23,IF($F642=1,INDIRECT("难度数据"&amp;"!$J$3:$J$23"),INDIRECT("难度数据"&amp;"!$K$3:$K$23")))</f>
        <v>31900</v>
      </c>
      <c r="P642" s="28">
        <v>0</v>
      </c>
      <c r="Q642" s="28">
        <v>0</v>
      </c>
      <c r="R642" s="28">
        <v>1303018</v>
      </c>
      <c r="S642" s="28">
        <v>1</v>
      </c>
      <c r="T642" s="28">
        <v>1304029</v>
      </c>
      <c r="U642" s="28">
        <v>7</v>
      </c>
      <c r="V642" s="28">
        <v>1304032</v>
      </c>
      <c r="W642" s="28">
        <v>7</v>
      </c>
      <c r="X642" s="28"/>
      <c r="Y642" s="28"/>
      <c r="Z642" s="28"/>
      <c r="AA642" s="28" t="str">
        <f t="shared" si="28"/>
        <v/>
      </c>
      <c r="AB642" s="28">
        <v>0</v>
      </c>
      <c r="AC642" s="28">
        <f t="shared" si="27"/>
        <v>5</v>
      </c>
      <c r="AD642" s="29" t="str">
        <f>VLOOKUP(AG642,[2]战场角色!$A:$V,22,0)</f>
        <v>head_sr_1102018</v>
      </c>
      <c r="AE642" s="29">
        <f>VLOOKUP(AG642,检索目录!A:F,6,0)</f>
        <v>2</v>
      </c>
      <c r="AF642" s="28">
        <f>VLOOKUP(AG642,检索目录!A:F,3,0)</f>
        <v>2</v>
      </c>
      <c r="AG642" s="28">
        <v>1102018</v>
      </c>
      <c r="AH642" s="28"/>
    </row>
    <row r="643" s="29" customFormat="1" ht="16.5" spans="1:34">
      <c r="A643" s="35">
        <f>CONCATENATE(9,VLOOKUP(LEFT($D643,3),{"czg",1;"tfq",2;"zyd",3;"jzq",4;"gcz",5;"pcc",6},2,FALSE))*100000+VALUE(MID($D643,5,LEN($D643)-LEN(RIGHT($D643,11))-5+1))*1000+LEFT(RIGHT($D643,10),1)*100+IF(LEFT(RIGHT($D643,8),3)="jlr",1,2)*10+RIGHT($D643,1)</f>
        <v>9112111</v>
      </c>
      <c r="B643" s="28" t="s">
        <v>98</v>
      </c>
      <c r="C643" s="28" t="s">
        <v>99</v>
      </c>
      <c r="D643" s="28" t="s">
        <v>795</v>
      </c>
      <c r="E643" s="28">
        <v>3</v>
      </c>
      <c r="F643" s="28">
        <f t="shared" si="29"/>
        <v>1</v>
      </c>
      <c r="G643" s="28">
        <f>INDEX(难度数据!$A$1:$G$16,MATCH(VALUE(MID($D643,5,LEN($D643)-LEN(RIGHT($D643,11))-5+1)),难度数据!$A$1:$A$16,0),MATCH(LEFT($D643,3),难度数据!$A$1:$G$1,0))</f>
        <v>46</v>
      </c>
      <c r="H643" s="28">
        <f>VLOOKUP($G643,难度数据!$P:$AI,IF($F643=1,2+VLOOKUP($E643,难度数据!$A$24:$B$27,2,FALSE),12+VLOOKUP($E643,难度数据!$A$28:$B$31,2,FALSE)),FALSE)</f>
        <v>1.18775166550551</v>
      </c>
      <c r="I643" s="28">
        <f>VLOOKUP($G643,难度数据!$P:$AI,IF($F643=1,3+VLOOKUP($E643,难度数据!$A$24:$B$27,2,FALSE),13+VLOOKUP($E643,难度数据!$A$28:$B$31,2,FALSE)),FALSE)</f>
        <v>0</v>
      </c>
      <c r="J643" s="28">
        <f>VLOOKUP($G643,难度数据!$P:$AI,IF($F643=1,4+VLOOKUP($E643,难度数据!$A$24:$B$27,2,FALSE),14+VLOOKUP($E643,难度数据!$A$28:$B$31,2,FALSE)),FALSE)</f>
        <v>2300</v>
      </c>
      <c r="K643" s="28">
        <v>0</v>
      </c>
      <c r="L643" s="28">
        <v>1.5</v>
      </c>
      <c r="M643" s="28">
        <v>0</v>
      </c>
      <c r="N643" s="28">
        <v>0</v>
      </c>
      <c r="O643" s="28">
        <f ca="1">LOOKUP($G643*4,难度数据!$I$3:$I$23,IF($F643=1,INDIRECT("难度数据"&amp;"!$J$3:$J$23"),INDIRECT("难度数据"&amp;"!$K$3:$K$23")))</f>
        <v>190</v>
      </c>
      <c r="P643" s="28">
        <v>0</v>
      </c>
      <c r="Q643" s="28">
        <v>0</v>
      </c>
      <c r="R643" s="28">
        <v>1301012</v>
      </c>
      <c r="S643" s="28">
        <v>1</v>
      </c>
      <c r="T643" s="28">
        <v>1302012</v>
      </c>
      <c r="U643" s="28">
        <v>8</v>
      </c>
      <c r="V643" s="28"/>
      <c r="W643" s="28"/>
      <c r="X643" s="28"/>
      <c r="Y643" s="28"/>
      <c r="Z643" s="28"/>
      <c r="AA643" s="28" t="str">
        <f t="shared" si="28"/>
        <v>czg-12-1-shl-loc1</v>
      </c>
      <c r="AB643" s="28">
        <v>4</v>
      </c>
      <c r="AC643" s="28">
        <f t="shared" si="27"/>
        <v>5</v>
      </c>
      <c r="AD643" s="29" t="str">
        <f>VLOOKUP(AG643,[2]战场角色!$A:$V,22,0)</f>
        <v>head_nyf_1101012</v>
      </c>
      <c r="AE643" s="29">
        <f>VLOOKUP(AG643,检索目录!A:F,6,0)</f>
        <v>2</v>
      </c>
      <c r="AF643" s="28">
        <f>VLOOKUP(AG643,检索目录!A:F,3,0)</f>
        <v>2</v>
      </c>
      <c r="AG643" s="28">
        <v>1101012</v>
      </c>
      <c r="AH643" s="28"/>
    </row>
    <row r="644" s="29" customFormat="1" ht="16.5" spans="1:34">
      <c r="A644" s="35">
        <f>CONCATENATE(9,VLOOKUP(LEFT($D644,3),{"czg",1;"tfq",2;"zyd",3;"jzq",4;"gcz",5;"pcc",6},2,FALSE))*100000+VALUE(MID($D644,5,LEN($D644)-LEN(RIGHT($D644,11))-5+1))*1000+LEFT(RIGHT($D644,10),1)*100+IF(LEFT(RIGHT($D644,8),3)="jlr",1,2)*10+RIGHT($D644,1)</f>
        <v>9112121</v>
      </c>
      <c r="B644" s="28" t="s">
        <v>101</v>
      </c>
      <c r="C644" s="28" t="s">
        <v>493</v>
      </c>
      <c r="D644" s="28" t="s">
        <v>796</v>
      </c>
      <c r="E644" s="28">
        <v>3</v>
      </c>
      <c r="F644" s="28">
        <f t="shared" si="29"/>
        <v>2</v>
      </c>
      <c r="G644" s="28">
        <f>INDEX(难度数据!$A$1:$G$16,MATCH(VALUE(MID($D644,5,LEN($D644)-LEN(RIGHT($D644,11))-5+1)),难度数据!$A$1:$A$16,0),MATCH(LEFT($D644,3),难度数据!$A$1:$G$1,0))</f>
        <v>46</v>
      </c>
      <c r="H644" s="28">
        <f>VLOOKUP($G644,难度数据!$P:$AI,IF($F644=1,2+VLOOKUP($E644,难度数据!$A$24:$B$27,2,FALSE),12+VLOOKUP($E644,难度数据!$A$28:$B$31,2,FALSE)),FALSE)</f>
        <v>1.19328755960684</v>
      </c>
      <c r="I644" s="28">
        <f>VLOOKUP($G644,难度数据!$P:$AI,IF($F644=1,3+VLOOKUP($E644,难度数据!$A$24:$B$27,2,FALSE),13+VLOOKUP($E644,难度数据!$A$28:$B$31,2,FALSE)),FALSE)</f>
        <v>0</v>
      </c>
      <c r="J644" s="28">
        <f>VLOOKUP($G644,难度数据!$P:$AI,IF($F644=1,4+VLOOKUP($E644,难度数据!$A$24:$B$27,2,FALSE),14+VLOOKUP($E644,难度数据!$A$28:$B$31,2,FALSE)),FALSE)</f>
        <v>2300</v>
      </c>
      <c r="K644" s="28">
        <v>0</v>
      </c>
      <c r="L644" s="28">
        <v>1.5</v>
      </c>
      <c r="M644" s="28">
        <v>0</v>
      </c>
      <c r="N644" s="28">
        <v>0</v>
      </c>
      <c r="O644" s="28">
        <f ca="1">LOOKUP($G644*4,难度数据!$I$3:$I$23,IF($F644=1,INDIRECT("难度数据"&amp;"!$J$3:$J$23"),INDIRECT("难度数据"&amp;"!$K$3:$K$23")))</f>
        <v>54950</v>
      </c>
      <c r="P644" s="28">
        <v>0</v>
      </c>
      <c r="Q644" s="28">
        <v>0</v>
      </c>
      <c r="R644" s="28">
        <v>1303018</v>
      </c>
      <c r="S644" s="28">
        <v>1</v>
      </c>
      <c r="T644" s="28">
        <v>1304029</v>
      </c>
      <c r="U644" s="28">
        <v>8</v>
      </c>
      <c r="V644" s="28">
        <v>1304032</v>
      </c>
      <c r="W644" s="28">
        <v>8</v>
      </c>
      <c r="X644" s="28"/>
      <c r="Y644" s="28"/>
      <c r="Z644" s="28"/>
      <c r="AA644" s="28" t="str">
        <f t="shared" si="28"/>
        <v/>
      </c>
      <c r="AB644" s="28">
        <v>0</v>
      </c>
      <c r="AC644" s="28">
        <f t="shared" ref="AC644:AC707" si="30">IF(INT(AG644/100000)=12,4,5)</f>
        <v>5</v>
      </c>
      <c r="AD644" s="29" t="str">
        <f>VLOOKUP(AG644,[2]战场角色!$A:$V,22,0)</f>
        <v>head_sr_1102018</v>
      </c>
      <c r="AE644" s="29">
        <f>VLOOKUP(AG644,检索目录!A:F,6,0)</f>
        <v>2</v>
      </c>
      <c r="AF644" s="28">
        <f>VLOOKUP(AG644,检索目录!A:F,3,0)</f>
        <v>2</v>
      </c>
      <c r="AG644" s="28">
        <v>1102018</v>
      </c>
      <c r="AH644" s="28"/>
    </row>
    <row r="645" s="29" customFormat="1" ht="16.5" spans="1:34">
      <c r="A645" s="35">
        <f>CONCATENATE(9,VLOOKUP(LEFT($D645,3),{"czg",1;"tfq",2;"zyd",3;"jzq",4;"gcz",5;"pcc",6},2,FALSE))*100000+VALUE(MID($D645,5,LEN($D645)-LEN(RIGHT($D645,11))-5+1))*1000+LEFT(RIGHT($D645,10),1)*100+IF(LEFT(RIGHT($D645,8),3)="jlr",1,2)*10+RIGHT($D645,1)</f>
        <v>9112112</v>
      </c>
      <c r="B645" s="28" t="s">
        <v>98</v>
      </c>
      <c r="C645" s="28" t="s">
        <v>104</v>
      </c>
      <c r="D645" s="28" t="s">
        <v>797</v>
      </c>
      <c r="E645" s="28">
        <v>4</v>
      </c>
      <c r="F645" s="28">
        <f t="shared" si="29"/>
        <v>1</v>
      </c>
      <c r="G645" s="28">
        <f>INDEX(难度数据!$A$1:$G$16,MATCH(VALUE(MID($D645,5,LEN($D645)-LEN(RIGHT($D645,11))-5+1)),难度数据!$A$1:$A$16,0),MATCH(LEFT($D645,3),难度数据!$A$1:$G$1,0))</f>
        <v>46</v>
      </c>
      <c r="H645" s="28">
        <f>VLOOKUP($G645,难度数据!$P:$AI,IF($F645=1,2+VLOOKUP($E645,难度数据!$A$24:$B$27,2,FALSE),12+VLOOKUP($E645,难度数据!$A$28:$B$31,2,FALSE)),FALSE)</f>
        <v>1.37063155534709</v>
      </c>
      <c r="I645" s="28">
        <f>VLOOKUP($G645,难度数据!$P:$AI,IF($F645=1,3+VLOOKUP($E645,难度数据!$A$24:$B$27,2,FALSE),13+VLOOKUP($E645,难度数据!$A$28:$B$31,2,FALSE)),FALSE)</f>
        <v>0</v>
      </c>
      <c r="J645" s="28">
        <f>VLOOKUP($G645,难度数据!$P:$AI,IF($F645=1,4+VLOOKUP($E645,难度数据!$A$24:$B$27,2,FALSE),14+VLOOKUP($E645,难度数据!$A$28:$B$31,2,FALSE)),FALSE)</f>
        <v>2300</v>
      </c>
      <c r="K645" s="28">
        <v>0</v>
      </c>
      <c r="L645" s="28">
        <v>1.5</v>
      </c>
      <c r="M645" s="28">
        <v>0</v>
      </c>
      <c r="N645" s="28">
        <v>0</v>
      </c>
      <c r="O645" s="28">
        <f ca="1">LOOKUP($G645*4,难度数据!$I$3:$I$23,IF($F645=1,INDIRECT("难度数据"&amp;"!$J$3:$J$23"),INDIRECT("难度数据"&amp;"!$K$3:$K$23")))</f>
        <v>190</v>
      </c>
      <c r="P645" s="28">
        <v>0</v>
      </c>
      <c r="Q645" s="28">
        <v>0</v>
      </c>
      <c r="R645" s="28">
        <v>1301008</v>
      </c>
      <c r="S645" s="28">
        <v>1</v>
      </c>
      <c r="T645" s="28">
        <v>1302008</v>
      </c>
      <c r="U645" s="28">
        <v>8</v>
      </c>
      <c r="V645" s="28"/>
      <c r="W645" s="28"/>
      <c r="X645" s="28"/>
      <c r="Y645" s="28"/>
      <c r="Z645" s="28"/>
      <c r="AA645" s="28" t="str">
        <f t="shared" si="28"/>
        <v>czg-12-1-shl-loc2</v>
      </c>
      <c r="AB645" s="28">
        <v>4</v>
      </c>
      <c r="AC645" s="28">
        <f t="shared" si="30"/>
        <v>5</v>
      </c>
      <c r="AD645" s="29" t="str">
        <f>VLOOKUP(AG645,[2]战场角色!$A:$V,22,0)</f>
        <v>head_hekp_1101008</v>
      </c>
      <c r="AE645" s="29">
        <f>VLOOKUP(AG645,检索目录!A:F,6,0)</f>
        <v>2</v>
      </c>
      <c r="AF645" s="28">
        <f>VLOOKUP(AG645,检索目录!A:F,3,0)</f>
        <v>3</v>
      </c>
      <c r="AG645" s="28">
        <v>1101008</v>
      </c>
      <c r="AH645" s="28"/>
    </row>
    <row r="646" s="29" customFormat="1" ht="16.5" spans="1:34">
      <c r="A646" s="35">
        <f>CONCATENATE(9,VLOOKUP(LEFT($D646,3),{"czg",1;"tfq",2;"zyd",3;"jzq",4;"gcz",5;"pcc",6},2,FALSE))*100000+VALUE(MID($D646,5,LEN($D646)-LEN(RIGHT($D646,11))-5+1))*1000+LEFT(RIGHT($D646,10),1)*100+IF(LEFT(RIGHT($D646,8),3)="jlr",1,2)*10+RIGHT($D646,1)</f>
        <v>9112122</v>
      </c>
      <c r="B646" s="28" t="s">
        <v>101</v>
      </c>
      <c r="C646" s="28" t="s">
        <v>496</v>
      </c>
      <c r="D646" s="28" t="s">
        <v>798</v>
      </c>
      <c r="E646" s="28">
        <v>4</v>
      </c>
      <c r="F646" s="28">
        <f t="shared" si="29"/>
        <v>2</v>
      </c>
      <c r="G646" s="28">
        <f>INDEX(难度数据!$A$1:$G$16,MATCH(VALUE(MID($D646,5,LEN($D646)-LEN(RIGHT($D646,11))-5+1)),难度数据!$A$1:$A$16,0),MATCH(LEFT($D646,3),难度数据!$A$1:$G$1,0))</f>
        <v>46</v>
      </c>
      <c r="H646" s="28">
        <f>VLOOKUP($G646,难度数据!$P:$AI,IF($F646=1,2+VLOOKUP($E646,难度数据!$A$24:$B$27,2,FALSE),12+VLOOKUP($E646,难度数据!$A$28:$B$31,2,FALSE)),FALSE)</f>
        <v>1.37280869689282</v>
      </c>
      <c r="I646" s="28">
        <f>VLOOKUP($G646,难度数据!$P:$AI,IF($F646=1,3+VLOOKUP($E646,难度数据!$A$24:$B$27,2,FALSE),13+VLOOKUP($E646,难度数据!$A$28:$B$31,2,FALSE)),FALSE)</f>
        <v>0</v>
      </c>
      <c r="J646" s="28">
        <f>VLOOKUP($G646,难度数据!$P:$AI,IF($F646=1,4+VLOOKUP($E646,难度数据!$A$24:$B$27,2,FALSE),14+VLOOKUP($E646,难度数据!$A$28:$B$31,2,FALSE)),FALSE)</f>
        <v>2300</v>
      </c>
      <c r="K646" s="28">
        <v>0</v>
      </c>
      <c r="L646" s="28">
        <v>1.5</v>
      </c>
      <c r="M646" s="28">
        <v>0</v>
      </c>
      <c r="N646" s="28">
        <v>0</v>
      </c>
      <c r="O646" s="28">
        <f ca="1">LOOKUP($G646*4,难度数据!$I$3:$I$23,IF($F646=1,INDIRECT("难度数据"&amp;"!$J$3:$J$23"),INDIRECT("难度数据"&amp;"!$K$3:$K$23")))</f>
        <v>54950</v>
      </c>
      <c r="P646" s="28">
        <v>0</v>
      </c>
      <c r="Q646" s="28">
        <v>0</v>
      </c>
      <c r="R646" s="28">
        <v>1303013</v>
      </c>
      <c r="S646" s="28">
        <v>1</v>
      </c>
      <c r="T646" s="28">
        <v>1304030</v>
      </c>
      <c r="U646" s="28">
        <v>8</v>
      </c>
      <c r="V646" s="28">
        <v>1304031</v>
      </c>
      <c r="W646" s="28">
        <v>8</v>
      </c>
      <c r="X646" s="28"/>
      <c r="Y646" s="28"/>
      <c r="Z646" s="28"/>
      <c r="AA646" s="28" t="str">
        <f t="shared" si="28"/>
        <v/>
      </c>
      <c r="AB646" s="28">
        <v>0</v>
      </c>
      <c r="AC646" s="28">
        <f t="shared" si="30"/>
        <v>5</v>
      </c>
      <c r="AD646" s="29" t="str">
        <f>VLOOKUP(AG646,[2]战场角色!$A:$V,22,0)</f>
        <v>head_sbls_1102013</v>
      </c>
      <c r="AE646" s="29">
        <f>VLOOKUP(AG646,检索目录!A:F,6,0)</f>
        <v>2</v>
      </c>
      <c r="AF646" s="28">
        <f>VLOOKUP(AG646,检索目录!A:F,3,0)</f>
        <v>3</v>
      </c>
      <c r="AG646" s="28">
        <v>1102013</v>
      </c>
      <c r="AH646" s="28"/>
    </row>
    <row r="647" s="29" customFormat="1" ht="16.5" spans="1:34">
      <c r="A647" s="35">
        <f>CONCATENATE(9,VLOOKUP(LEFT($D647,3),{"czg",1;"tfq",2;"zyd",3;"jzq",4;"gcz",5;"pcc",6},2,FALSE))*100000+VALUE(MID($D647,5,LEN($D647)-LEN(RIGHT($D647,11))-5+1))*1000+LEFT(RIGHT($D647,10),1)*100+IF(LEFT(RIGHT($D647,8),3)="jlr",1,2)*10+RIGHT($D647,1)</f>
        <v>9112113</v>
      </c>
      <c r="B647" s="28" t="s">
        <v>98</v>
      </c>
      <c r="C647" s="28" t="s">
        <v>108</v>
      </c>
      <c r="D647" s="28" t="s">
        <v>799</v>
      </c>
      <c r="E647" s="28">
        <v>3</v>
      </c>
      <c r="F647" s="28">
        <f t="shared" si="29"/>
        <v>1</v>
      </c>
      <c r="G647" s="28">
        <f>INDEX(难度数据!$A$1:$G$16,MATCH(VALUE(MID($D647,5,LEN($D647)-LEN(RIGHT($D647,11))-5+1)),难度数据!$A$1:$A$16,0),MATCH(LEFT($D647,3),难度数据!$A$1:$G$1,0))</f>
        <v>46</v>
      </c>
      <c r="H647" s="28">
        <f>VLOOKUP($G647,难度数据!$P:$AI,IF($F647=1,2+VLOOKUP($E647,难度数据!$A$24:$B$27,2,FALSE),12+VLOOKUP($E647,难度数据!$A$28:$B$31,2,FALSE)),FALSE)</f>
        <v>1.18775166550551</v>
      </c>
      <c r="I647" s="28">
        <f>VLOOKUP($G647,难度数据!$P:$AI,IF($F647=1,3+VLOOKUP($E647,难度数据!$A$24:$B$27,2,FALSE),13+VLOOKUP($E647,难度数据!$A$28:$B$31,2,FALSE)),FALSE)</f>
        <v>0</v>
      </c>
      <c r="J647" s="28">
        <f>VLOOKUP($G647,难度数据!$P:$AI,IF($F647=1,4+VLOOKUP($E647,难度数据!$A$24:$B$27,2,FALSE),14+VLOOKUP($E647,难度数据!$A$28:$B$31,2,FALSE)),FALSE)</f>
        <v>2300</v>
      </c>
      <c r="K647" s="28">
        <v>0</v>
      </c>
      <c r="L647" s="28">
        <v>1.5</v>
      </c>
      <c r="M647" s="28">
        <v>0</v>
      </c>
      <c r="N647" s="28">
        <v>0</v>
      </c>
      <c r="O647" s="28">
        <f ca="1">LOOKUP($G647*4,难度数据!$I$3:$I$23,IF($F647=1,INDIRECT("难度数据"&amp;"!$J$3:$J$23"),INDIRECT("难度数据"&amp;"!$K$3:$K$23")))</f>
        <v>190</v>
      </c>
      <c r="P647" s="28">
        <v>0</v>
      </c>
      <c r="Q647" s="28">
        <v>0</v>
      </c>
      <c r="R647" s="28">
        <v>1301013</v>
      </c>
      <c r="S647" s="28">
        <v>1</v>
      </c>
      <c r="T647" s="28">
        <v>1302013</v>
      </c>
      <c r="U647" s="28">
        <v>8</v>
      </c>
      <c r="V647" s="28"/>
      <c r="W647" s="28"/>
      <c r="X647" s="28"/>
      <c r="Y647" s="28"/>
      <c r="Z647" s="28"/>
      <c r="AA647" s="28" t="str">
        <f t="shared" si="28"/>
        <v>czg-12-1-shl-loc3</v>
      </c>
      <c r="AB647" s="28">
        <v>4</v>
      </c>
      <c r="AC647" s="28">
        <f t="shared" si="30"/>
        <v>5</v>
      </c>
      <c r="AD647" s="29" t="str">
        <f>VLOOKUP(AG647,[2]战场角色!$A:$V,22,0)</f>
        <v>head_jl_1101013</v>
      </c>
      <c r="AE647" s="29">
        <f>VLOOKUP(AG647,检索目录!A:F,6,0)</f>
        <v>2</v>
      </c>
      <c r="AF647" s="28">
        <f>VLOOKUP(AG647,检索目录!A:F,3,0)</f>
        <v>1</v>
      </c>
      <c r="AG647" s="28">
        <v>1101013</v>
      </c>
      <c r="AH647" s="28"/>
    </row>
    <row r="648" s="29" customFormat="1" ht="16.5" spans="1:34">
      <c r="A648" s="35">
        <f>CONCATENATE(9,VLOOKUP(LEFT($D648,3),{"czg",1;"tfq",2;"zyd",3;"jzq",4;"gcz",5;"pcc",6},2,FALSE))*100000+VALUE(MID($D648,5,LEN($D648)-LEN(RIGHT($D648,11))-5+1))*1000+LEFT(RIGHT($D648,10),1)*100+IF(LEFT(RIGHT($D648,8),3)="jlr",1,2)*10+RIGHT($D648,1)</f>
        <v>9112123</v>
      </c>
      <c r="B648" s="28" t="s">
        <v>101</v>
      </c>
      <c r="C648" s="28" t="s">
        <v>499</v>
      </c>
      <c r="D648" s="28" t="s">
        <v>800</v>
      </c>
      <c r="E648" s="28">
        <v>3</v>
      </c>
      <c r="F648" s="28">
        <f t="shared" si="29"/>
        <v>2</v>
      </c>
      <c r="G648" s="28">
        <f>INDEX(难度数据!$A$1:$G$16,MATCH(VALUE(MID($D648,5,LEN($D648)-LEN(RIGHT($D648,11))-5+1)),难度数据!$A$1:$A$16,0),MATCH(LEFT($D648,3),难度数据!$A$1:$G$1,0))</f>
        <v>46</v>
      </c>
      <c r="H648" s="28">
        <f>VLOOKUP($G648,难度数据!$P:$AI,IF($F648=1,2+VLOOKUP($E648,难度数据!$A$24:$B$27,2,FALSE),12+VLOOKUP($E648,难度数据!$A$28:$B$31,2,FALSE)),FALSE)</f>
        <v>1.19328755960684</v>
      </c>
      <c r="I648" s="28">
        <f>VLOOKUP($G648,难度数据!$P:$AI,IF($F648=1,3+VLOOKUP($E648,难度数据!$A$24:$B$27,2,FALSE),13+VLOOKUP($E648,难度数据!$A$28:$B$31,2,FALSE)),FALSE)</f>
        <v>0</v>
      </c>
      <c r="J648" s="28">
        <f>VLOOKUP($G648,难度数据!$P:$AI,IF($F648=1,4+VLOOKUP($E648,难度数据!$A$24:$B$27,2,FALSE),14+VLOOKUP($E648,难度数据!$A$28:$B$31,2,FALSE)),FALSE)</f>
        <v>2300</v>
      </c>
      <c r="K648" s="28">
        <v>0</v>
      </c>
      <c r="L648" s="28">
        <v>1.5</v>
      </c>
      <c r="M648" s="28">
        <v>0</v>
      </c>
      <c r="N648" s="28">
        <v>0</v>
      </c>
      <c r="O648" s="28">
        <f ca="1">LOOKUP($G648*4,难度数据!$I$3:$I$23,IF($F648=1,INDIRECT("难度数据"&amp;"!$J$3:$J$23"),INDIRECT("难度数据"&amp;"!$K$3:$K$23")))</f>
        <v>54950</v>
      </c>
      <c r="P648" s="28">
        <v>0</v>
      </c>
      <c r="Q648" s="28">
        <v>0</v>
      </c>
      <c r="R648" s="28">
        <v>1303019</v>
      </c>
      <c r="S648" s="28">
        <v>1</v>
      </c>
      <c r="T648" s="28">
        <v>1304030</v>
      </c>
      <c r="U648" s="28">
        <v>8</v>
      </c>
      <c r="V648" s="28">
        <v>1304036</v>
      </c>
      <c r="W648" s="28">
        <v>8</v>
      </c>
      <c r="X648" s="28"/>
      <c r="Y648" s="28"/>
      <c r="Z648" s="28"/>
      <c r="AA648" s="28" t="str">
        <f t="shared" si="28"/>
        <v/>
      </c>
      <c r="AB648" s="28">
        <v>0</v>
      </c>
      <c r="AC648" s="28">
        <f t="shared" si="30"/>
        <v>5</v>
      </c>
      <c r="AD648" s="29" t="str">
        <f>VLOOKUP(AG648,[2]战场角色!$A:$V,22,0)</f>
        <v>head_shx_1102019</v>
      </c>
      <c r="AE648" s="29">
        <f>VLOOKUP(AG648,检索目录!A:F,6,0)</f>
        <v>2</v>
      </c>
      <c r="AF648" s="28">
        <f>VLOOKUP(AG648,检索目录!A:F,3,0)</f>
        <v>1</v>
      </c>
      <c r="AG648" s="28">
        <v>1102019</v>
      </c>
      <c r="AH648" s="28"/>
    </row>
    <row r="649" s="29" customFormat="1" ht="16.5" spans="1:34">
      <c r="A649" s="35">
        <f>CONCATENATE(9,VLOOKUP(LEFT($D649,3),{"czg",1;"tfq",2;"zyd",3;"jzq",4;"gcz",5;"pcc",6},2,FALSE))*100000+VALUE(MID($D649,5,LEN($D649)-LEN(RIGHT($D649,11))-5+1))*1000+LEFT(RIGHT($D649,10),1)*100+IF(LEFT(RIGHT($D649,8),3)="jlr",1,2)*10+RIGHT($D649,1)</f>
        <v>9112211</v>
      </c>
      <c r="B649" s="28" t="s">
        <v>98</v>
      </c>
      <c r="C649" s="28" t="s">
        <v>209</v>
      </c>
      <c r="D649" s="28" t="s">
        <v>801</v>
      </c>
      <c r="E649" s="28">
        <v>3</v>
      </c>
      <c r="F649" s="28">
        <f t="shared" si="29"/>
        <v>1</v>
      </c>
      <c r="G649" s="28">
        <f>INDEX(难度数据!$A$1:$G$16,MATCH(VALUE(MID($D649,5,LEN($D649)-LEN(RIGHT($D649,11))-5+1)),难度数据!$A$1:$A$16,0),MATCH(LEFT($D649,3),难度数据!$A$1:$G$1,0))</f>
        <v>46</v>
      </c>
      <c r="H649" s="28">
        <f>VLOOKUP($G649,难度数据!$P:$AI,IF($F649=1,2+VLOOKUP($E649,难度数据!$A$24:$B$27,2,FALSE),12+VLOOKUP($E649,难度数据!$A$28:$B$31,2,FALSE)),FALSE)</f>
        <v>1.18775166550551</v>
      </c>
      <c r="I649" s="28">
        <f>VLOOKUP($G649,难度数据!$P:$AI,IF($F649=1,3+VLOOKUP($E649,难度数据!$A$24:$B$27,2,FALSE),13+VLOOKUP($E649,难度数据!$A$28:$B$31,2,FALSE)),FALSE)</f>
        <v>0</v>
      </c>
      <c r="J649" s="28">
        <f>VLOOKUP($G649,难度数据!$P:$AI,IF($F649=1,4+VLOOKUP($E649,难度数据!$A$24:$B$27,2,FALSE),14+VLOOKUP($E649,难度数据!$A$28:$B$31,2,FALSE)),FALSE)</f>
        <v>2300</v>
      </c>
      <c r="K649" s="28">
        <v>0</v>
      </c>
      <c r="L649" s="28">
        <v>1.5</v>
      </c>
      <c r="M649" s="28">
        <v>0</v>
      </c>
      <c r="N649" s="28">
        <v>0</v>
      </c>
      <c r="O649" s="28">
        <f ca="1">LOOKUP($G649*4,难度数据!$I$3:$I$23,IF($F649=1,INDIRECT("难度数据"&amp;"!$J$3:$J$23"),INDIRECT("难度数据"&amp;"!$K$3:$K$23")))</f>
        <v>190</v>
      </c>
      <c r="P649" s="28">
        <v>0</v>
      </c>
      <c r="Q649" s="28">
        <v>0</v>
      </c>
      <c r="R649" s="28">
        <v>1301001</v>
      </c>
      <c r="S649" s="28">
        <v>1</v>
      </c>
      <c r="T649" s="28">
        <v>1302001</v>
      </c>
      <c r="U649" s="28">
        <v>8</v>
      </c>
      <c r="V649" s="28"/>
      <c r="W649" s="28"/>
      <c r="X649" s="28"/>
      <c r="Y649" s="28"/>
      <c r="Z649" s="28"/>
      <c r="AA649" s="28" t="str">
        <f t="shared" si="28"/>
        <v>czg-12-2-shl-loc1</v>
      </c>
      <c r="AB649" s="28">
        <v>4</v>
      </c>
      <c r="AC649" s="28">
        <f t="shared" si="30"/>
        <v>5</v>
      </c>
      <c r="AD649" s="29" t="str">
        <f>VLOOKUP(AG649,[2]战场角色!$A:$V,22,0)</f>
        <v>head_cfcyb_1101001</v>
      </c>
      <c r="AE649" s="29">
        <f>VLOOKUP(AG649,检索目录!A:F,6,0)</f>
        <v>3</v>
      </c>
      <c r="AF649" s="28">
        <f>VLOOKUP(AG649,检索目录!A:F,3,0)</f>
        <v>1</v>
      </c>
      <c r="AG649" s="28">
        <v>1101001</v>
      </c>
      <c r="AH649" s="28"/>
    </row>
    <row r="650" s="29" customFormat="1" ht="16.5" spans="1:34">
      <c r="A650" s="35">
        <f>CONCATENATE(9,VLOOKUP(LEFT($D650,3),{"czg",1;"tfq",2;"zyd",3;"jzq",4;"gcz",5;"pcc",6},2,FALSE))*100000+VALUE(MID($D650,5,LEN($D650)-LEN(RIGHT($D650,11))-5+1))*1000+LEFT(RIGHT($D650,10),1)*100+IF(LEFT(RIGHT($D650,8),3)="jlr",1,2)*10+RIGHT($D650,1)</f>
        <v>9112221</v>
      </c>
      <c r="B650" s="28" t="s">
        <v>101</v>
      </c>
      <c r="C650" s="28" t="s">
        <v>502</v>
      </c>
      <c r="D650" s="28" t="s">
        <v>802</v>
      </c>
      <c r="E650" s="28">
        <v>3</v>
      </c>
      <c r="F650" s="28">
        <f t="shared" si="29"/>
        <v>2</v>
      </c>
      <c r="G650" s="28">
        <f>INDEX(难度数据!$A$1:$G$16,MATCH(VALUE(MID($D650,5,LEN($D650)-LEN(RIGHT($D650,11))-5+1)),难度数据!$A$1:$A$16,0),MATCH(LEFT($D650,3),难度数据!$A$1:$G$1,0))</f>
        <v>46</v>
      </c>
      <c r="H650" s="28">
        <f>VLOOKUP($G650,难度数据!$P:$AI,IF($F650=1,2+VLOOKUP($E650,难度数据!$A$24:$B$27,2,FALSE),12+VLOOKUP($E650,难度数据!$A$28:$B$31,2,FALSE)),FALSE)</f>
        <v>1.19328755960684</v>
      </c>
      <c r="I650" s="28">
        <f>VLOOKUP($G650,难度数据!$P:$AI,IF($F650=1,3+VLOOKUP($E650,难度数据!$A$24:$B$27,2,FALSE),13+VLOOKUP($E650,难度数据!$A$28:$B$31,2,FALSE)),FALSE)</f>
        <v>0</v>
      </c>
      <c r="J650" s="28">
        <f>VLOOKUP($G650,难度数据!$P:$AI,IF($F650=1,4+VLOOKUP($E650,难度数据!$A$24:$B$27,2,FALSE),14+VLOOKUP($E650,难度数据!$A$28:$B$31,2,FALSE)),FALSE)</f>
        <v>2300</v>
      </c>
      <c r="K650" s="28">
        <v>0</v>
      </c>
      <c r="L650" s="28">
        <v>1.5</v>
      </c>
      <c r="M650" s="28">
        <v>0</v>
      </c>
      <c r="N650" s="28">
        <v>0</v>
      </c>
      <c r="O650" s="28">
        <f ca="1">LOOKUP($G650*4,难度数据!$I$3:$I$23,IF($F650=1,INDIRECT("难度数据"&amp;"!$J$3:$J$23"),INDIRECT("难度数据"&amp;"!$K$3:$K$23")))</f>
        <v>54950</v>
      </c>
      <c r="P650" s="28">
        <v>0</v>
      </c>
      <c r="Q650" s="28">
        <v>0</v>
      </c>
      <c r="R650" s="28">
        <v>1303002</v>
      </c>
      <c r="S650" s="28">
        <v>1</v>
      </c>
      <c r="T650" s="28">
        <v>1304017</v>
      </c>
      <c r="U650" s="28">
        <v>8</v>
      </c>
      <c r="V650" s="28">
        <v>1304019</v>
      </c>
      <c r="W650" s="28">
        <v>8</v>
      </c>
      <c r="X650" s="28"/>
      <c r="Y650" s="28"/>
      <c r="Z650" s="28"/>
      <c r="AA650" s="28" t="str">
        <f t="shared" si="28"/>
        <v/>
      </c>
      <c r="AB650" s="28">
        <v>0</v>
      </c>
      <c r="AC650" s="28">
        <f t="shared" si="30"/>
        <v>5</v>
      </c>
      <c r="AD650" s="29" t="str">
        <f>VLOOKUP(AG650,[2]战场角色!$A:$V,22,0)</f>
        <v>head_xc_1102002</v>
      </c>
      <c r="AE650" s="29">
        <f>VLOOKUP(AG650,检索目录!A:F,6,0)</f>
        <v>3</v>
      </c>
      <c r="AF650" s="28">
        <f>VLOOKUP(AG650,检索目录!A:F,3,0)</f>
        <v>1</v>
      </c>
      <c r="AG650" s="28">
        <v>1102002</v>
      </c>
      <c r="AH650" s="28"/>
    </row>
    <row r="651" s="29" customFormat="1" ht="16.5" spans="1:34">
      <c r="A651" s="35">
        <f>CONCATENATE(9,VLOOKUP(LEFT($D651,3),{"czg",1;"tfq",2;"zyd",3;"jzq",4;"gcz",5;"pcc",6},2,FALSE))*100000+VALUE(MID($D651,5,LEN($D651)-LEN(RIGHT($D651,11))-5+1))*1000+LEFT(RIGHT($D651,10),1)*100+IF(LEFT(RIGHT($D651,8),3)="jlr",1,2)*10+RIGHT($D651,1)</f>
        <v>9112212</v>
      </c>
      <c r="B651" s="28" t="s">
        <v>98</v>
      </c>
      <c r="C651" s="28" t="s">
        <v>231</v>
      </c>
      <c r="D651" s="28" t="s">
        <v>803</v>
      </c>
      <c r="E651" s="28">
        <v>4</v>
      </c>
      <c r="F651" s="28">
        <f t="shared" si="29"/>
        <v>1</v>
      </c>
      <c r="G651" s="28">
        <f>INDEX(难度数据!$A$1:$G$16,MATCH(VALUE(MID($D651,5,LEN($D651)-LEN(RIGHT($D651,11))-5+1)),难度数据!$A$1:$A$16,0),MATCH(LEFT($D651,3),难度数据!$A$1:$G$1,0))</f>
        <v>46</v>
      </c>
      <c r="H651" s="28">
        <f>VLOOKUP($G651,难度数据!$P:$AI,IF($F651=1,2+VLOOKUP($E651,难度数据!$A$24:$B$27,2,FALSE),12+VLOOKUP($E651,难度数据!$A$28:$B$31,2,FALSE)),FALSE)</f>
        <v>1.37063155534709</v>
      </c>
      <c r="I651" s="28">
        <f>VLOOKUP($G651,难度数据!$P:$AI,IF($F651=1,3+VLOOKUP($E651,难度数据!$A$24:$B$27,2,FALSE),13+VLOOKUP($E651,难度数据!$A$28:$B$31,2,FALSE)),FALSE)</f>
        <v>0</v>
      </c>
      <c r="J651" s="28">
        <f>VLOOKUP($G651,难度数据!$P:$AI,IF($F651=1,4+VLOOKUP($E651,难度数据!$A$24:$B$27,2,FALSE),14+VLOOKUP($E651,难度数据!$A$28:$B$31,2,FALSE)),FALSE)</f>
        <v>2300</v>
      </c>
      <c r="K651" s="28">
        <v>0</v>
      </c>
      <c r="L651" s="28">
        <v>1.5</v>
      </c>
      <c r="M651" s="28">
        <v>0</v>
      </c>
      <c r="N651" s="28">
        <v>0</v>
      </c>
      <c r="O651" s="28">
        <f ca="1">LOOKUP($G651*4,难度数据!$I$3:$I$23,IF($F651=1,INDIRECT("难度数据"&amp;"!$J$3:$J$23"),INDIRECT("难度数据"&amp;"!$K$3:$K$23")))</f>
        <v>190</v>
      </c>
      <c r="P651" s="28">
        <v>0</v>
      </c>
      <c r="Q651" s="28">
        <v>0</v>
      </c>
      <c r="R651" s="28">
        <v>1301003</v>
      </c>
      <c r="S651" s="28">
        <v>1</v>
      </c>
      <c r="T651" s="28">
        <v>1302003</v>
      </c>
      <c r="U651" s="28">
        <v>8</v>
      </c>
      <c r="V651" s="28"/>
      <c r="W651" s="28"/>
      <c r="X651" s="28"/>
      <c r="Y651" s="28"/>
      <c r="Z651" s="28"/>
      <c r="AA651" s="28" t="str">
        <f t="shared" si="28"/>
        <v>czg-12-2-shl-loc2</v>
      </c>
      <c r="AB651" s="28">
        <v>4</v>
      </c>
      <c r="AC651" s="28">
        <f t="shared" si="30"/>
        <v>5</v>
      </c>
      <c r="AD651" s="29" t="str">
        <f>VLOOKUP(AG651,[2]战场角色!$A:$V,22,0)</f>
        <v>head_zdxl_1101003</v>
      </c>
      <c r="AE651" s="29">
        <f>VLOOKUP(AG651,检索目录!A:F,6,0)</f>
        <v>3</v>
      </c>
      <c r="AF651" s="28">
        <f>VLOOKUP(AG651,检索目录!A:F,3,0)</f>
        <v>3</v>
      </c>
      <c r="AG651" s="28">
        <v>1101003</v>
      </c>
      <c r="AH651" s="28"/>
    </row>
    <row r="652" s="29" customFormat="1" ht="16.5" spans="1:34">
      <c r="A652" s="35">
        <f>CONCATENATE(9,VLOOKUP(LEFT($D652,3),{"czg",1;"tfq",2;"zyd",3;"jzq",4;"gcz",5;"pcc",6},2,FALSE))*100000+VALUE(MID($D652,5,LEN($D652)-LEN(RIGHT($D652,11))-5+1))*1000+LEFT(RIGHT($D652,10),1)*100+IF(LEFT(RIGHT($D652,8),3)="jlr",1,2)*10+RIGHT($D652,1)</f>
        <v>9112222</v>
      </c>
      <c r="B652" s="28" t="s">
        <v>101</v>
      </c>
      <c r="C652" s="28" t="s">
        <v>505</v>
      </c>
      <c r="D652" s="28" t="s">
        <v>804</v>
      </c>
      <c r="E652" s="28">
        <v>4</v>
      </c>
      <c r="F652" s="28">
        <f t="shared" si="29"/>
        <v>2</v>
      </c>
      <c r="G652" s="28">
        <f>INDEX(难度数据!$A$1:$G$16,MATCH(VALUE(MID($D652,5,LEN($D652)-LEN(RIGHT($D652,11))-5+1)),难度数据!$A$1:$A$16,0),MATCH(LEFT($D652,3),难度数据!$A$1:$G$1,0))</f>
        <v>46</v>
      </c>
      <c r="H652" s="28">
        <f>VLOOKUP($G652,难度数据!$P:$AI,IF($F652=1,2+VLOOKUP($E652,难度数据!$A$24:$B$27,2,FALSE),12+VLOOKUP($E652,难度数据!$A$28:$B$31,2,FALSE)),FALSE)</f>
        <v>1.37280869689282</v>
      </c>
      <c r="I652" s="28">
        <f>VLOOKUP($G652,难度数据!$P:$AI,IF($F652=1,3+VLOOKUP($E652,难度数据!$A$24:$B$27,2,FALSE),13+VLOOKUP($E652,难度数据!$A$28:$B$31,2,FALSE)),FALSE)</f>
        <v>0</v>
      </c>
      <c r="J652" s="28">
        <f>VLOOKUP($G652,难度数据!$P:$AI,IF($F652=1,4+VLOOKUP($E652,难度数据!$A$24:$B$27,2,FALSE),14+VLOOKUP($E652,难度数据!$A$28:$B$31,2,FALSE)),FALSE)</f>
        <v>2300</v>
      </c>
      <c r="K652" s="28">
        <v>0</v>
      </c>
      <c r="L652" s="28">
        <v>1.5</v>
      </c>
      <c r="M652" s="28">
        <v>0</v>
      </c>
      <c r="N652" s="28">
        <v>0</v>
      </c>
      <c r="O652" s="28">
        <f ca="1">LOOKUP($G652*4,难度数据!$I$3:$I$23,IF($F652=1,INDIRECT("难度数据"&amp;"!$J$3:$J$23"),INDIRECT("难度数据"&amp;"!$K$3:$K$23")))</f>
        <v>54950</v>
      </c>
      <c r="P652" s="28">
        <v>0</v>
      </c>
      <c r="Q652" s="28">
        <v>0</v>
      </c>
      <c r="R652" s="28">
        <v>1303005</v>
      </c>
      <c r="S652" s="28">
        <v>1</v>
      </c>
      <c r="T652" s="28">
        <v>1304030</v>
      </c>
      <c r="U652" s="28">
        <v>8</v>
      </c>
      <c r="V652" s="28">
        <v>1304036</v>
      </c>
      <c r="W652" s="28">
        <v>8</v>
      </c>
      <c r="X652" s="28"/>
      <c r="Y652" s="28"/>
      <c r="Z652" s="28"/>
      <c r="AA652" s="28" t="str">
        <f t="shared" ref="AA652:AA715" si="31">IF(LEFT(RIGHT($D652,8),3)="jlr",$D653,"")</f>
        <v/>
      </c>
      <c r="AB652" s="28">
        <v>0</v>
      </c>
      <c r="AC652" s="28">
        <f t="shared" si="30"/>
        <v>5</v>
      </c>
      <c r="AD652" s="29" t="str">
        <f>VLOOKUP(AG652,[2]战场角色!$A:$V,22,0)</f>
        <v>head_lxy_1102005</v>
      </c>
      <c r="AE652" s="29">
        <f>VLOOKUP(AG652,检索目录!A:F,6,0)</f>
        <v>3</v>
      </c>
      <c r="AF652" s="28">
        <f>VLOOKUP(AG652,检索目录!A:F,3,0)</f>
        <v>3</v>
      </c>
      <c r="AG652" s="28">
        <v>1102005</v>
      </c>
      <c r="AH652" s="28"/>
    </row>
    <row r="653" s="29" customFormat="1" ht="16.5" spans="1:34">
      <c r="A653" s="35">
        <f>CONCATENATE(9,VLOOKUP(LEFT($D653,3),{"czg",1;"tfq",2;"zyd",3;"jzq",4;"gcz",5;"pcc",6},2,FALSE))*100000+VALUE(MID($D653,5,LEN($D653)-LEN(RIGHT($D653,11))-5+1))*1000+LEFT(RIGHT($D653,10),1)*100+IF(LEFT(RIGHT($D653,8),3)="jlr",1,2)*10+RIGHT($D653,1)</f>
        <v>9112213</v>
      </c>
      <c r="B653" s="28" t="s">
        <v>98</v>
      </c>
      <c r="C653" s="28" t="s">
        <v>215</v>
      </c>
      <c r="D653" s="28" t="s">
        <v>805</v>
      </c>
      <c r="E653" s="28">
        <v>3</v>
      </c>
      <c r="F653" s="28">
        <f t="shared" si="29"/>
        <v>1</v>
      </c>
      <c r="G653" s="28">
        <f>INDEX(难度数据!$A$1:$G$16,MATCH(VALUE(MID($D653,5,LEN($D653)-LEN(RIGHT($D653,11))-5+1)),难度数据!$A$1:$A$16,0),MATCH(LEFT($D653,3),难度数据!$A$1:$G$1,0))</f>
        <v>46</v>
      </c>
      <c r="H653" s="28">
        <f>VLOOKUP($G653,难度数据!$P:$AI,IF($F653=1,2+VLOOKUP($E653,难度数据!$A$24:$B$27,2,FALSE),12+VLOOKUP($E653,难度数据!$A$28:$B$31,2,FALSE)),FALSE)</f>
        <v>1.18775166550551</v>
      </c>
      <c r="I653" s="28">
        <f>VLOOKUP($G653,难度数据!$P:$AI,IF($F653=1,3+VLOOKUP($E653,难度数据!$A$24:$B$27,2,FALSE),13+VLOOKUP($E653,难度数据!$A$28:$B$31,2,FALSE)),FALSE)</f>
        <v>0</v>
      </c>
      <c r="J653" s="28">
        <f>VLOOKUP($G653,难度数据!$P:$AI,IF($F653=1,4+VLOOKUP($E653,难度数据!$A$24:$B$27,2,FALSE),14+VLOOKUP($E653,难度数据!$A$28:$B$31,2,FALSE)),FALSE)</f>
        <v>2300</v>
      </c>
      <c r="K653" s="28">
        <v>0</v>
      </c>
      <c r="L653" s="28">
        <v>1.5</v>
      </c>
      <c r="M653" s="28">
        <v>0</v>
      </c>
      <c r="N653" s="28">
        <v>0</v>
      </c>
      <c r="O653" s="28">
        <f ca="1">LOOKUP($G653*4,难度数据!$I$3:$I$23,IF($F653=1,INDIRECT("难度数据"&amp;"!$J$3:$J$23"),INDIRECT("难度数据"&amp;"!$K$3:$K$23")))</f>
        <v>190</v>
      </c>
      <c r="P653" s="28">
        <v>0</v>
      </c>
      <c r="Q653" s="28">
        <v>0</v>
      </c>
      <c r="R653" s="28">
        <v>1301014</v>
      </c>
      <c r="S653" s="28">
        <v>1</v>
      </c>
      <c r="T653" s="28">
        <v>1302014</v>
      </c>
      <c r="U653" s="28">
        <v>8</v>
      </c>
      <c r="V653" s="28"/>
      <c r="W653" s="28"/>
      <c r="X653" s="28"/>
      <c r="Y653" s="28"/>
      <c r="Z653" s="28"/>
      <c r="AA653" s="28" t="str">
        <f t="shared" si="31"/>
        <v>czg-12-2-shl-loc3</v>
      </c>
      <c r="AB653" s="28">
        <v>4</v>
      </c>
      <c r="AC653" s="28">
        <f t="shared" si="30"/>
        <v>5</v>
      </c>
      <c r="AD653" s="29" t="str">
        <f>VLOOKUP(AG653,[2]战场角色!$A:$V,22,0)</f>
        <v>head_lxg_1101014</v>
      </c>
      <c r="AE653" s="29">
        <f>VLOOKUP(AG653,检索目录!A:F,6,0)</f>
        <v>3</v>
      </c>
      <c r="AF653" s="28">
        <f>VLOOKUP(AG653,检索目录!A:F,3,0)</f>
        <v>2</v>
      </c>
      <c r="AG653" s="28">
        <v>1101014</v>
      </c>
      <c r="AH653" s="28"/>
    </row>
    <row r="654" s="29" customFormat="1" ht="16.5" spans="1:34">
      <c r="A654" s="35">
        <f>CONCATENATE(9,VLOOKUP(LEFT($D654,3),{"czg",1;"tfq",2;"zyd",3;"jzq",4;"gcz",5;"pcc",6},2,FALSE))*100000+VALUE(MID($D654,5,LEN($D654)-LEN(RIGHT($D654,11))-5+1))*1000+LEFT(RIGHT($D654,10),1)*100+IF(LEFT(RIGHT($D654,8),3)="jlr",1,2)*10+RIGHT($D654,1)</f>
        <v>9112223</v>
      </c>
      <c r="B654" s="28" t="s">
        <v>101</v>
      </c>
      <c r="C654" s="28" t="s">
        <v>508</v>
      </c>
      <c r="D654" s="28" t="s">
        <v>806</v>
      </c>
      <c r="E654" s="28">
        <v>3</v>
      </c>
      <c r="F654" s="28">
        <f t="shared" si="29"/>
        <v>2</v>
      </c>
      <c r="G654" s="28">
        <f>INDEX(难度数据!$A$1:$G$16,MATCH(VALUE(MID($D654,5,LEN($D654)-LEN(RIGHT($D654,11))-5+1)),难度数据!$A$1:$A$16,0),MATCH(LEFT($D654,3),难度数据!$A$1:$G$1,0))</f>
        <v>46</v>
      </c>
      <c r="H654" s="28">
        <f>VLOOKUP($G654,难度数据!$P:$AI,IF($F654=1,2+VLOOKUP($E654,难度数据!$A$24:$B$27,2,FALSE),12+VLOOKUP($E654,难度数据!$A$28:$B$31,2,FALSE)),FALSE)</f>
        <v>1.19328755960684</v>
      </c>
      <c r="I654" s="28">
        <f>VLOOKUP($G654,难度数据!$P:$AI,IF($F654=1,3+VLOOKUP($E654,难度数据!$A$24:$B$27,2,FALSE),13+VLOOKUP($E654,难度数据!$A$28:$B$31,2,FALSE)),FALSE)</f>
        <v>0</v>
      </c>
      <c r="J654" s="28">
        <f>VLOOKUP($G654,难度数据!$P:$AI,IF($F654=1,4+VLOOKUP($E654,难度数据!$A$24:$B$27,2,FALSE),14+VLOOKUP($E654,难度数据!$A$28:$B$31,2,FALSE)),FALSE)</f>
        <v>2300</v>
      </c>
      <c r="K654" s="28">
        <v>0</v>
      </c>
      <c r="L654" s="28">
        <v>1.5</v>
      </c>
      <c r="M654" s="28">
        <v>0</v>
      </c>
      <c r="N654" s="28">
        <v>0</v>
      </c>
      <c r="O654" s="28">
        <f ca="1">LOOKUP($G654*4,难度数据!$I$3:$I$23,IF($F654=1,INDIRECT("难度数据"&amp;"!$J$3:$J$23"),INDIRECT("难度数据"&amp;"!$K$3:$K$23")))</f>
        <v>54950</v>
      </c>
      <c r="P654" s="28">
        <v>0</v>
      </c>
      <c r="Q654" s="28">
        <v>0</v>
      </c>
      <c r="R654" s="28">
        <v>1303020</v>
      </c>
      <c r="S654" s="28">
        <v>1</v>
      </c>
      <c r="T654" s="28">
        <v>1304029</v>
      </c>
      <c r="U654" s="28">
        <v>8</v>
      </c>
      <c r="V654" s="28">
        <v>1304032</v>
      </c>
      <c r="W654" s="28">
        <v>8</v>
      </c>
      <c r="X654" s="28"/>
      <c r="Y654" s="28"/>
      <c r="Z654" s="28"/>
      <c r="AA654" s="28" t="str">
        <f t="shared" si="31"/>
        <v/>
      </c>
      <c r="AB654" s="28">
        <v>0</v>
      </c>
      <c r="AC654" s="28">
        <f t="shared" si="30"/>
        <v>5</v>
      </c>
      <c r="AD654" s="29" t="str">
        <f>VLOOKUP(AG654,[2]战场角色!$A:$V,22,0)</f>
        <v>head_gs_1102020</v>
      </c>
      <c r="AE654" s="29">
        <f>VLOOKUP(AG654,检索目录!A:F,6,0)</f>
        <v>3</v>
      </c>
      <c r="AF654" s="28">
        <f>VLOOKUP(AG654,检索目录!A:F,3,0)</f>
        <v>2</v>
      </c>
      <c r="AG654" s="28">
        <v>1102020</v>
      </c>
      <c r="AH654" s="28"/>
    </row>
    <row r="655" s="29" customFormat="1" ht="16.5" spans="1:34">
      <c r="A655" s="35">
        <f>CONCATENATE(9,VLOOKUP(LEFT($D655,3),{"czg",1;"tfq",2;"zyd",3;"jzq",4;"gcz",5;"pcc",6},2,FALSE))*100000+VALUE(MID($D655,5,LEN($D655)-LEN(RIGHT($D655,11))-5+1))*1000+LEFT(RIGHT($D655,10),1)*100+IF(LEFT(RIGHT($D655,8),3)="jlr",1,2)*10+RIGHT($D655,1)</f>
        <v>9112311</v>
      </c>
      <c r="B655" s="28" t="s">
        <v>98</v>
      </c>
      <c r="C655" s="28" t="s">
        <v>99</v>
      </c>
      <c r="D655" s="28" t="s">
        <v>807</v>
      </c>
      <c r="E655" s="28">
        <v>3</v>
      </c>
      <c r="F655" s="28">
        <f t="shared" si="29"/>
        <v>1</v>
      </c>
      <c r="G655" s="28">
        <f>INDEX(难度数据!$A$1:$G$16,MATCH(VALUE(MID($D655,5,LEN($D655)-LEN(RIGHT($D655,11))-5+1)),难度数据!$A$1:$A$16,0),MATCH(LEFT($D655,3),难度数据!$A$1:$G$1,0))</f>
        <v>46</v>
      </c>
      <c r="H655" s="28">
        <f>VLOOKUP($G655,难度数据!$P:$AI,IF($F655=1,2+VLOOKUP($E655,难度数据!$A$24:$B$27,2,FALSE),12+VLOOKUP($E655,难度数据!$A$28:$B$31,2,FALSE)),FALSE)</f>
        <v>1.18775166550551</v>
      </c>
      <c r="I655" s="28">
        <f>VLOOKUP($G655,难度数据!$P:$AI,IF($F655=1,3+VLOOKUP($E655,难度数据!$A$24:$B$27,2,FALSE),13+VLOOKUP($E655,难度数据!$A$28:$B$31,2,FALSE)),FALSE)</f>
        <v>0</v>
      </c>
      <c r="J655" s="28">
        <f>VLOOKUP($G655,难度数据!$P:$AI,IF($F655=1,4+VLOOKUP($E655,难度数据!$A$24:$B$27,2,FALSE),14+VLOOKUP($E655,难度数据!$A$28:$B$31,2,FALSE)),FALSE)</f>
        <v>2300</v>
      </c>
      <c r="K655" s="28">
        <v>0</v>
      </c>
      <c r="L655" s="28">
        <v>1.5</v>
      </c>
      <c r="M655" s="28">
        <v>0</v>
      </c>
      <c r="N655" s="28">
        <v>0</v>
      </c>
      <c r="O655" s="28">
        <f ca="1">LOOKUP($G655*4,难度数据!$I$3:$I$23,IF($F655=1,INDIRECT("难度数据"&amp;"!$J$3:$J$23"),INDIRECT("难度数据"&amp;"!$K$3:$K$23")))</f>
        <v>190</v>
      </c>
      <c r="P655" s="28">
        <v>0</v>
      </c>
      <c r="Q655" s="28">
        <v>0</v>
      </c>
      <c r="R655" s="28">
        <v>1301012</v>
      </c>
      <c r="S655" s="28">
        <v>1</v>
      </c>
      <c r="T655" s="28">
        <v>1302012</v>
      </c>
      <c r="U655" s="28">
        <v>8</v>
      </c>
      <c r="V655" s="28"/>
      <c r="W655" s="28"/>
      <c r="X655" s="28"/>
      <c r="Y655" s="28"/>
      <c r="Z655" s="28"/>
      <c r="AA655" s="28" t="str">
        <f t="shared" si="31"/>
        <v>czg-12-3-shl-loc1</v>
      </c>
      <c r="AB655" s="28">
        <v>4</v>
      </c>
      <c r="AC655" s="28">
        <f t="shared" si="30"/>
        <v>5</v>
      </c>
      <c r="AD655" s="29" t="str">
        <f>VLOOKUP(AG655,[2]战场角色!$A:$V,22,0)</f>
        <v>head_nyf_1101012</v>
      </c>
      <c r="AE655" s="29">
        <f>VLOOKUP(AG655,检索目录!A:F,6,0)</f>
        <v>2</v>
      </c>
      <c r="AF655" s="28">
        <f>VLOOKUP(AG655,检索目录!A:F,3,0)</f>
        <v>2</v>
      </c>
      <c r="AG655" s="28">
        <v>1101012</v>
      </c>
      <c r="AH655" s="28"/>
    </row>
    <row r="656" s="29" customFormat="1" ht="16.5" spans="1:34">
      <c r="A656" s="35">
        <f>CONCATENATE(9,VLOOKUP(LEFT($D656,3),{"czg",1;"tfq",2;"zyd",3;"jzq",4;"gcz",5;"pcc",6},2,FALSE))*100000+VALUE(MID($D656,5,LEN($D656)-LEN(RIGHT($D656,11))-5+1))*1000+LEFT(RIGHT($D656,10),1)*100+IF(LEFT(RIGHT($D656,8),3)="jlr",1,2)*10+RIGHT($D656,1)</f>
        <v>9112321</v>
      </c>
      <c r="B656" s="28" t="s">
        <v>101</v>
      </c>
      <c r="C656" s="28" t="s">
        <v>493</v>
      </c>
      <c r="D656" s="28" t="s">
        <v>808</v>
      </c>
      <c r="E656" s="28">
        <v>3</v>
      </c>
      <c r="F656" s="28">
        <f t="shared" si="29"/>
        <v>2</v>
      </c>
      <c r="G656" s="28">
        <f>INDEX(难度数据!$A$1:$G$16,MATCH(VALUE(MID($D656,5,LEN($D656)-LEN(RIGHT($D656,11))-5+1)),难度数据!$A$1:$A$16,0),MATCH(LEFT($D656,3),难度数据!$A$1:$G$1,0))</f>
        <v>46</v>
      </c>
      <c r="H656" s="28">
        <f>VLOOKUP($G656,难度数据!$P:$AI,IF($F656=1,2+VLOOKUP($E656,难度数据!$A$24:$B$27,2,FALSE),12+VLOOKUP($E656,难度数据!$A$28:$B$31,2,FALSE)),FALSE)</f>
        <v>1.19328755960684</v>
      </c>
      <c r="I656" s="28">
        <f>VLOOKUP($G656,难度数据!$P:$AI,IF($F656=1,3+VLOOKUP($E656,难度数据!$A$24:$B$27,2,FALSE),13+VLOOKUP($E656,难度数据!$A$28:$B$31,2,FALSE)),FALSE)</f>
        <v>0</v>
      </c>
      <c r="J656" s="28">
        <f>VLOOKUP($G656,难度数据!$P:$AI,IF($F656=1,4+VLOOKUP($E656,难度数据!$A$24:$B$27,2,FALSE),14+VLOOKUP($E656,难度数据!$A$28:$B$31,2,FALSE)),FALSE)</f>
        <v>2300</v>
      </c>
      <c r="K656" s="28">
        <v>0</v>
      </c>
      <c r="L656" s="28">
        <v>1.5</v>
      </c>
      <c r="M656" s="28">
        <v>0</v>
      </c>
      <c r="N656" s="28">
        <v>0</v>
      </c>
      <c r="O656" s="28">
        <f ca="1">LOOKUP($G656*4,难度数据!$I$3:$I$23,IF($F656=1,INDIRECT("难度数据"&amp;"!$J$3:$J$23"),INDIRECT("难度数据"&amp;"!$K$3:$K$23")))</f>
        <v>54950</v>
      </c>
      <c r="P656" s="28">
        <v>0</v>
      </c>
      <c r="Q656" s="28">
        <v>0</v>
      </c>
      <c r="R656" s="28">
        <v>1303018</v>
      </c>
      <c r="S656" s="28">
        <v>1</v>
      </c>
      <c r="T656" s="28">
        <v>1304029</v>
      </c>
      <c r="U656" s="28">
        <v>8</v>
      </c>
      <c r="V656" s="28">
        <v>1304032</v>
      </c>
      <c r="W656" s="28">
        <v>8</v>
      </c>
      <c r="X656" s="28"/>
      <c r="Y656" s="28"/>
      <c r="Z656" s="28"/>
      <c r="AA656" s="28" t="str">
        <f t="shared" si="31"/>
        <v/>
      </c>
      <c r="AB656" s="28">
        <v>0</v>
      </c>
      <c r="AC656" s="28">
        <f t="shared" si="30"/>
        <v>5</v>
      </c>
      <c r="AD656" s="29" t="str">
        <f>VLOOKUP(AG656,[2]战场角色!$A:$V,22,0)</f>
        <v>head_sr_1102018</v>
      </c>
      <c r="AE656" s="29">
        <f>VLOOKUP(AG656,检索目录!A:F,6,0)</f>
        <v>2</v>
      </c>
      <c r="AF656" s="28">
        <f>VLOOKUP(AG656,检索目录!A:F,3,0)</f>
        <v>2</v>
      </c>
      <c r="AG656" s="28">
        <v>1102018</v>
      </c>
      <c r="AH656" s="28"/>
    </row>
    <row r="657" s="29" customFormat="1" ht="16.5" spans="1:34">
      <c r="A657" s="35">
        <f>CONCATENATE(9,VLOOKUP(LEFT($D657,3),{"czg",1;"tfq",2;"zyd",3;"jzq",4;"gcz",5;"pcc",6},2,FALSE))*100000+VALUE(MID($D657,5,LEN($D657)-LEN(RIGHT($D657,11))-5+1))*1000+LEFT(RIGHT($D657,10),1)*100+IF(LEFT(RIGHT($D657,8),3)="jlr",1,2)*10+RIGHT($D657,1)</f>
        <v>9112312</v>
      </c>
      <c r="B657" s="28" t="s">
        <v>98</v>
      </c>
      <c r="C657" s="28" t="s">
        <v>104</v>
      </c>
      <c r="D657" s="28" t="s">
        <v>809</v>
      </c>
      <c r="E657" s="28">
        <v>4</v>
      </c>
      <c r="F657" s="28">
        <f t="shared" si="29"/>
        <v>1</v>
      </c>
      <c r="G657" s="28">
        <f>INDEX(难度数据!$A$1:$G$16,MATCH(VALUE(MID($D657,5,LEN($D657)-LEN(RIGHT($D657,11))-5+1)),难度数据!$A$1:$A$16,0),MATCH(LEFT($D657,3),难度数据!$A$1:$G$1,0))</f>
        <v>46</v>
      </c>
      <c r="H657" s="28">
        <f>VLOOKUP($G657,难度数据!$P:$AI,IF($F657=1,2+VLOOKUP($E657,难度数据!$A$24:$B$27,2,FALSE),12+VLOOKUP($E657,难度数据!$A$28:$B$31,2,FALSE)),FALSE)</f>
        <v>1.37063155534709</v>
      </c>
      <c r="I657" s="28">
        <f>VLOOKUP($G657,难度数据!$P:$AI,IF($F657=1,3+VLOOKUP($E657,难度数据!$A$24:$B$27,2,FALSE),13+VLOOKUP($E657,难度数据!$A$28:$B$31,2,FALSE)),FALSE)</f>
        <v>0</v>
      </c>
      <c r="J657" s="28">
        <f>VLOOKUP($G657,难度数据!$P:$AI,IF($F657=1,4+VLOOKUP($E657,难度数据!$A$24:$B$27,2,FALSE),14+VLOOKUP($E657,难度数据!$A$28:$B$31,2,FALSE)),FALSE)</f>
        <v>2300</v>
      </c>
      <c r="K657" s="28">
        <v>0</v>
      </c>
      <c r="L657" s="28">
        <v>1.5</v>
      </c>
      <c r="M657" s="28">
        <v>0</v>
      </c>
      <c r="N657" s="28">
        <v>0</v>
      </c>
      <c r="O657" s="28">
        <f ca="1">LOOKUP($G657*4,难度数据!$I$3:$I$23,IF($F657=1,INDIRECT("难度数据"&amp;"!$J$3:$J$23"),INDIRECT("难度数据"&amp;"!$K$3:$K$23")))</f>
        <v>190</v>
      </c>
      <c r="P657" s="28">
        <v>0</v>
      </c>
      <c r="Q657" s="28">
        <v>0</v>
      </c>
      <c r="R657" s="28">
        <v>1301008</v>
      </c>
      <c r="S657" s="28">
        <v>1</v>
      </c>
      <c r="T657" s="28">
        <v>1302008</v>
      </c>
      <c r="U657" s="28">
        <v>8</v>
      </c>
      <c r="V657" s="28"/>
      <c r="W657" s="28"/>
      <c r="X657" s="28"/>
      <c r="Y657" s="28"/>
      <c r="Z657" s="28"/>
      <c r="AA657" s="28" t="str">
        <f t="shared" si="31"/>
        <v>czg-12-3-shl-loc2</v>
      </c>
      <c r="AB657" s="28">
        <v>4</v>
      </c>
      <c r="AC657" s="28">
        <f t="shared" si="30"/>
        <v>5</v>
      </c>
      <c r="AD657" s="29" t="str">
        <f>VLOOKUP(AG657,[2]战场角色!$A:$V,22,0)</f>
        <v>head_hekp_1101008</v>
      </c>
      <c r="AE657" s="29">
        <f>VLOOKUP(AG657,检索目录!A:F,6,0)</f>
        <v>2</v>
      </c>
      <c r="AF657" s="28">
        <f>VLOOKUP(AG657,检索目录!A:F,3,0)</f>
        <v>3</v>
      </c>
      <c r="AG657" s="28">
        <v>1101008</v>
      </c>
      <c r="AH657" s="28"/>
    </row>
    <row r="658" s="29" customFormat="1" ht="16.5" spans="1:34">
      <c r="A658" s="35">
        <f>CONCATENATE(9,VLOOKUP(LEFT($D658,3),{"czg",1;"tfq",2;"zyd",3;"jzq",4;"gcz",5;"pcc",6},2,FALSE))*100000+VALUE(MID($D658,5,LEN($D658)-LEN(RIGHT($D658,11))-5+1))*1000+LEFT(RIGHT($D658,10),1)*100+IF(LEFT(RIGHT($D658,8),3)="jlr",1,2)*10+RIGHT($D658,1)</f>
        <v>9112322</v>
      </c>
      <c r="B658" s="28" t="s">
        <v>101</v>
      </c>
      <c r="C658" s="28" t="s">
        <v>496</v>
      </c>
      <c r="D658" s="28" t="s">
        <v>810</v>
      </c>
      <c r="E658" s="28">
        <v>4</v>
      </c>
      <c r="F658" s="28">
        <f t="shared" si="29"/>
        <v>2</v>
      </c>
      <c r="G658" s="28">
        <f>INDEX(难度数据!$A$1:$G$16,MATCH(VALUE(MID($D658,5,LEN($D658)-LEN(RIGHT($D658,11))-5+1)),难度数据!$A$1:$A$16,0),MATCH(LEFT($D658,3),难度数据!$A$1:$G$1,0))</f>
        <v>46</v>
      </c>
      <c r="H658" s="28">
        <f>VLOOKUP($G658,难度数据!$P:$AI,IF($F658=1,2+VLOOKUP($E658,难度数据!$A$24:$B$27,2,FALSE),12+VLOOKUP($E658,难度数据!$A$28:$B$31,2,FALSE)),FALSE)</f>
        <v>1.37280869689282</v>
      </c>
      <c r="I658" s="28">
        <f>VLOOKUP($G658,难度数据!$P:$AI,IF($F658=1,3+VLOOKUP($E658,难度数据!$A$24:$B$27,2,FALSE),13+VLOOKUP($E658,难度数据!$A$28:$B$31,2,FALSE)),FALSE)</f>
        <v>0</v>
      </c>
      <c r="J658" s="28">
        <f>VLOOKUP($G658,难度数据!$P:$AI,IF($F658=1,4+VLOOKUP($E658,难度数据!$A$24:$B$27,2,FALSE),14+VLOOKUP($E658,难度数据!$A$28:$B$31,2,FALSE)),FALSE)</f>
        <v>2300</v>
      </c>
      <c r="K658" s="28">
        <v>0</v>
      </c>
      <c r="L658" s="28">
        <v>1.5</v>
      </c>
      <c r="M658" s="28">
        <v>0</v>
      </c>
      <c r="N658" s="28">
        <v>0</v>
      </c>
      <c r="O658" s="28">
        <f ca="1">LOOKUP($G658*4,难度数据!$I$3:$I$23,IF($F658=1,INDIRECT("难度数据"&amp;"!$J$3:$J$23"),INDIRECT("难度数据"&amp;"!$K$3:$K$23")))</f>
        <v>54950</v>
      </c>
      <c r="P658" s="28">
        <v>0</v>
      </c>
      <c r="Q658" s="28">
        <v>0</v>
      </c>
      <c r="R658" s="28">
        <v>1303013</v>
      </c>
      <c r="S658" s="28">
        <v>1</v>
      </c>
      <c r="T658" s="28">
        <v>1304030</v>
      </c>
      <c r="U658" s="28">
        <v>8</v>
      </c>
      <c r="V658" s="28">
        <v>1304031</v>
      </c>
      <c r="W658" s="28">
        <v>8</v>
      </c>
      <c r="X658" s="28"/>
      <c r="Y658" s="28"/>
      <c r="Z658" s="28"/>
      <c r="AA658" s="28" t="str">
        <f t="shared" si="31"/>
        <v/>
      </c>
      <c r="AB658" s="28">
        <v>0</v>
      </c>
      <c r="AC658" s="28">
        <f t="shared" si="30"/>
        <v>5</v>
      </c>
      <c r="AD658" s="29" t="str">
        <f>VLOOKUP(AG658,[2]战场角色!$A:$V,22,0)</f>
        <v>head_sbls_1102013</v>
      </c>
      <c r="AE658" s="29">
        <f>VLOOKUP(AG658,检索目录!A:F,6,0)</f>
        <v>2</v>
      </c>
      <c r="AF658" s="28">
        <f>VLOOKUP(AG658,检索目录!A:F,3,0)</f>
        <v>3</v>
      </c>
      <c r="AG658" s="28">
        <v>1102013</v>
      </c>
      <c r="AH658" s="28"/>
    </row>
    <row r="659" s="29" customFormat="1" ht="16.5" spans="1:34">
      <c r="A659" s="35">
        <f>CONCATENATE(9,VLOOKUP(LEFT($D659,3),{"czg",1;"tfq",2;"zyd",3;"jzq",4;"gcz",5;"pcc",6},2,FALSE))*100000+VALUE(MID($D659,5,LEN($D659)-LEN(RIGHT($D659,11))-5+1))*1000+LEFT(RIGHT($D659,10),1)*100+IF(LEFT(RIGHT($D659,8),3)="jlr",1,2)*10+RIGHT($D659,1)</f>
        <v>9112313</v>
      </c>
      <c r="B659" s="28" t="s">
        <v>98</v>
      </c>
      <c r="C659" s="28" t="s">
        <v>207</v>
      </c>
      <c r="D659" s="28" t="s">
        <v>811</v>
      </c>
      <c r="E659" s="28">
        <v>3</v>
      </c>
      <c r="F659" s="28">
        <f t="shared" si="29"/>
        <v>1</v>
      </c>
      <c r="G659" s="28">
        <f>INDEX(难度数据!$A$1:$G$16,MATCH(VALUE(MID($D659,5,LEN($D659)-LEN(RIGHT($D659,11))-5+1)),难度数据!$A$1:$A$16,0),MATCH(LEFT($D659,3),难度数据!$A$1:$G$1,0))</f>
        <v>46</v>
      </c>
      <c r="H659" s="28">
        <f>VLOOKUP($G659,难度数据!$P:$AI,IF($F659=1,2+VLOOKUP($E659,难度数据!$A$24:$B$27,2,FALSE),12+VLOOKUP($E659,难度数据!$A$28:$B$31,2,FALSE)),FALSE)</f>
        <v>1.18775166550551</v>
      </c>
      <c r="I659" s="28">
        <f>VLOOKUP($G659,难度数据!$P:$AI,IF($F659=1,3+VLOOKUP($E659,难度数据!$A$24:$B$27,2,FALSE),13+VLOOKUP($E659,难度数据!$A$28:$B$31,2,FALSE)),FALSE)</f>
        <v>0</v>
      </c>
      <c r="J659" s="28">
        <f>VLOOKUP($G659,难度数据!$P:$AI,IF($F659=1,4+VLOOKUP($E659,难度数据!$A$24:$B$27,2,FALSE),14+VLOOKUP($E659,难度数据!$A$28:$B$31,2,FALSE)),FALSE)</f>
        <v>2300</v>
      </c>
      <c r="K659" s="28">
        <v>0</v>
      </c>
      <c r="L659" s="28">
        <v>1.5</v>
      </c>
      <c r="M659" s="28">
        <v>0</v>
      </c>
      <c r="N659" s="28">
        <v>0</v>
      </c>
      <c r="O659" s="28">
        <f ca="1">LOOKUP($G659*4,难度数据!$I$3:$I$23,IF($F659=1,INDIRECT("难度数据"&amp;"!$J$3:$J$23"),INDIRECT("难度数据"&amp;"!$K$3:$K$23")))</f>
        <v>190</v>
      </c>
      <c r="P659" s="28">
        <v>0</v>
      </c>
      <c r="Q659" s="28">
        <v>0</v>
      </c>
      <c r="R659" s="28">
        <v>1301009</v>
      </c>
      <c r="S659" s="28">
        <v>1</v>
      </c>
      <c r="T659" s="28">
        <v>1302009</v>
      </c>
      <c r="U659" s="28">
        <v>8</v>
      </c>
      <c r="V659" s="28"/>
      <c r="W659" s="28"/>
      <c r="X659" s="28"/>
      <c r="Y659" s="28"/>
      <c r="Z659" s="28"/>
      <c r="AA659" s="28" t="str">
        <f t="shared" si="31"/>
        <v>czg-12-3-shl-loc3</v>
      </c>
      <c r="AB659" s="28">
        <v>4</v>
      </c>
      <c r="AC659" s="28">
        <f t="shared" si="30"/>
        <v>5</v>
      </c>
      <c r="AD659" s="29" t="str">
        <f>VLOOKUP(AG659,[2]战场角色!$A:$V,22,0)</f>
        <v>head_blsm_1101009</v>
      </c>
      <c r="AE659" s="29">
        <f>VLOOKUP(AG659,检索目录!A:F,6,0)</f>
        <v>3</v>
      </c>
      <c r="AF659" s="28">
        <f>VLOOKUP(AG659,检索目录!A:F,3,0)</f>
        <v>3</v>
      </c>
      <c r="AG659" s="28">
        <v>1101009</v>
      </c>
      <c r="AH659" s="28"/>
    </row>
    <row r="660" s="29" customFormat="1" ht="16.5" spans="1:34">
      <c r="A660" s="35">
        <f>CONCATENATE(9,VLOOKUP(LEFT($D660,3),{"czg",1;"tfq",2;"zyd",3;"jzq",4;"gcz",5;"pcc",6},2,FALSE))*100000+VALUE(MID($D660,5,LEN($D660)-LEN(RIGHT($D660,11))-5+1))*1000+LEFT(RIGHT($D660,10),1)*100+IF(LEFT(RIGHT($D660,8),3)="jlr",1,2)*10+RIGHT($D660,1)</f>
        <v>9112323</v>
      </c>
      <c r="B660" s="28" t="s">
        <v>101</v>
      </c>
      <c r="C660" s="28" t="s">
        <v>515</v>
      </c>
      <c r="D660" s="28" t="s">
        <v>812</v>
      </c>
      <c r="E660" s="28">
        <v>3</v>
      </c>
      <c r="F660" s="28">
        <f t="shared" si="29"/>
        <v>2</v>
      </c>
      <c r="G660" s="28">
        <f>INDEX(难度数据!$A$1:$G$16,MATCH(VALUE(MID($D660,5,LEN($D660)-LEN(RIGHT($D660,11))-5+1)),难度数据!$A$1:$A$16,0),MATCH(LEFT($D660,3),难度数据!$A$1:$G$1,0))</f>
        <v>46</v>
      </c>
      <c r="H660" s="28">
        <f>VLOOKUP($G660,难度数据!$P:$AI,IF($F660=1,2+VLOOKUP($E660,难度数据!$A$24:$B$27,2,FALSE),12+VLOOKUP($E660,难度数据!$A$28:$B$31,2,FALSE)),FALSE)</f>
        <v>1.19328755960684</v>
      </c>
      <c r="I660" s="28">
        <f>VLOOKUP($G660,难度数据!$P:$AI,IF($F660=1,3+VLOOKUP($E660,难度数据!$A$24:$B$27,2,FALSE),13+VLOOKUP($E660,难度数据!$A$28:$B$31,2,FALSE)),FALSE)</f>
        <v>0</v>
      </c>
      <c r="J660" s="28">
        <f>VLOOKUP($G660,难度数据!$P:$AI,IF($F660=1,4+VLOOKUP($E660,难度数据!$A$24:$B$27,2,FALSE),14+VLOOKUP($E660,难度数据!$A$28:$B$31,2,FALSE)),FALSE)</f>
        <v>2300</v>
      </c>
      <c r="K660" s="28">
        <v>0</v>
      </c>
      <c r="L660" s="28">
        <v>1.5</v>
      </c>
      <c r="M660" s="28">
        <v>0</v>
      </c>
      <c r="N660" s="28">
        <v>0</v>
      </c>
      <c r="O660" s="28">
        <f ca="1">LOOKUP($G660*4,难度数据!$I$3:$I$23,IF($F660=1,INDIRECT("难度数据"&amp;"!$J$3:$J$23"),INDIRECT("难度数据"&amp;"!$K$3:$K$23")))</f>
        <v>54950</v>
      </c>
      <c r="P660" s="28">
        <v>0</v>
      </c>
      <c r="Q660" s="28">
        <v>0</v>
      </c>
      <c r="R660" s="28">
        <v>1303014</v>
      </c>
      <c r="S660" s="28">
        <v>1</v>
      </c>
      <c r="T660" s="28">
        <v>1304017</v>
      </c>
      <c r="U660" s="28">
        <v>8</v>
      </c>
      <c r="V660" s="28">
        <v>1304019</v>
      </c>
      <c r="W660" s="28">
        <v>8</v>
      </c>
      <c r="X660" s="28"/>
      <c r="Y660" s="28"/>
      <c r="Z660" s="28"/>
      <c r="AA660" s="28" t="str">
        <f t="shared" si="31"/>
        <v/>
      </c>
      <c r="AB660" s="28">
        <v>0</v>
      </c>
      <c r="AC660" s="28">
        <f t="shared" si="30"/>
        <v>5</v>
      </c>
      <c r="AD660" s="29" t="str">
        <f>VLOOKUP(AG660,[2]战场角色!$A:$V,22,0)</f>
        <v>head_slm_1102014</v>
      </c>
      <c r="AE660" s="29">
        <f>VLOOKUP(AG660,检索目录!A:F,6,0)</f>
        <v>3</v>
      </c>
      <c r="AF660" s="28">
        <f>VLOOKUP(AG660,检索目录!A:F,3,0)</f>
        <v>3</v>
      </c>
      <c r="AG660" s="28">
        <v>1102014</v>
      </c>
      <c r="AH660" s="28"/>
    </row>
    <row r="661" s="29" customFormat="1" ht="16.5" spans="1:34">
      <c r="A661" s="35">
        <f>CONCATENATE(9,VLOOKUP(LEFT($D661,3),{"czg",1;"tfq",2;"zyd",3;"jzq",4;"gcz",5;"pcc",6},2,FALSE))*100000+VALUE(MID($D661,5,LEN($D661)-LEN(RIGHT($D661,11))-5+1))*1000+LEFT(RIGHT($D661,10),1)*100+IF(LEFT(RIGHT($D661,8),3)="jlr",1,2)*10+RIGHT($D661,1)</f>
        <v>9212111</v>
      </c>
      <c r="B661" s="28" t="s">
        <v>98</v>
      </c>
      <c r="C661" s="28" t="s">
        <v>211</v>
      </c>
      <c r="D661" s="28" t="s">
        <v>813</v>
      </c>
      <c r="E661" s="28">
        <v>3</v>
      </c>
      <c r="F661" s="28">
        <f t="shared" si="29"/>
        <v>1</v>
      </c>
      <c r="G661" s="28">
        <f>INDEX(难度数据!$A$1:$G$16,MATCH(VALUE(MID($D661,5,LEN($D661)-LEN(RIGHT($D661,11))-5+1)),难度数据!$A$1:$A$16,0),MATCH(LEFT($D661,3),难度数据!$A$1:$G$1,0))</f>
        <v>44</v>
      </c>
      <c r="H661" s="28">
        <f>VLOOKUP($G661,难度数据!$P:$AI,IF($F661=1,2+VLOOKUP($E661,难度数据!$A$24:$B$27,2,FALSE),12+VLOOKUP($E661,难度数据!$A$28:$B$31,2,FALSE)),FALSE)</f>
        <v>1.17756303171611</v>
      </c>
      <c r="I661" s="28">
        <f>VLOOKUP($G661,难度数据!$P:$AI,IF($F661=1,3+VLOOKUP($E661,难度数据!$A$24:$B$27,2,FALSE),13+VLOOKUP($E661,难度数据!$A$28:$B$31,2,FALSE)),FALSE)</f>
        <v>0</v>
      </c>
      <c r="J661" s="28">
        <f>VLOOKUP($G661,难度数据!$P:$AI,IF($F661=1,4+VLOOKUP($E661,难度数据!$A$24:$B$27,2,FALSE),14+VLOOKUP($E661,难度数据!$A$28:$B$31,2,FALSE)),FALSE)</f>
        <v>2200</v>
      </c>
      <c r="K661" s="28">
        <v>0</v>
      </c>
      <c r="L661" s="28">
        <v>1.5</v>
      </c>
      <c r="M661" s="28">
        <v>0</v>
      </c>
      <c r="N661" s="28">
        <v>0</v>
      </c>
      <c r="O661" s="28">
        <f ca="1">LOOKUP($G661*4,难度数据!$I$3:$I$23,IF($F661=1,INDIRECT("难度数据"&amp;"!$J$3:$J$23"),INDIRECT("难度数据"&amp;"!$K$3:$K$23")))</f>
        <v>180</v>
      </c>
      <c r="P661" s="28">
        <v>0</v>
      </c>
      <c r="Q661" s="28">
        <v>0</v>
      </c>
      <c r="R661" s="28">
        <v>1301015</v>
      </c>
      <c r="S661" s="28">
        <v>1</v>
      </c>
      <c r="T661" s="28">
        <v>1302015</v>
      </c>
      <c r="U661" s="28">
        <v>8</v>
      </c>
      <c r="V661" s="28"/>
      <c r="W661" s="28"/>
      <c r="X661" s="28"/>
      <c r="Y661" s="28"/>
      <c r="Z661" s="28"/>
      <c r="AA661" s="28" t="str">
        <f t="shared" si="31"/>
        <v>tfq-12-1-shl-loc1</v>
      </c>
      <c r="AB661" s="28">
        <v>4</v>
      </c>
      <c r="AC661" s="28">
        <f t="shared" si="30"/>
        <v>5</v>
      </c>
      <c r="AD661" s="29" t="str">
        <f>VLOOKUP(AG661,[2]战场角色!$A:$V,22,0)</f>
        <v>head_yqq_1101015</v>
      </c>
      <c r="AE661" s="29">
        <f>VLOOKUP(AG661,检索目录!A:F,6,0)</f>
        <v>2</v>
      </c>
      <c r="AF661" s="28">
        <f>VLOOKUP(AG661,检索目录!A:F,3,0)</f>
        <v>1</v>
      </c>
      <c r="AG661" s="28">
        <v>1101015</v>
      </c>
      <c r="AH661" s="28"/>
    </row>
    <row r="662" s="29" customFormat="1" ht="16.5" spans="1:34">
      <c r="A662" s="35">
        <f>CONCATENATE(9,VLOOKUP(LEFT($D662,3),{"czg",1;"tfq",2;"zyd",3;"jzq",4;"gcz",5;"pcc",6},2,FALSE))*100000+VALUE(MID($D662,5,LEN($D662)-LEN(RIGHT($D662,11))-5+1))*1000+LEFT(RIGHT($D662,10),1)*100+IF(LEFT(RIGHT($D662,8),3)="jlr",1,2)*10+RIGHT($D662,1)</f>
        <v>9212121</v>
      </c>
      <c r="B662" s="28" t="s">
        <v>101</v>
      </c>
      <c r="C662" s="28" t="s">
        <v>518</v>
      </c>
      <c r="D662" s="28" t="s">
        <v>814</v>
      </c>
      <c r="E662" s="28">
        <v>3</v>
      </c>
      <c r="F662" s="28">
        <f t="shared" si="29"/>
        <v>2</v>
      </c>
      <c r="G662" s="28">
        <f>INDEX(难度数据!$A$1:$G$16,MATCH(VALUE(MID($D662,5,LEN($D662)-LEN(RIGHT($D662,11))-5+1)),难度数据!$A$1:$A$16,0),MATCH(LEFT($D662,3),难度数据!$A$1:$G$1,0))</f>
        <v>44</v>
      </c>
      <c r="H662" s="28">
        <f>VLOOKUP($G662,难度数据!$P:$AI,IF($F662=1,2+VLOOKUP($E662,难度数据!$A$24:$B$27,2,FALSE),12+VLOOKUP($E662,难度数据!$A$28:$B$31,2,FALSE)),FALSE)</f>
        <v>1.18359367797018</v>
      </c>
      <c r="I662" s="28">
        <f>VLOOKUP($G662,难度数据!$P:$AI,IF($F662=1,3+VLOOKUP($E662,难度数据!$A$24:$B$27,2,FALSE),13+VLOOKUP($E662,难度数据!$A$28:$B$31,2,FALSE)),FALSE)</f>
        <v>0</v>
      </c>
      <c r="J662" s="28">
        <f>VLOOKUP($G662,难度数据!$P:$AI,IF($F662=1,4+VLOOKUP($E662,难度数据!$A$24:$B$27,2,FALSE),14+VLOOKUP($E662,难度数据!$A$28:$B$31,2,FALSE)),FALSE)</f>
        <v>2200</v>
      </c>
      <c r="K662" s="28">
        <v>0</v>
      </c>
      <c r="L662" s="28">
        <v>1.5</v>
      </c>
      <c r="M662" s="28">
        <v>0</v>
      </c>
      <c r="N662" s="28">
        <v>0</v>
      </c>
      <c r="O662" s="28">
        <f ca="1">LOOKUP($G662*4,难度数据!$I$3:$I$23,IF($F662=1,INDIRECT("难度数据"&amp;"!$J$3:$J$23"),INDIRECT("难度数据"&amp;"!$K$3:$K$23")))</f>
        <v>41850</v>
      </c>
      <c r="P662" s="28">
        <v>0</v>
      </c>
      <c r="Q662" s="28">
        <v>0</v>
      </c>
      <c r="R662" s="28">
        <v>1303021</v>
      </c>
      <c r="S662" s="28">
        <v>1</v>
      </c>
      <c r="T662" s="28">
        <v>1304028</v>
      </c>
      <c r="U662" s="28">
        <v>8</v>
      </c>
      <c r="V662" s="28">
        <v>1304032</v>
      </c>
      <c r="W662" s="28">
        <v>8</v>
      </c>
      <c r="X662" s="28"/>
      <c r="Y662" s="28"/>
      <c r="Z662" s="28"/>
      <c r="AA662" s="28" t="str">
        <f t="shared" si="31"/>
        <v/>
      </c>
      <c r="AB662" s="28">
        <v>0</v>
      </c>
      <c r="AC662" s="28">
        <f t="shared" si="30"/>
        <v>5</v>
      </c>
      <c r="AD662" s="29" t="str">
        <f>VLOOKUP(AG662,[2]战场角色!$A:$V,22,0)</f>
        <v>head_lftl_1102021</v>
      </c>
      <c r="AE662" s="29">
        <f>VLOOKUP(AG662,检索目录!A:F,6,0)</f>
        <v>3</v>
      </c>
      <c r="AF662" s="28">
        <f>VLOOKUP(AG662,检索目录!A:F,3,0)</f>
        <v>2</v>
      </c>
      <c r="AG662" s="28">
        <v>1102021</v>
      </c>
      <c r="AH662" s="28"/>
    </row>
    <row r="663" s="29" customFormat="1" ht="16.5" spans="1:34">
      <c r="A663" s="35">
        <f>CONCATENATE(9,VLOOKUP(LEFT($D663,3),{"czg",1;"tfq",2;"zyd",3;"jzq",4;"gcz",5;"pcc",6},2,FALSE))*100000+VALUE(MID($D663,5,LEN($D663)-LEN(RIGHT($D663,11))-5+1))*1000+LEFT(RIGHT($D663,10),1)*100+IF(LEFT(RIGHT($D663,8),3)="jlr",1,2)*10+RIGHT($D663,1)</f>
        <v>9212112</v>
      </c>
      <c r="B663" s="28" t="s">
        <v>98</v>
      </c>
      <c r="C663" s="28" t="s">
        <v>209</v>
      </c>
      <c r="D663" s="28" t="s">
        <v>815</v>
      </c>
      <c r="E663" s="28">
        <v>4</v>
      </c>
      <c r="F663" s="28">
        <f t="shared" si="29"/>
        <v>1</v>
      </c>
      <c r="G663" s="28">
        <f>INDEX(难度数据!$A$1:$G$16,MATCH(VALUE(MID($D663,5,LEN($D663)-LEN(RIGHT($D663,11))-5+1)),难度数据!$A$1:$A$16,0),MATCH(LEFT($D663,3),难度数据!$A$1:$G$1,0))</f>
        <v>44</v>
      </c>
      <c r="H663" s="28">
        <f>VLOOKUP($G663,难度数据!$P:$AI,IF($F663=1,2+VLOOKUP($E663,难度数据!$A$24:$B$27,2,FALSE),12+VLOOKUP($E663,难度数据!$A$28:$B$31,2,FALSE)),FALSE)</f>
        <v>1.35877096700592</v>
      </c>
      <c r="I663" s="28">
        <f>VLOOKUP($G663,难度数据!$P:$AI,IF($F663=1,3+VLOOKUP($E663,难度数据!$A$24:$B$27,2,FALSE),13+VLOOKUP($E663,难度数据!$A$28:$B$31,2,FALSE)),FALSE)</f>
        <v>0</v>
      </c>
      <c r="J663" s="28">
        <f>VLOOKUP($G663,难度数据!$P:$AI,IF($F663=1,4+VLOOKUP($E663,难度数据!$A$24:$B$27,2,FALSE),14+VLOOKUP($E663,难度数据!$A$28:$B$31,2,FALSE)),FALSE)</f>
        <v>2200</v>
      </c>
      <c r="K663" s="28">
        <v>0</v>
      </c>
      <c r="L663" s="28">
        <v>1.5</v>
      </c>
      <c r="M663" s="28">
        <v>0</v>
      </c>
      <c r="N663" s="28">
        <v>0</v>
      </c>
      <c r="O663" s="28">
        <f ca="1">LOOKUP($G663*4,难度数据!$I$3:$I$23,IF($F663=1,INDIRECT("难度数据"&amp;"!$J$3:$J$23"),INDIRECT("难度数据"&amp;"!$K$3:$K$23")))</f>
        <v>180</v>
      </c>
      <c r="P663" s="28">
        <v>0</v>
      </c>
      <c r="Q663" s="28">
        <v>0</v>
      </c>
      <c r="R663" s="28">
        <v>1301001</v>
      </c>
      <c r="S663" s="28">
        <v>1</v>
      </c>
      <c r="T663" s="28">
        <v>1302001</v>
      </c>
      <c r="U663" s="28">
        <v>8</v>
      </c>
      <c r="V663" s="28"/>
      <c r="W663" s="28"/>
      <c r="X663" s="28"/>
      <c r="Y663" s="28"/>
      <c r="Z663" s="28"/>
      <c r="AA663" s="28" t="str">
        <f t="shared" si="31"/>
        <v>tfq-12-1-shl-loc2</v>
      </c>
      <c r="AB663" s="28">
        <v>4</v>
      </c>
      <c r="AC663" s="28">
        <f t="shared" si="30"/>
        <v>5</v>
      </c>
      <c r="AD663" s="29" t="str">
        <f>VLOOKUP(AG663,[2]战场角色!$A:$V,22,0)</f>
        <v>head_cfcyb_1101001</v>
      </c>
      <c r="AE663" s="29">
        <f>VLOOKUP(AG663,检索目录!A:F,6,0)</f>
        <v>3</v>
      </c>
      <c r="AF663" s="28">
        <f>VLOOKUP(AG663,检索目录!A:F,3,0)</f>
        <v>1</v>
      </c>
      <c r="AG663" s="28">
        <v>1101001</v>
      </c>
      <c r="AH663" s="28"/>
    </row>
    <row r="664" s="29" customFormat="1" ht="16.5" spans="1:34">
      <c r="A664" s="35">
        <f>CONCATENATE(9,VLOOKUP(LEFT($D664,3),{"czg",1;"tfq",2;"zyd",3;"jzq",4;"gcz",5;"pcc",6},2,FALSE))*100000+VALUE(MID($D664,5,LEN($D664)-LEN(RIGHT($D664,11))-5+1))*1000+LEFT(RIGHT($D664,10),1)*100+IF(LEFT(RIGHT($D664,8),3)="jlr",1,2)*10+RIGHT($D664,1)</f>
        <v>9212122</v>
      </c>
      <c r="B664" s="28" t="s">
        <v>101</v>
      </c>
      <c r="C664" s="28" t="s">
        <v>521</v>
      </c>
      <c r="D664" s="28" t="s">
        <v>816</v>
      </c>
      <c r="E664" s="28">
        <v>4</v>
      </c>
      <c r="F664" s="28">
        <f t="shared" si="29"/>
        <v>2</v>
      </c>
      <c r="G664" s="28">
        <f>INDEX(难度数据!$A$1:$G$16,MATCH(VALUE(MID($D664,5,LEN($D664)-LEN(RIGHT($D664,11))-5+1)),难度数据!$A$1:$A$16,0),MATCH(LEFT($D664,3),难度数据!$A$1:$G$1,0))</f>
        <v>44</v>
      </c>
      <c r="H664" s="28">
        <f>VLOOKUP($G664,难度数据!$P:$AI,IF($F664=1,2+VLOOKUP($E664,难度数据!$A$24:$B$27,2,FALSE),12+VLOOKUP($E664,难度数据!$A$28:$B$31,2,FALSE)),FALSE)</f>
        <v>1.36165644368251</v>
      </c>
      <c r="I664" s="28">
        <f>VLOOKUP($G664,难度数据!$P:$AI,IF($F664=1,3+VLOOKUP($E664,难度数据!$A$24:$B$27,2,FALSE),13+VLOOKUP($E664,难度数据!$A$28:$B$31,2,FALSE)),FALSE)</f>
        <v>0</v>
      </c>
      <c r="J664" s="28">
        <f>VLOOKUP($G664,难度数据!$P:$AI,IF($F664=1,4+VLOOKUP($E664,难度数据!$A$24:$B$27,2,FALSE),14+VLOOKUP($E664,难度数据!$A$28:$B$31,2,FALSE)),FALSE)</f>
        <v>2200</v>
      </c>
      <c r="K664" s="28">
        <v>0</v>
      </c>
      <c r="L664" s="28">
        <v>1.5</v>
      </c>
      <c r="M664" s="28">
        <v>0</v>
      </c>
      <c r="N664" s="28">
        <v>0</v>
      </c>
      <c r="O664" s="28">
        <f ca="1">LOOKUP($G664*4,难度数据!$I$3:$I$23,IF($F664=1,INDIRECT("难度数据"&amp;"!$J$3:$J$23"),INDIRECT("难度数据"&amp;"!$K$3:$K$23")))</f>
        <v>41850</v>
      </c>
      <c r="P664" s="28">
        <v>0</v>
      </c>
      <c r="Q664" s="28">
        <v>0</v>
      </c>
      <c r="R664" s="28">
        <v>1303009</v>
      </c>
      <c r="S664" s="28">
        <v>1</v>
      </c>
      <c r="T664" s="28">
        <v>1304029</v>
      </c>
      <c r="U664" s="28">
        <v>8</v>
      </c>
      <c r="V664" s="28">
        <v>1304032</v>
      </c>
      <c r="W664" s="28">
        <v>8</v>
      </c>
      <c r="X664" s="28"/>
      <c r="Y664" s="28"/>
      <c r="Z664" s="28"/>
      <c r="AA664" s="28" t="str">
        <f t="shared" si="31"/>
        <v/>
      </c>
      <c r="AB664" s="28">
        <v>0</v>
      </c>
      <c r="AC664" s="28">
        <f t="shared" si="30"/>
        <v>5</v>
      </c>
      <c r="AD664" s="29" t="str">
        <f>VLOOKUP(AG664,[2]战场角色!$A:$V,22,0)</f>
        <v>head_xh_1102009</v>
      </c>
      <c r="AE664" s="29">
        <f>VLOOKUP(AG664,检索目录!A:F,6,0)</f>
        <v>3</v>
      </c>
      <c r="AF664" s="28">
        <f>VLOOKUP(AG664,检索目录!A:F,3,0)</f>
        <v>1</v>
      </c>
      <c r="AG664" s="28">
        <v>1102009</v>
      </c>
      <c r="AH664" s="28"/>
    </row>
    <row r="665" s="29" customFormat="1" ht="16.5" spans="1:34">
      <c r="A665" s="35">
        <f>CONCATENATE(9,VLOOKUP(LEFT($D665,3),{"czg",1;"tfq",2;"zyd",3;"jzq",4;"gcz",5;"pcc",6},2,FALSE))*100000+VALUE(MID($D665,5,LEN($D665)-LEN(RIGHT($D665,11))-5+1))*1000+LEFT(RIGHT($D665,10),1)*100+IF(LEFT(RIGHT($D665,8),3)="jlr",1,2)*10+RIGHT($D665,1)</f>
        <v>9212113</v>
      </c>
      <c r="B665" s="28" t="s">
        <v>98</v>
      </c>
      <c r="C665" s="28" t="s">
        <v>183</v>
      </c>
      <c r="D665" s="28" t="s">
        <v>817</v>
      </c>
      <c r="E665" s="28">
        <v>3</v>
      </c>
      <c r="F665" s="28">
        <f t="shared" si="29"/>
        <v>1</v>
      </c>
      <c r="G665" s="28">
        <f>INDEX(难度数据!$A$1:$G$16,MATCH(VALUE(MID($D665,5,LEN($D665)-LEN(RIGHT($D665,11))-5+1)),难度数据!$A$1:$A$16,0),MATCH(LEFT($D665,3),难度数据!$A$1:$G$1,0))</f>
        <v>44</v>
      </c>
      <c r="H665" s="28">
        <f>VLOOKUP($G665,难度数据!$P:$AI,IF($F665=1,2+VLOOKUP($E665,难度数据!$A$24:$B$27,2,FALSE),12+VLOOKUP($E665,难度数据!$A$28:$B$31,2,FALSE)),FALSE)</f>
        <v>1.17756303171611</v>
      </c>
      <c r="I665" s="28">
        <f>VLOOKUP($G665,难度数据!$P:$AI,IF($F665=1,3+VLOOKUP($E665,难度数据!$A$24:$B$27,2,FALSE),13+VLOOKUP($E665,难度数据!$A$28:$B$31,2,FALSE)),FALSE)</f>
        <v>0</v>
      </c>
      <c r="J665" s="28">
        <f>VLOOKUP($G665,难度数据!$P:$AI,IF($F665=1,4+VLOOKUP($E665,难度数据!$A$24:$B$27,2,FALSE),14+VLOOKUP($E665,难度数据!$A$28:$B$31,2,FALSE)),FALSE)</f>
        <v>2200</v>
      </c>
      <c r="K665" s="28">
        <v>0</v>
      </c>
      <c r="L665" s="28">
        <v>1.5</v>
      </c>
      <c r="M665" s="28">
        <v>0</v>
      </c>
      <c r="N665" s="28">
        <v>0</v>
      </c>
      <c r="O665" s="28">
        <f ca="1">LOOKUP($G665*4,难度数据!$I$3:$I$23,IF($F665=1,INDIRECT("难度数据"&amp;"!$J$3:$J$23"),INDIRECT("难度数据"&amp;"!$K$3:$K$23")))</f>
        <v>180</v>
      </c>
      <c r="P665" s="28">
        <v>0</v>
      </c>
      <c r="Q665" s="28">
        <v>0</v>
      </c>
      <c r="R665" s="28">
        <v>1301011</v>
      </c>
      <c r="S665" s="28">
        <v>1</v>
      </c>
      <c r="T665" s="28">
        <v>1302011</v>
      </c>
      <c r="U665" s="28">
        <v>8</v>
      </c>
      <c r="V665" s="28"/>
      <c r="W665" s="28"/>
      <c r="X665" s="28"/>
      <c r="Y665" s="28"/>
      <c r="Z665" s="28"/>
      <c r="AA665" s="28" t="str">
        <f t="shared" si="31"/>
        <v>tfq-12-1-shl-loc3</v>
      </c>
      <c r="AB665" s="28">
        <v>4</v>
      </c>
      <c r="AC665" s="28">
        <f t="shared" si="30"/>
        <v>5</v>
      </c>
      <c r="AD665" s="29" t="str">
        <f>VLOOKUP(AG665,[2]战场角色!$A:$V,22,0)</f>
        <v>head_yfz_1101011</v>
      </c>
      <c r="AE665" s="29">
        <f>VLOOKUP(AG665,检索目录!A:F,6,0)</f>
        <v>3</v>
      </c>
      <c r="AF665" s="28">
        <f>VLOOKUP(AG665,检索目录!A:F,3,0)</f>
        <v>2</v>
      </c>
      <c r="AG665" s="28">
        <v>1101011</v>
      </c>
      <c r="AH665" s="28"/>
    </row>
    <row r="666" s="29" customFormat="1" ht="16.5" spans="1:34">
      <c r="A666" s="35">
        <f>CONCATENATE(9,VLOOKUP(LEFT($D666,3),{"czg",1;"tfq",2;"zyd",3;"jzq",4;"gcz",5;"pcc",6},2,FALSE))*100000+VALUE(MID($D666,5,LEN($D666)-LEN(RIGHT($D666,11))-5+1))*1000+LEFT(RIGHT($D666,10),1)*100+IF(LEFT(RIGHT($D666,8),3)="jlr",1,2)*10+RIGHT($D666,1)</f>
        <v>9212123</v>
      </c>
      <c r="B666" s="28" t="s">
        <v>101</v>
      </c>
      <c r="C666" s="28" t="s">
        <v>524</v>
      </c>
      <c r="D666" s="28" t="s">
        <v>818</v>
      </c>
      <c r="E666" s="28">
        <v>3</v>
      </c>
      <c r="F666" s="28">
        <f t="shared" si="29"/>
        <v>2</v>
      </c>
      <c r="G666" s="28">
        <f>INDEX(难度数据!$A$1:$G$16,MATCH(VALUE(MID($D666,5,LEN($D666)-LEN(RIGHT($D666,11))-5+1)),难度数据!$A$1:$A$16,0),MATCH(LEFT($D666,3),难度数据!$A$1:$G$1,0))</f>
        <v>44</v>
      </c>
      <c r="H666" s="28">
        <f>VLOOKUP($G666,难度数据!$P:$AI,IF($F666=1,2+VLOOKUP($E666,难度数据!$A$24:$B$27,2,FALSE),12+VLOOKUP($E666,难度数据!$A$28:$B$31,2,FALSE)),FALSE)</f>
        <v>1.18359367797018</v>
      </c>
      <c r="I666" s="28">
        <f>VLOOKUP($G666,难度数据!$P:$AI,IF($F666=1,3+VLOOKUP($E666,难度数据!$A$24:$B$27,2,FALSE),13+VLOOKUP($E666,难度数据!$A$28:$B$31,2,FALSE)),FALSE)</f>
        <v>0</v>
      </c>
      <c r="J666" s="28">
        <f>VLOOKUP($G666,难度数据!$P:$AI,IF($F666=1,4+VLOOKUP($E666,难度数据!$A$24:$B$27,2,FALSE),14+VLOOKUP($E666,难度数据!$A$28:$B$31,2,FALSE)),FALSE)</f>
        <v>2200</v>
      </c>
      <c r="K666" s="28">
        <v>0</v>
      </c>
      <c r="L666" s="28">
        <v>1.5</v>
      </c>
      <c r="M666" s="28">
        <v>0</v>
      </c>
      <c r="N666" s="28">
        <v>0</v>
      </c>
      <c r="O666" s="28">
        <f ca="1">LOOKUP($G666*4,难度数据!$I$3:$I$23,IF($F666=1,INDIRECT("难度数据"&amp;"!$J$3:$J$23"),INDIRECT("难度数据"&amp;"!$K$3:$K$23")))</f>
        <v>41850</v>
      </c>
      <c r="P666" s="28">
        <v>0</v>
      </c>
      <c r="Q666" s="28">
        <v>0</v>
      </c>
      <c r="R666" s="28">
        <v>1303017</v>
      </c>
      <c r="S666" s="28">
        <v>1</v>
      </c>
      <c r="T666" s="28">
        <v>1304030</v>
      </c>
      <c r="U666" s="28">
        <v>8</v>
      </c>
      <c r="V666" s="28">
        <v>1304031</v>
      </c>
      <c r="W666" s="28">
        <v>8</v>
      </c>
      <c r="X666" s="28"/>
      <c r="Y666" s="28"/>
      <c r="Z666" s="28"/>
      <c r="AA666" s="28" t="str">
        <f t="shared" si="31"/>
        <v/>
      </c>
      <c r="AB666" s="28">
        <v>0</v>
      </c>
      <c r="AC666" s="28">
        <f t="shared" si="30"/>
        <v>5</v>
      </c>
      <c r="AD666" s="29" t="str">
        <f>VLOOKUP(AG666,[2]战场角色!$A:$V,22,0)</f>
        <v>head_fl_1102017</v>
      </c>
      <c r="AE666" s="29">
        <f>VLOOKUP(AG666,检索目录!A:F,6,0)</f>
        <v>3</v>
      </c>
      <c r="AF666" s="28">
        <f>VLOOKUP(AG666,检索目录!A:F,3,0)</f>
        <v>2</v>
      </c>
      <c r="AG666" s="28">
        <v>1102017</v>
      </c>
      <c r="AH666" s="28"/>
    </row>
    <row r="667" s="29" customFormat="1" ht="16.5" spans="1:34">
      <c r="A667" s="35">
        <f>CONCATENATE(9,VLOOKUP(LEFT($D667,3),{"czg",1;"tfq",2;"zyd",3;"jzq",4;"gcz",5;"pcc",6},2,FALSE))*100000+VALUE(MID($D667,5,LEN($D667)-LEN(RIGHT($D667,11))-5+1))*1000+LEFT(RIGHT($D667,10),1)*100+IF(LEFT(RIGHT($D667,8),3)="jlr",1,2)*10+RIGHT($D667,1)</f>
        <v>9212211</v>
      </c>
      <c r="B667" s="28" t="s">
        <v>98</v>
      </c>
      <c r="C667" s="28" t="s">
        <v>226</v>
      </c>
      <c r="D667" s="28" t="s">
        <v>819</v>
      </c>
      <c r="E667" s="28">
        <v>3</v>
      </c>
      <c r="F667" s="28">
        <f t="shared" si="29"/>
        <v>1</v>
      </c>
      <c r="G667" s="28">
        <f>INDEX(难度数据!$A$1:$G$16,MATCH(VALUE(MID($D667,5,LEN($D667)-LEN(RIGHT($D667,11))-5+1)),难度数据!$A$1:$A$16,0),MATCH(LEFT($D667,3),难度数据!$A$1:$G$1,0))</f>
        <v>44</v>
      </c>
      <c r="H667" s="28">
        <f>VLOOKUP($G667,难度数据!$P:$AI,IF($F667=1,2+VLOOKUP($E667,难度数据!$A$24:$B$27,2,FALSE),12+VLOOKUP($E667,难度数据!$A$28:$B$31,2,FALSE)),FALSE)</f>
        <v>1.17756303171611</v>
      </c>
      <c r="I667" s="28">
        <f>VLOOKUP($G667,难度数据!$P:$AI,IF($F667=1,3+VLOOKUP($E667,难度数据!$A$24:$B$27,2,FALSE),13+VLOOKUP($E667,难度数据!$A$28:$B$31,2,FALSE)),FALSE)</f>
        <v>0</v>
      </c>
      <c r="J667" s="28">
        <f>VLOOKUP($G667,难度数据!$P:$AI,IF($F667=1,4+VLOOKUP($E667,难度数据!$A$24:$B$27,2,FALSE),14+VLOOKUP($E667,难度数据!$A$28:$B$31,2,FALSE)),FALSE)</f>
        <v>2200</v>
      </c>
      <c r="K667" s="28">
        <v>0</v>
      </c>
      <c r="L667" s="28">
        <v>1.5</v>
      </c>
      <c r="M667" s="28">
        <v>0</v>
      </c>
      <c r="N667" s="28">
        <v>0</v>
      </c>
      <c r="O667" s="28">
        <f ca="1">LOOKUP($G667*4,难度数据!$I$3:$I$23,IF($F667=1,INDIRECT("难度数据"&amp;"!$J$3:$J$23"),INDIRECT("难度数据"&amp;"!$K$3:$K$23")))</f>
        <v>180</v>
      </c>
      <c r="P667" s="28">
        <v>0</v>
      </c>
      <c r="Q667" s="28">
        <v>0</v>
      </c>
      <c r="R667" s="28">
        <v>1301006</v>
      </c>
      <c r="S667" s="28">
        <v>1</v>
      </c>
      <c r="T667" s="28">
        <v>1302006</v>
      </c>
      <c r="U667" s="28">
        <v>8</v>
      </c>
      <c r="V667" s="28"/>
      <c r="W667" s="28"/>
      <c r="X667" s="28"/>
      <c r="Y667" s="28"/>
      <c r="Z667" s="28"/>
      <c r="AA667" s="28" t="str">
        <f t="shared" si="31"/>
        <v>tfq-12-2-shl-loc1</v>
      </c>
      <c r="AB667" s="28">
        <v>4</v>
      </c>
      <c r="AC667" s="28">
        <f t="shared" si="30"/>
        <v>5</v>
      </c>
      <c r="AD667" s="29" t="str">
        <f>VLOOKUP(AG667,[2]战场角色!$A:$V,22,0)</f>
        <v>head_hltn_1101006</v>
      </c>
      <c r="AE667" s="29">
        <f>VLOOKUP(AG667,检索目录!A:F,6,0)</f>
        <v>4</v>
      </c>
      <c r="AF667" s="28">
        <f>VLOOKUP(AG667,检索目录!A:F,3,0)</f>
        <v>3</v>
      </c>
      <c r="AG667" s="28">
        <v>1101006</v>
      </c>
      <c r="AH667" s="28"/>
    </row>
    <row r="668" s="29" customFormat="1" ht="16.5" spans="1:34">
      <c r="A668" s="35">
        <f>CONCATENATE(9,VLOOKUP(LEFT($D668,3),{"czg",1;"tfq",2;"zyd",3;"jzq",4;"gcz",5;"pcc",6},2,FALSE))*100000+VALUE(MID($D668,5,LEN($D668)-LEN(RIGHT($D668,11))-5+1))*1000+LEFT(RIGHT($D668,10),1)*100+IF(LEFT(RIGHT($D668,8),3)="jlr",1,2)*10+RIGHT($D668,1)</f>
        <v>9212221</v>
      </c>
      <c r="B668" s="28" t="s">
        <v>101</v>
      </c>
      <c r="C668" s="28" t="s">
        <v>527</v>
      </c>
      <c r="D668" s="28" t="s">
        <v>820</v>
      </c>
      <c r="E668" s="28">
        <v>3</v>
      </c>
      <c r="F668" s="28">
        <f t="shared" si="29"/>
        <v>2</v>
      </c>
      <c r="G668" s="28">
        <f>INDEX(难度数据!$A$1:$G$16,MATCH(VALUE(MID($D668,5,LEN($D668)-LEN(RIGHT($D668,11))-5+1)),难度数据!$A$1:$A$16,0),MATCH(LEFT($D668,3),难度数据!$A$1:$G$1,0))</f>
        <v>44</v>
      </c>
      <c r="H668" s="28">
        <f>VLOOKUP($G668,难度数据!$P:$AI,IF($F668=1,2+VLOOKUP($E668,难度数据!$A$24:$B$27,2,FALSE),12+VLOOKUP($E668,难度数据!$A$28:$B$31,2,FALSE)),FALSE)</f>
        <v>1.18359367797018</v>
      </c>
      <c r="I668" s="28">
        <f>VLOOKUP($G668,难度数据!$P:$AI,IF($F668=1,3+VLOOKUP($E668,难度数据!$A$24:$B$27,2,FALSE),13+VLOOKUP($E668,难度数据!$A$28:$B$31,2,FALSE)),FALSE)</f>
        <v>0</v>
      </c>
      <c r="J668" s="28">
        <f>VLOOKUP($G668,难度数据!$P:$AI,IF($F668=1,4+VLOOKUP($E668,难度数据!$A$24:$B$27,2,FALSE),14+VLOOKUP($E668,难度数据!$A$28:$B$31,2,FALSE)),FALSE)</f>
        <v>2200</v>
      </c>
      <c r="K668" s="28">
        <v>0</v>
      </c>
      <c r="L668" s="28">
        <v>1.5</v>
      </c>
      <c r="M668" s="28">
        <v>0</v>
      </c>
      <c r="N668" s="28">
        <v>0</v>
      </c>
      <c r="O668" s="28">
        <f ca="1">LOOKUP($G668*4,难度数据!$I$3:$I$23,IF($F668=1,INDIRECT("难度数据"&amp;"!$J$3:$J$23"),INDIRECT("难度数据"&amp;"!$K$3:$K$23")))</f>
        <v>41850</v>
      </c>
      <c r="P668" s="28">
        <v>0</v>
      </c>
      <c r="Q668" s="28">
        <v>0</v>
      </c>
      <c r="R668" s="28">
        <v>1303007</v>
      </c>
      <c r="S668" s="28">
        <v>1</v>
      </c>
      <c r="T668" s="28">
        <v>1304017</v>
      </c>
      <c r="U668" s="28">
        <v>8</v>
      </c>
      <c r="V668" s="28">
        <v>1304019</v>
      </c>
      <c r="W668" s="28">
        <v>8</v>
      </c>
      <c r="X668" s="28"/>
      <c r="Y668" s="28"/>
      <c r="Z668" s="28"/>
      <c r="AA668" s="28" t="str">
        <f t="shared" si="31"/>
        <v/>
      </c>
      <c r="AB668" s="28">
        <v>0</v>
      </c>
      <c r="AC668" s="28">
        <f t="shared" si="30"/>
        <v>5</v>
      </c>
      <c r="AD668" s="29" t="str">
        <f>VLOOKUP(AG668,[2]战场角色!$A:$V,22,0)</f>
        <v>head_tstn_1102007</v>
      </c>
      <c r="AE668" s="29">
        <f>VLOOKUP(AG668,检索目录!A:F,6,0)</f>
        <v>4</v>
      </c>
      <c r="AF668" s="28">
        <f>VLOOKUP(AG668,检索目录!A:F,3,0)</f>
        <v>3</v>
      </c>
      <c r="AG668" s="28">
        <v>1102007</v>
      </c>
      <c r="AH668" s="28"/>
    </row>
    <row r="669" s="29" customFormat="1" ht="16.5" spans="1:34">
      <c r="A669" s="35">
        <f>CONCATENATE(9,VLOOKUP(LEFT($D669,3),{"czg",1;"tfq",2;"zyd",3;"jzq",4;"gcz",5;"pcc",6},2,FALSE))*100000+VALUE(MID($D669,5,LEN($D669)-LEN(RIGHT($D669,11))-5+1))*1000+LEFT(RIGHT($D669,10),1)*100+IF(LEFT(RIGHT($D669,8),3)="jlr",1,2)*10+RIGHT($D669,1)</f>
        <v>9212212</v>
      </c>
      <c r="B669" s="28" t="s">
        <v>98</v>
      </c>
      <c r="C669" s="28" t="s">
        <v>231</v>
      </c>
      <c r="D669" s="28" t="s">
        <v>821</v>
      </c>
      <c r="E669" s="28">
        <v>4</v>
      </c>
      <c r="F669" s="28">
        <f t="shared" ref="F669:F732" si="32">IF(LEFT(RIGHT($D669,8),3)="jlr",1,2)</f>
        <v>1</v>
      </c>
      <c r="G669" s="28">
        <f>INDEX(难度数据!$A$1:$G$16,MATCH(VALUE(MID($D669,5,LEN($D669)-LEN(RIGHT($D669,11))-5+1)),难度数据!$A$1:$A$16,0),MATCH(LEFT($D669,3),难度数据!$A$1:$G$1,0))</f>
        <v>44</v>
      </c>
      <c r="H669" s="28">
        <f>VLOOKUP($G669,难度数据!$P:$AI,IF($F669=1,2+VLOOKUP($E669,难度数据!$A$24:$B$27,2,FALSE),12+VLOOKUP($E669,难度数据!$A$28:$B$31,2,FALSE)),FALSE)</f>
        <v>1.35877096700592</v>
      </c>
      <c r="I669" s="28">
        <f>VLOOKUP($G669,难度数据!$P:$AI,IF($F669=1,3+VLOOKUP($E669,难度数据!$A$24:$B$27,2,FALSE),13+VLOOKUP($E669,难度数据!$A$28:$B$31,2,FALSE)),FALSE)</f>
        <v>0</v>
      </c>
      <c r="J669" s="28">
        <f>VLOOKUP($G669,难度数据!$P:$AI,IF($F669=1,4+VLOOKUP($E669,难度数据!$A$24:$B$27,2,FALSE),14+VLOOKUP($E669,难度数据!$A$28:$B$31,2,FALSE)),FALSE)</f>
        <v>2200</v>
      </c>
      <c r="K669" s="28">
        <v>0</v>
      </c>
      <c r="L669" s="28">
        <v>1.5</v>
      </c>
      <c r="M669" s="28">
        <v>0</v>
      </c>
      <c r="N669" s="28">
        <v>0</v>
      </c>
      <c r="O669" s="28">
        <f ca="1">LOOKUP($G669*4,难度数据!$I$3:$I$23,IF($F669=1,INDIRECT("难度数据"&amp;"!$J$3:$J$23"),INDIRECT("难度数据"&amp;"!$K$3:$K$23")))</f>
        <v>180</v>
      </c>
      <c r="P669" s="28">
        <v>0</v>
      </c>
      <c r="Q669" s="28">
        <v>0</v>
      </c>
      <c r="R669" s="28">
        <v>1301003</v>
      </c>
      <c r="S669" s="28">
        <v>1</v>
      </c>
      <c r="T669" s="28">
        <v>1302003</v>
      </c>
      <c r="U669" s="28">
        <v>8</v>
      </c>
      <c r="V669" s="28"/>
      <c r="W669" s="28"/>
      <c r="X669" s="28"/>
      <c r="Y669" s="28"/>
      <c r="Z669" s="28"/>
      <c r="AA669" s="28" t="str">
        <f t="shared" si="31"/>
        <v>tfq-12-2-shl-loc2</v>
      </c>
      <c r="AB669" s="28">
        <v>4</v>
      </c>
      <c r="AC669" s="28">
        <f t="shared" si="30"/>
        <v>5</v>
      </c>
      <c r="AD669" s="29" t="str">
        <f>VLOOKUP(AG669,[2]战场角色!$A:$V,22,0)</f>
        <v>head_zdxl_1101003</v>
      </c>
      <c r="AE669" s="29">
        <f>VLOOKUP(AG669,检索目录!A:F,6,0)</f>
        <v>3</v>
      </c>
      <c r="AF669" s="28">
        <f>VLOOKUP(AG669,检索目录!A:F,3,0)</f>
        <v>3</v>
      </c>
      <c r="AG669" s="28">
        <v>1101003</v>
      </c>
      <c r="AH669" s="28"/>
    </row>
    <row r="670" s="29" customFormat="1" ht="16.5" spans="1:34">
      <c r="A670" s="35">
        <f>CONCATENATE(9,VLOOKUP(LEFT($D670,3),{"czg",1;"tfq",2;"zyd",3;"jzq",4;"gcz",5;"pcc",6},2,FALSE))*100000+VALUE(MID($D670,5,LEN($D670)-LEN(RIGHT($D670,11))-5+1))*1000+LEFT(RIGHT($D670,10),1)*100+IF(LEFT(RIGHT($D670,8),3)="jlr",1,2)*10+RIGHT($D670,1)</f>
        <v>9212222</v>
      </c>
      <c r="B670" s="28" t="s">
        <v>101</v>
      </c>
      <c r="C670" s="28" t="s">
        <v>505</v>
      </c>
      <c r="D670" s="28" t="s">
        <v>822</v>
      </c>
      <c r="E670" s="28">
        <v>4</v>
      </c>
      <c r="F670" s="28">
        <f t="shared" si="32"/>
        <v>2</v>
      </c>
      <c r="G670" s="28">
        <f>INDEX(难度数据!$A$1:$G$16,MATCH(VALUE(MID($D670,5,LEN($D670)-LEN(RIGHT($D670,11))-5+1)),难度数据!$A$1:$A$16,0),MATCH(LEFT($D670,3),难度数据!$A$1:$G$1,0))</f>
        <v>44</v>
      </c>
      <c r="H670" s="28">
        <f>VLOOKUP($G670,难度数据!$P:$AI,IF($F670=1,2+VLOOKUP($E670,难度数据!$A$24:$B$27,2,FALSE),12+VLOOKUP($E670,难度数据!$A$28:$B$31,2,FALSE)),FALSE)</f>
        <v>1.36165644368251</v>
      </c>
      <c r="I670" s="28">
        <f>VLOOKUP($G670,难度数据!$P:$AI,IF($F670=1,3+VLOOKUP($E670,难度数据!$A$24:$B$27,2,FALSE),13+VLOOKUP($E670,难度数据!$A$28:$B$31,2,FALSE)),FALSE)</f>
        <v>0</v>
      </c>
      <c r="J670" s="28">
        <f>VLOOKUP($G670,难度数据!$P:$AI,IF($F670=1,4+VLOOKUP($E670,难度数据!$A$24:$B$27,2,FALSE),14+VLOOKUP($E670,难度数据!$A$28:$B$31,2,FALSE)),FALSE)</f>
        <v>2200</v>
      </c>
      <c r="K670" s="28">
        <v>0</v>
      </c>
      <c r="L670" s="28">
        <v>1.5</v>
      </c>
      <c r="M670" s="28">
        <v>0</v>
      </c>
      <c r="N670" s="28">
        <v>0</v>
      </c>
      <c r="O670" s="28">
        <f ca="1">LOOKUP($G670*4,难度数据!$I$3:$I$23,IF($F670=1,INDIRECT("难度数据"&amp;"!$J$3:$J$23"),INDIRECT("难度数据"&amp;"!$K$3:$K$23")))</f>
        <v>41850</v>
      </c>
      <c r="P670" s="28">
        <v>0</v>
      </c>
      <c r="Q670" s="28">
        <v>0</v>
      </c>
      <c r="R670" s="28">
        <v>1303005</v>
      </c>
      <c r="S670" s="28">
        <v>1</v>
      </c>
      <c r="T670" s="28">
        <v>1304030</v>
      </c>
      <c r="U670" s="28">
        <v>8</v>
      </c>
      <c r="V670" s="28">
        <v>1304036</v>
      </c>
      <c r="W670" s="28">
        <v>8</v>
      </c>
      <c r="X670" s="28"/>
      <c r="Y670" s="28"/>
      <c r="Z670" s="28"/>
      <c r="AA670" s="28" t="str">
        <f t="shared" si="31"/>
        <v/>
      </c>
      <c r="AB670" s="28">
        <v>0</v>
      </c>
      <c r="AC670" s="28">
        <f t="shared" si="30"/>
        <v>5</v>
      </c>
      <c r="AD670" s="29" t="str">
        <f>VLOOKUP(AG670,[2]战场角色!$A:$V,22,0)</f>
        <v>head_lxy_1102005</v>
      </c>
      <c r="AE670" s="29">
        <f>VLOOKUP(AG670,检索目录!A:F,6,0)</f>
        <v>3</v>
      </c>
      <c r="AF670" s="28">
        <f>VLOOKUP(AG670,检索目录!A:F,3,0)</f>
        <v>3</v>
      </c>
      <c r="AG670" s="28">
        <v>1102005</v>
      </c>
      <c r="AH670" s="28"/>
    </row>
    <row r="671" s="29" customFormat="1" ht="16.5" spans="1:34">
      <c r="A671" s="35">
        <f>CONCATENATE(9,VLOOKUP(LEFT($D671,3),{"czg",1;"tfq",2;"zyd",3;"jzq",4;"gcz",5;"pcc",6},2,FALSE))*100000+VALUE(MID($D671,5,LEN($D671)-LEN(RIGHT($D671,11))-5+1))*1000+LEFT(RIGHT($D671,10),1)*100+IF(LEFT(RIGHT($D671,8),3)="jlr",1,2)*10+RIGHT($D671,1)</f>
        <v>9212213</v>
      </c>
      <c r="B671" s="28" t="s">
        <v>98</v>
      </c>
      <c r="C671" s="28" t="s">
        <v>99</v>
      </c>
      <c r="D671" s="28" t="s">
        <v>823</v>
      </c>
      <c r="E671" s="28">
        <v>3</v>
      </c>
      <c r="F671" s="28">
        <f t="shared" si="32"/>
        <v>1</v>
      </c>
      <c r="G671" s="28">
        <f>INDEX(难度数据!$A$1:$G$16,MATCH(VALUE(MID($D671,5,LEN($D671)-LEN(RIGHT($D671,11))-5+1)),难度数据!$A$1:$A$16,0),MATCH(LEFT($D671,3),难度数据!$A$1:$G$1,0))</f>
        <v>44</v>
      </c>
      <c r="H671" s="28">
        <f>VLOOKUP($G671,难度数据!$P:$AI,IF($F671=1,2+VLOOKUP($E671,难度数据!$A$24:$B$27,2,FALSE),12+VLOOKUP($E671,难度数据!$A$28:$B$31,2,FALSE)),FALSE)</f>
        <v>1.17756303171611</v>
      </c>
      <c r="I671" s="28">
        <f>VLOOKUP($G671,难度数据!$P:$AI,IF($F671=1,3+VLOOKUP($E671,难度数据!$A$24:$B$27,2,FALSE),13+VLOOKUP($E671,难度数据!$A$28:$B$31,2,FALSE)),FALSE)</f>
        <v>0</v>
      </c>
      <c r="J671" s="28">
        <f>VLOOKUP($G671,难度数据!$P:$AI,IF($F671=1,4+VLOOKUP($E671,难度数据!$A$24:$B$27,2,FALSE),14+VLOOKUP($E671,难度数据!$A$28:$B$31,2,FALSE)),FALSE)</f>
        <v>2200</v>
      </c>
      <c r="K671" s="28">
        <v>0</v>
      </c>
      <c r="L671" s="28">
        <v>1.5</v>
      </c>
      <c r="M671" s="28">
        <v>0</v>
      </c>
      <c r="N671" s="28">
        <v>0</v>
      </c>
      <c r="O671" s="28">
        <f ca="1">LOOKUP($G671*4,难度数据!$I$3:$I$23,IF($F671=1,INDIRECT("难度数据"&amp;"!$J$3:$J$23"),INDIRECT("难度数据"&amp;"!$K$3:$K$23")))</f>
        <v>180</v>
      </c>
      <c r="P671" s="28">
        <v>0</v>
      </c>
      <c r="Q671" s="28">
        <v>0</v>
      </c>
      <c r="R671" s="28">
        <v>1301012</v>
      </c>
      <c r="S671" s="28">
        <v>1</v>
      </c>
      <c r="T671" s="28">
        <v>1302012</v>
      </c>
      <c r="U671" s="28">
        <v>8</v>
      </c>
      <c r="V671" s="28"/>
      <c r="W671" s="28"/>
      <c r="X671" s="28"/>
      <c r="Y671" s="28"/>
      <c r="Z671" s="28"/>
      <c r="AA671" s="28" t="str">
        <f t="shared" si="31"/>
        <v>tfq-12-2-shl-loc3</v>
      </c>
      <c r="AB671" s="28">
        <v>4</v>
      </c>
      <c r="AC671" s="28">
        <f t="shared" si="30"/>
        <v>5</v>
      </c>
      <c r="AD671" s="29" t="str">
        <f>VLOOKUP(AG671,[2]战场角色!$A:$V,22,0)</f>
        <v>head_nyf_1101012</v>
      </c>
      <c r="AE671" s="29">
        <f>VLOOKUP(AG671,检索目录!A:F,6,0)</f>
        <v>2</v>
      </c>
      <c r="AF671" s="28">
        <f>VLOOKUP(AG671,检索目录!A:F,3,0)</f>
        <v>2</v>
      </c>
      <c r="AG671" s="28">
        <v>1101012</v>
      </c>
      <c r="AH671" s="28"/>
    </row>
    <row r="672" s="29" customFormat="1" ht="16.5" spans="1:34">
      <c r="A672" s="35">
        <f>CONCATENATE(9,VLOOKUP(LEFT($D672,3),{"czg",1;"tfq",2;"zyd",3;"jzq",4;"gcz",5;"pcc",6},2,FALSE))*100000+VALUE(MID($D672,5,LEN($D672)-LEN(RIGHT($D672,11))-5+1))*1000+LEFT(RIGHT($D672,10),1)*100+IF(LEFT(RIGHT($D672,8),3)="jlr",1,2)*10+RIGHT($D672,1)</f>
        <v>9212223</v>
      </c>
      <c r="B672" s="28" t="s">
        <v>101</v>
      </c>
      <c r="C672" s="28" t="s">
        <v>493</v>
      </c>
      <c r="D672" s="28" t="s">
        <v>824</v>
      </c>
      <c r="E672" s="28">
        <v>3</v>
      </c>
      <c r="F672" s="28">
        <f t="shared" si="32"/>
        <v>2</v>
      </c>
      <c r="G672" s="28">
        <f>INDEX(难度数据!$A$1:$G$16,MATCH(VALUE(MID($D672,5,LEN($D672)-LEN(RIGHT($D672,11))-5+1)),难度数据!$A$1:$A$16,0),MATCH(LEFT($D672,3),难度数据!$A$1:$G$1,0))</f>
        <v>44</v>
      </c>
      <c r="H672" s="28">
        <f>VLOOKUP($G672,难度数据!$P:$AI,IF($F672=1,2+VLOOKUP($E672,难度数据!$A$24:$B$27,2,FALSE),12+VLOOKUP($E672,难度数据!$A$28:$B$31,2,FALSE)),FALSE)</f>
        <v>1.18359367797018</v>
      </c>
      <c r="I672" s="28">
        <f>VLOOKUP($G672,难度数据!$P:$AI,IF($F672=1,3+VLOOKUP($E672,难度数据!$A$24:$B$27,2,FALSE),13+VLOOKUP($E672,难度数据!$A$28:$B$31,2,FALSE)),FALSE)</f>
        <v>0</v>
      </c>
      <c r="J672" s="28">
        <f>VLOOKUP($G672,难度数据!$P:$AI,IF($F672=1,4+VLOOKUP($E672,难度数据!$A$24:$B$27,2,FALSE),14+VLOOKUP($E672,难度数据!$A$28:$B$31,2,FALSE)),FALSE)</f>
        <v>2200</v>
      </c>
      <c r="K672" s="28">
        <v>0</v>
      </c>
      <c r="L672" s="28">
        <v>1.5</v>
      </c>
      <c r="M672" s="28">
        <v>0</v>
      </c>
      <c r="N672" s="28">
        <v>0</v>
      </c>
      <c r="O672" s="28">
        <f ca="1">LOOKUP($G672*4,难度数据!$I$3:$I$23,IF($F672=1,INDIRECT("难度数据"&amp;"!$J$3:$J$23"),INDIRECT("难度数据"&amp;"!$K$3:$K$23")))</f>
        <v>41850</v>
      </c>
      <c r="P672" s="28">
        <v>0</v>
      </c>
      <c r="Q672" s="28">
        <v>0</v>
      </c>
      <c r="R672" s="28">
        <v>1303018</v>
      </c>
      <c r="S672" s="28">
        <v>1</v>
      </c>
      <c r="T672" s="28">
        <v>1304029</v>
      </c>
      <c r="U672" s="28">
        <v>8</v>
      </c>
      <c r="V672" s="28">
        <v>1304032</v>
      </c>
      <c r="W672" s="28">
        <v>8</v>
      </c>
      <c r="X672" s="28"/>
      <c r="Y672" s="28"/>
      <c r="Z672" s="28"/>
      <c r="AA672" s="28" t="str">
        <f t="shared" si="31"/>
        <v/>
      </c>
      <c r="AB672" s="28">
        <v>0</v>
      </c>
      <c r="AC672" s="28">
        <f t="shared" si="30"/>
        <v>5</v>
      </c>
      <c r="AD672" s="29" t="str">
        <f>VLOOKUP(AG672,[2]战场角色!$A:$V,22,0)</f>
        <v>head_sr_1102018</v>
      </c>
      <c r="AE672" s="29">
        <f>VLOOKUP(AG672,检索目录!A:F,6,0)</f>
        <v>2</v>
      </c>
      <c r="AF672" s="28">
        <f>VLOOKUP(AG672,检索目录!A:F,3,0)</f>
        <v>2</v>
      </c>
      <c r="AG672" s="28">
        <v>1102018</v>
      </c>
      <c r="AH672" s="28"/>
    </row>
    <row r="673" s="29" customFormat="1" ht="16.5" spans="1:34">
      <c r="A673" s="35">
        <f>CONCATENATE(9,VLOOKUP(LEFT($D673,3),{"czg",1;"tfq",2;"zyd",3;"jzq",4;"gcz",5;"pcc",6},2,FALSE))*100000+VALUE(MID($D673,5,LEN($D673)-LEN(RIGHT($D673,11))-5+1))*1000+LEFT(RIGHT($D673,10),1)*100+IF(LEFT(RIGHT($D673,8),3)="jlr",1,2)*10+RIGHT($D673,1)</f>
        <v>9212311</v>
      </c>
      <c r="B673" s="28" t="s">
        <v>98</v>
      </c>
      <c r="C673" s="28" t="s">
        <v>207</v>
      </c>
      <c r="D673" s="28" t="s">
        <v>825</v>
      </c>
      <c r="E673" s="28">
        <v>3</v>
      </c>
      <c r="F673" s="28">
        <f t="shared" si="32"/>
        <v>1</v>
      </c>
      <c r="G673" s="28">
        <f>INDEX(难度数据!$A$1:$G$16,MATCH(VALUE(MID($D673,5,LEN($D673)-LEN(RIGHT($D673,11))-5+1)),难度数据!$A$1:$A$16,0),MATCH(LEFT($D673,3),难度数据!$A$1:$G$1,0))</f>
        <v>44</v>
      </c>
      <c r="H673" s="28">
        <f>VLOOKUP($G673,难度数据!$P:$AI,IF($F673=1,2+VLOOKUP($E673,难度数据!$A$24:$B$27,2,FALSE),12+VLOOKUP($E673,难度数据!$A$28:$B$31,2,FALSE)),FALSE)</f>
        <v>1.17756303171611</v>
      </c>
      <c r="I673" s="28">
        <f>VLOOKUP($G673,难度数据!$P:$AI,IF($F673=1,3+VLOOKUP($E673,难度数据!$A$24:$B$27,2,FALSE),13+VLOOKUP($E673,难度数据!$A$28:$B$31,2,FALSE)),FALSE)</f>
        <v>0</v>
      </c>
      <c r="J673" s="28">
        <f>VLOOKUP($G673,难度数据!$P:$AI,IF($F673=1,4+VLOOKUP($E673,难度数据!$A$24:$B$27,2,FALSE),14+VLOOKUP($E673,难度数据!$A$28:$B$31,2,FALSE)),FALSE)</f>
        <v>2200</v>
      </c>
      <c r="K673" s="28">
        <v>0</v>
      </c>
      <c r="L673" s="28">
        <v>1.5</v>
      </c>
      <c r="M673" s="28">
        <v>0</v>
      </c>
      <c r="N673" s="28">
        <v>0</v>
      </c>
      <c r="O673" s="28">
        <f ca="1">LOOKUP($G673*4,难度数据!$I$3:$I$23,IF($F673=1,INDIRECT("难度数据"&amp;"!$J$3:$J$23"),INDIRECT("难度数据"&amp;"!$K$3:$K$23")))</f>
        <v>180</v>
      </c>
      <c r="P673" s="28">
        <v>0</v>
      </c>
      <c r="Q673" s="28">
        <v>0</v>
      </c>
      <c r="R673" s="28">
        <v>1301009</v>
      </c>
      <c r="S673" s="28">
        <v>1</v>
      </c>
      <c r="T673" s="28">
        <v>1302009</v>
      </c>
      <c r="U673" s="28">
        <v>8</v>
      </c>
      <c r="V673" s="28"/>
      <c r="W673" s="28"/>
      <c r="X673" s="28"/>
      <c r="Y673" s="28"/>
      <c r="Z673" s="28"/>
      <c r="AA673" s="28" t="str">
        <f t="shared" si="31"/>
        <v>tfq-12-3-shl-loc1</v>
      </c>
      <c r="AB673" s="28">
        <v>4</v>
      </c>
      <c r="AC673" s="28">
        <f t="shared" si="30"/>
        <v>5</v>
      </c>
      <c r="AD673" s="29" t="str">
        <f>VLOOKUP(AG673,[2]战场角色!$A:$V,22,0)</f>
        <v>head_blsm_1101009</v>
      </c>
      <c r="AE673" s="29">
        <f>VLOOKUP(AG673,检索目录!A:F,6,0)</f>
        <v>3</v>
      </c>
      <c r="AF673" s="28">
        <f>VLOOKUP(AG673,检索目录!A:F,3,0)</f>
        <v>3</v>
      </c>
      <c r="AG673" s="28">
        <v>1101009</v>
      </c>
      <c r="AH673" s="28"/>
    </row>
    <row r="674" s="29" customFormat="1" ht="16.5" spans="1:34">
      <c r="A674" s="35">
        <f>CONCATENATE(9,VLOOKUP(LEFT($D674,3),{"czg",1;"tfq",2;"zyd",3;"jzq",4;"gcz",5;"pcc",6},2,FALSE))*100000+VALUE(MID($D674,5,LEN($D674)-LEN(RIGHT($D674,11))-5+1))*1000+LEFT(RIGHT($D674,10),1)*100+IF(LEFT(RIGHT($D674,8),3)="jlr",1,2)*10+RIGHT($D674,1)</f>
        <v>9212321</v>
      </c>
      <c r="B674" s="28" t="s">
        <v>101</v>
      </c>
      <c r="C674" s="28" t="s">
        <v>515</v>
      </c>
      <c r="D674" s="28" t="s">
        <v>826</v>
      </c>
      <c r="E674" s="28">
        <v>3</v>
      </c>
      <c r="F674" s="28">
        <f t="shared" si="32"/>
        <v>2</v>
      </c>
      <c r="G674" s="28">
        <f>INDEX(难度数据!$A$1:$G$16,MATCH(VALUE(MID($D674,5,LEN($D674)-LEN(RIGHT($D674,11))-5+1)),难度数据!$A$1:$A$16,0),MATCH(LEFT($D674,3),难度数据!$A$1:$G$1,0))</f>
        <v>44</v>
      </c>
      <c r="H674" s="28">
        <f>VLOOKUP($G674,难度数据!$P:$AI,IF($F674=1,2+VLOOKUP($E674,难度数据!$A$24:$B$27,2,FALSE),12+VLOOKUP($E674,难度数据!$A$28:$B$31,2,FALSE)),FALSE)</f>
        <v>1.18359367797018</v>
      </c>
      <c r="I674" s="28">
        <f>VLOOKUP($G674,难度数据!$P:$AI,IF($F674=1,3+VLOOKUP($E674,难度数据!$A$24:$B$27,2,FALSE),13+VLOOKUP($E674,难度数据!$A$28:$B$31,2,FALSE)),FALSE)</f>
        <v>0</v>
      </c>
      <c r="J674" s="28">
        <f>VLOOKUP($G674,难度数据!$P:$AI,IF($F674=1,4+VLOOKUP($E674,难度数据!$A$24:$B$27,2,FALSE),14+VLOOKUP($E674,难度数据!$A$28:$B$31,2,FALSE)),FALSE)</f>
        <v>2200</v>
      </c>
      <c r="K674" s="28">
        <v>0</v>
      </c>
      <c r="L674" s="28">
        <v>1.5</v>
      </c>
      <c r="M674" s="28">
        <v>0</v>
      </c>
      <c r="N674" s="28">
        <v>0</v>
      </c>
      <c r="O674" s="28">
        <f ca="1">LOOKUP($G674*4,难度数据!$I$3:$I$23,IF($F674=1,INDIRECT("难度数据"&amp;"!$J$3:$J$23"),INDIRECT("难度数据"&amp;"!$K$3:$K$23")))</f>
        <v>41850</v>
      </c>
      <c r="P674" s="28">
        <v>0</v>
      </c>
      <c r="Q674" s="28">
        <v>0</v>
      </c>
      <c r="R674" s="28">
        <v>1303014</v>
      </c>
      <c r="S674" s="28">
        <v>1</v>
      </c>
      <c r="T674" s="28">
        <v>1304017</v>
      </c>
      <c r="U674" s="28">
        <v>8</v>
      </c>
      <c r="V674" s="28">
        <v>1304019</v>
      </c>
      <c r="W674" s="28">
        <v>8</v>
      </c>
      <c r="X674" s="28"/>
      <c r="Y674" s="28"/>
      <c r="Z674" s="28"/>
      <c r="AA674" s="28" t="str">
        <f t="shared" si="31"/>
        <v/>
      </c>
      <c r="AB674" s="28">
        <v>0</v>
      </c>
      <c r="AC674" s="28">
        <f t="shared" si="30"/>
        <v>5</v>
      </c>
      <c r="AD674" s="29" t="str">
        <f>VLOOKUP(AG674,[2]战场角色!$A:$V,22,0)</f>
        <v>head_slm_1102014</v>
      </c>
      <c r="AE674" s="29">
        <f>VLOOKUP(AG674,检索目录!A:F,6,0)</f>
        <v>3</v>
      </c>
      <c r="AF674" s="28">
        <f>VLOOKUP(AG674,检索目录!A:F,3,0)</f>
        <v>3</v>
      </c>
      <c r="AG674" s="28">
        <v>1102014</v>
      </c>
      <c r="AH674" s="28"/>
    </row>
    <row r="675" s="29" customFormat="1" ht="16.5" spans="1:34">
      <c r="A675" s="35">
        <f>CONCATENATE(9,VLOOKUP(LEFT($D675,3),{"czg",1;"tfq",2;"zyd",3;"jzq",4;"gcz",5;"pcc",6},2,FALSE))*100000+VALUE(MID($D675,5,LEN($D675)-LEN(RIGHT($D675,11))-5+1))*1000+LEFT(RIGHT($D675,10),1)*100+IF(LEFT(RIGHT($D675,8),3)="jlr",1,2)*10+RIGHT($D675,1)</f>
        <v>9212312</v>
      </c>
      <c r="B675" s="28" t="s">
        <v>98</v>
      </c>
      <c r="C675" s="28" t="s">
        <v>104</v>
      </c>
      <c r="D675" s="28" t="s">
        <v>827</v>
      </c>
      <c r="E675" s="28">
        <v>4</v>
      </c>
      <c r="F675" s="28">
        <f t="shared" si="32"/>
        <v>1</v>
      </c>
      <c r="G675" s="28">
        <f>INDEX(难度数据!$A$1:$G$16,MATCH(VALUE(MID($D675,5,LEN($D675)-LEN(RIGHT($D675,11))-5+1)),难度数据!$A$1:$A$16,0),MATCH(LEFT($D675,3),难度数据!$A$1:$G$1,0))</f>
        <v>44</v>
      </c>
      <c r="H675" s="28">
        <f>VLOOKUP($G675,难度数据!$P:$AI,IF($F675=1,2+VLOOKUP($E675,难度数据!$A$24:$B$27,2,FALSE),12+VLOOKUP($E675,难度数据!$A$28:$B$31,2,FALSE)),FALSE)</f>
        <v>1.35877096700592</v>
      </c>
      <c r="I675" s="28">
        <f>VLOOKUP($G675,难度数据!$P:$AI,IF($F675=1,3+VLOOKUP($E675,难度数据!$A$24:$B$27,2,FALSE),13+VLOOKUP($E675,难度数据!$A$28:$B$31,2,FALSE)),FALSE)</f>
        <v>0</v>
      </c>
      <c r="J675" s="28">
        <f>VLOOKUP($G675,难度数据!$P:$AI,IF($F675=1,4+VLOOKUP($E675,难度数据!$A$24:$B$27,2,FALSE),14+VLOOKUP($E675,难度数据!$A$28:$B$31,2,FALSE)),FALSE)</f>
        <v>2200</v>
      </c>
      <c r="K675" s="28">
        <v>0</v>
      </c>
      <c r="L675" s="28">
        <v>1.5</v>
      </c>
      <c r="M675" s="28">
        <v>0</v>
      </c>
      <c r="N675" s="28">
        <v>0</v>
      </c>
      <c r="O675" s="28">
        <f ca="1">LOOKUP($G675*4,难度数据!$I$3:$I$23,IF($F675=1,INDIRECT("难度数据"&amp;"!$J$3:$J$23"),INDIRECT("难度数据"&amp;"!$K$3:$K$23")))</f>
        <v>180</v>
      </c>
      <c r="P675" s="28">
        <v>0</v>
      </c>
      <c r="Q675" s="28">
        <v>0</v>
      </c>
      <c r="R675" s="28">
        <v>1301008</v>
      </c>
      <c r="S675" s="28">
        <v>1</v>
      </c>
      <c r="T675" s="28">
        <v>1302008</v>
      </c>
      <c r="U675" s="28">
        <v>8</v>
      </c>
      <c r="V675" s="28"/>
      <c r="W675" s="28"/>
      <c r="X675" s="28"/>
      <c r="Y675" s="28"/>
      <c r="Z675" s="28"/>
      <c r="AA675" s="28" t="str">
        <f t="shared" si="31"/>
        <v>tfq-12-3-shl-loc2</v>
      </c>
      <c r="AB675" s="28">
        <v>4</v>
      </c>
      <c r="AC675" s="28">
        <f t="shared" si="30"/>
        <v>5</v>
      </c>
      <c r="AD675" s="29" t="str">
        <f>VLOOKUP(AG675,[2]战场角色!$A:$V,22,0)</f>
        <v>head_hekp_1101008</v>
      </c>
      <c r="AE675" s="29">
        <f>VLOOKUP(AG675,检索目录!A:F,6,0)</f>
        <v>2</v>
      </c>
      <c r="AF675" s="28">
        <f>VLOOKUP(AG675,检索目录!A:F,3,0)</f>
        <v>3</v>
      </c>
      <c r="AG675" s="28">
        <v>1101008</v>
      </c>
      <c r="AH675" s="28"/>
    </row>
    <row r="676" s="29" customFormat="1" ht="16.5" spans="1:34">
      <c r="A676" s="35">
        <f>CONCATENATE(9,VLOOKUP(LEFT($D676,3),{"czg",1;"tfq",2;"zyd",3;"jzq",4;"gcz",5;"pcc",6},2,FALSE))*100000+VALUE(MID($D676,5,LEN($D676)-LEN(RIGHT($D676,11))-5+1))*1000+LEFT(RIGHT($D676,10),1)*100+IF(LEFT(RIGHT($D676,8),3)="jlr",1,2)*10+RIGHT($D676,1)</f>
        <v>9212322</v>
      </c>
      <c r="B676" s="28" t="s">
        <v>101</v>
      </c>
      <c r="C676" s="28" t="s">
        <v>496</v>
      </c>
      <c r="D676" s="28" t="s">
        <v>828</v>
      </c>
      <c r="E676" s="28">
        <v>4</v>
      </c>
      <c r="F676" s="28">
        <f t="shared" si="32"/>
        <v>2</v>
      </c>
      <c r="G676" s="28">
        <f>INDEX(难度数据!$A$1:$G$16,MATCH(VALUE(MID($D676,5,LEN($D676)-LEN(RIGHT($D676,11))-5+1)),难度数据!$A$1:$A$16,0),MATCH(LEFT($D676,3),难度数据!$A$1:$G$1,0))</f>
        <v>44</v>
      </c>
      <c r="H676" s="28">
        <f>VLOOKUP($G676,难度数据!$P:$AI,IF($F676=1,2+VLOOKUP($E676,难度数据!$A$24:$B$27,2,FALSE),12+VLOOKUP($E676,难度数据!$A$28:$B$31,2,FALSE)),FALSE)</f>
        <v>1.36165644368251</v>
      </c>
      <c r="I676" s="28">
        <f>VLOOKUP($G676,难度数据!$P:$AI,IF($F676=1,3+VLOOKUP($E676,难度数据!$A$24:$B$27,2,FALSE),13+VLOOKUP($E676,难度数据!$A$28:$B$31,2,FALSE)),FALSE)</f>
        <v>0</v>
      </c>
      <c r="J676" s="28">
        <f>VLOOKUP($G676,难度数据!$P:$AI,IF($F676=1,4+VLOOKUP($E676,难度数据!$A$24:$B$27,2,FALSE),14+VLOOKUP($E676,难度数据!$A$28:$B$31,2,FALSE)),FALSE)</f>
        <v>2200</v>
      </c>
      <c r="K676" s="28">
        <v>0</v>
      </c>
      <c r="L676" s="28">
        <v>1.5</v>
      </c>
      <c r="M676" s="28">
        <v>0</v>
      </c>
      <c r="N676" s="28">
        <v>0</v>
      </c>
      <c r="O676" s="28">
        <f ca="1">LOOKUP($G676*4,难度数据!$I$3:$I$23,IF($F676=1,INDIRECT("难度数据"&amp;"!$J$3:$J$23"),INDIRECT("难度数据"&amp;"!$K$3:$K$23")))</f>
        <v>41850</v>
      </c>
      <c r="P676" s="28">
        <v>0</v>
      </c>
      <c r="Q676" s="28">
        <v>0</v>
      </c>
      <c r="R676" s="28">
        <v>1303013</v>
      </c>
      <c r="S676" s="28">
        <v>1</v>
      </c>
      <c r="T676" s="28">
        <v>1304030</v>
      </c>
      <c r="U676" s="28">
        <v>8</v>
      </c>
      <c r="V676" s="28">
        <v>1304031</v>
      </c>
      <c r="W676" s="28">
        <v>8</v>
      </c>
      <c r="X676" s="28"/>
      <c r="Y676" s="28"/>
      <c r="Z676" s="28"/>
      <c r="AA676" s="28" t="str">
        <f t="shared" si="31"/>
        <v/>
      </c>
      <c r="AB676" s="28">
        <v>0</v>
      </c>
      <c r="AC676" s="28">
        <f t="shared" si="30"/>
        <v>5</v>
      </c>
      <c r="AD676" s="29" t="str">
        <f>VLOOKUP(AG676,[2]战场角色!$A:$V,22,0)</f>
        <v>head_sbls_1102013</v>
      </c>
      <c r="AE676" s="29">
        <f>VLOOKUP(AG676,检索目录!A:F,6,0)</f>
        <v>2</v>
      </c>
      <c r="AF676" s="28">
        <f>VLOOKUP(AG676,检索目录!A:F,3,0)</f>
        <v>3</v>
      </c>
      <c r="AG676" s="28">
        <v>1102013</v>
      </c>
      <c r="AH676" s="28"/>
    </row>
    <row r="677" s="29" customFormat="1" ht="16.5" spans="1:34">
      <c r="A677" s="35">
        <f>CONCATENATE(9,VLOOKUP(LEFT($D677,3),{"czg",1;"tfq",2;"zyd",3;"jzq",4;"gcz",5;"pcc",6},2,FALSE))*100000+VALUE(MID($D677,5,LEN($D677)-LEN(RIGHT($D677,11))-5+1))*1000+LEFT(RIGHT($D677,10),1)*100+IF(LEFT(RIGHT($D677,8),3)="jlr",1,2)*10+RIGHT($D677,1)</f>
        <v>9212313</v>
      </c>
      <c r="B677" s="28" t="s">
        <v>98</v>
      </c>
      <c r="C677" s="28" t="s">
        <v>99</v>
      </c>
      <c r="D677" s="28" t="s">
        <v>829</v>
      </c>
      <c r="E677" s="28">
        <v>3</v>
      </c>
      <c r="F677" s="28">
        <f t="shared" si="32"/>
        <v>1</v>
      </c>
      <c r="G677" s="28">
        <f>INDEX(难度数据!$A$1:$G$16,MATCH(VALUE(MID($D677,5,LEN($D677)-LEN(RIGHT($D677,11))-5+1)),难度数据!$A$1:$A$16,0),MATCH(LEFT($D677,3),难度数据!$A$1:$G$1,0))</f>
        <v>44</v>
      </c>
      <c r="H677" s="28">
        <f>VLOOKUP($G677,难度数据!$P:$AI,IF($F677=1,2+VLOOKUP($E677,难度数据!$A$24:$B$27,2,FALSE),12+VLOOKUP($E677,难度数据!$A$28:$B$31,2,FALSE)),FALSE)</f>
        <v>1.17756303171611</v>
      </c>
      <c r="I677" s="28">
        <f>VLOOKUP($G677,难度数据!$P:$AI,IF($F677=1,3+VLOOKUP($E677,难度数据!$A$24:$B$27,2,FALSE),13+VLOOKUP($E677,难度数据!$A$28:$B$31,2,FALSE)),FALSE)</f>
        <v>0</v>
      </c>
      <c r="J677" s="28">
        <f>VLOOKUP($G677,难度数据!$P:$AI,IF($F677=1,4+VLOOKUP($E677,难度数据!$A$24:$B$27,2,FALSE),14+VLOOKUP($E677,难度数据!$A$28:$B$31,2,FALSE)),FALSE)</f>
        <v>2200</v>
      </c>
      <c r="K677" s="28">
        <v>0</v>
      </c>
      <c r="L677" s="28">
        <v>1.5</v>
      </c>
      <c r="M677" s="28">
        <v>0</v>
      </c>
      <c r="N677" s="28">
        <v>0</v>
      </c>
      <c r="O677" s="28">
        <f ca="1">LOOKUP($G677*4,难度数据!$I$3:$I$23,IF($F677=1,INDIRECT("难度数据"&amp;"!$J$3:$J$23"),INDIRECT("难度数据"&amp;"!$K$3:$K$23")))</f>
        <v>180</v>
      </c>
      <c r="P677" s="28">
        <v>0</v>
      </c>
      <c r="Q677" s="28">
        <v>0</v>
      </c>
      <c r="R677" s="28">
        <v>1301012</v>
      </c>
      <c r="S677" s="28">
        <v>1</v>
      </c>
      <c r="T677" s="28">
        <v>1302012</v>
      </c>
      <c r="U677" s="28">
        <v>8</v>
      </c>
      <c r="V677" s="28"/>
      <c r="W677" s="28"/>
      <c r="X677" s="28"/>
      <c r="Y677" s="28"/>
      <c r="Z677" s="28"/>
      <c r="AA677" s="28" t="str">
        <f t="shared" si="31"/>
        <v>tfq-12-3-shl-loc3</v>
      </c>
      <c r="AB677" s="28">
        <v>4</v>
      </c>
      <c r="AC677" s="28">
        <f t="shared" si="30"/>
        <v>5</v>
      </c>
      <c r="AD677" s="29" t="str">
        <f>VLOOKUP(AG677,[2]战场角色!$A:$V,22,0)</f>
        <v>head_nyf_1101012</v>
      </c>
      <c r="AE677" s="29">
        <f>VLOOKUP(AG677,检索目录!A:F,6,0)</f>
        <v>2</v>
      </c>
      <c r="AF677" s="28">
        <f>VLOOKUP(AG677,检索目录!A:F,3,0)</f>
        <v>2</v>
      </c>
      <c r="AG677" s="28">
        <v>1101012</v>
      </c>
      <c r="AH677" s="28"/>
    </row>
    <row r="678" s="29" customFormat="1" ht="16.5" spans="1:34">
      <c r="A678" s="35">
        <f>CONCATENATE(9,VLOOKUP(LEFT($D678,3),{"czg",1;"tfq",2;"zyd",3;"jzq",4;"gcz",5;"pcc",6},2,FALSE))*100000+VALUE(MID($D678,5,LEN($D678)-LEN(RIGHT($D678,11))-5+1))*1000+LEFT(RIGHT($D678,10),1)*100+IF(LEFT(RIGHT($D678,8),3)="jlr",1,2)*10+RIGHT($D678,1)</f>
        <v>9212323</v>
      </c>
      <c r="B678" s="28" t="s">
        <v>101</v>
      </c>
      <c r="C678" s="28" t="s">
        <v>493</v>
      </c>
      <c r="D678" s="28" t="s">
        <v>830</v>
      </c>
      <c r="E678" s="28">
        <v>3</v>
      </c>
      <c r="F678" s="28">
        <f t="shared" si="32"/>
        <v>2</v>
      </c>
      <c r="G678" s="28">
        <f>INDEX(难度数据!$A$1:$G$16,MATCH(VALUE(MID($D678,5,LEN($D678)-LEN(RIGHT($D678,11))-5+1)),难度数据!$A$1:$A$16,0),MATCH(LEFT($D678,3),难度数据!$A$1:$G$1,0))</f>
        <v>44</v>
      </c>
      <c r="H678" s="28">
        <f>VLOOKUP($G678,难度数据!$P:$AI,IF($F678=1,2+VLOOKUP($E678,难度数据!$A$24:$B$27,2,FALSE),12+VLOOKUP($E678,难度数据!$A$28:$B$31,2,FALSE)),FALSE)</f>
        <v>1.18359367797018</v>
      </c>
      <c r="I678" s="28">
        <f>VLOOKUP($G678,难度数据!$P:$AI,IF($F678=1,3+VLOOKUP($E678,难度数据!$A$24:$B$27,2,FALSE),13+VLOOKUP($E678,难度数据!$A$28:$B$31,2,FALSE)),FALSE)</f>
        <v>0</v>
      </c>
      <c r="J678" s="28">
        <f>VLOOKUP($G678,难度数据!$P:$AI,IF($F678=1,4+VLOOKUP($E678,难度数据!$A$24:$B$27,2,FALSE),14+VLOOKUP($E678,难度数据!$A$28:$B$31,2,FALSE)),FALSE)</f>
        <v>2200</v>
      </c>
      <c r="K678" s="28">
        <v>0</v>
      </c>
      <c r="L678" s="28">
        <v>1.5</v>
      </c>
      <c r="M678" s="28">
        <v>0</v>
      </c>
      <c r="N678" s="28">
        <v>0</v>
      </c>
      <c r="O678" s="28">
        <f ca="1">LOOKUP($G678*4,难度数据!$I$3:$I$23,IF($F678=1,INDIRECT("难度数据"&amp;"!$J$3:$J$23"),INDIRECT("难度数据"&amp;"!$K$3:$K$23")))</f>
        <v>41850</v>
      </c>
      <c r="P678" s="28">
        <v>0</v>
      </c>
      <c r="Q678" s="28">
        <v>0</v>
      </c>
      <c r="R678" s="28">
        <v>1303018</v>
      </c>
      <c r="S678" s="28">
        <v>1</v>
      </c>
      <c r="T678" s="28">
        <v>1304029</v>
      </c>
      <c r="U678" s="28">
        <v>8</v>
      </c>
      <c r="V678" s="28">
        <v>1304032</v>
      </c>
      <c r="W678" s="28">
        <v>8</v>
      </c>
      <c r="X678" s="28"/>
      <c r="Y678" s="28"/>
      <c r="Z678" s="28"/>
      <c r="AA678" s="28" t="str">
        <f t="shared" si="31"/>
        <v/>
      </c>
      <c r="AB678" s="28">
        <v>0</v>
      </c>
      <c r="AC678" s="28">
        <f t="shared" si="30"/>
        <v>5</v>
      </c>
      <c r="AD678" s="29" t="str">
        <f>VLOOKUP(AG678,[2]战场角色!$A:$V,22,0)</f>
        <v>head_sr_1102018</v>
      </c>
      <c r="AE678" s="29">
        <f>VLOOKUP(AG678,检索目录!A:F,6,0)</f>
        <v>2</v>
      </c>
      <c r="AF678" s="28">
        <f>VLOOKUP(AG678,检索目录!A:F,3,0)</f>
        <v>2</v>
      </c>
      <c r="AG678" s="28">
        <v>1102018</v>
      </c>
      <c r="AH678" s="28"/>
    </row>
    <row r="679" s="29" customFormat="1" ht="16.5" spans="1:34">
      <c r="A679" s="35">
        <f>CONCATENATE(9,VLOOKUP(LEFT($D679,3),{"czg",1;"tfq",2;"zyd",3;"jzq",4;"gcz",5;"pcc",6},2,FALSE))*100000+VALUE(MID($D679,5,LEN($D679)-LEN(RIGHT($D679,11))-5+1))*1000+LEFT(RIGHT($D679,10),1)*100+IF(LEFT(RIGHT($D679,8),3)="jlr",1,2)*10+RIGHT($D679,1)</f>
        <v>9113111</v>
      </c>
      <c r="B679" s="28" t="s">
        <v>98</v>
      </c>
      <c r="C679" s="28" t="s">
        <v>99</v>
      </c>
      <c r="D679" s="28" t="s">
        <v>831</v>
      </c>
      <c r="E679" s="28">
        <v>3</v>
      </c>
      <c r="F679" s="28">
        <f t="shared" si="32"/>
        <v>1</v>
      </c>
      <c r="G679" s="28">
        <f>INDEX(难度数据!$A$1:$G$16,MATCH(VALUE(MID($D679,5,LEN($D679)-LEN(RIGHT($D679,11))-5+1)),难度数据!$A$1:$A$16,0),MATCH(LEFT($D679,3),难度数据!$A$1:$G$1,0))</f>
        <v>47</v>
      </c>
      <c r="H679" s="28">
        <f>VLOOKUP($G679,难度数据!$P:$AI,IF($F679=1,2+VLOOKUP($E679,难度数据!$A$24:$B$27,2,FALSE),12+VLOOKUP($E679,难度数据!$A$28:$B$31,2,FALSE)),FALSE)</f>
        <v>1.19400647647438</v>
      </c>
      <c r="I679" s="28">
        <f>VLOOKUP($G679,难度数据!$P:$AI,IF($F679=1,3+VLOOKUP($E679,难度数据!$A$24:$B$27,2,FALSE),13+VLOOKUP($E679,难度数据!$A$28:$B$31,2,FALSE)),FALSE)</f>
        <v>0</v>
      </c>
      <c r="J679" s="28">
        <f>VLOOKUP($G679,难度数据!$P:$AI,IF($F679=1,4+VLOOKUP($E679,难度数据!$A$24:$B$27,2,FALSE),14+VLOOKUP($E679,难度数据!$A$28:$B$31,2,FALSE)),FALSE)</f>
        <v>2350</v>
      </c>
      <c r="K679" s="28">
        <v>0</v>
      </c>
      <c r="L679" s="28">
        <v>1.5</v>
      </c>
      <c r="M679" s="28">
        <v>0</v>
      </c>
      <c r="N679" s="28">
        <v>0</v>
      </c>
      <c r="O679" s="28">
        <f ca="1">LOOKUP($G679*4,难度数据!$I$3:$I$23,IF($F679=1,INDIRECT("难度数据"&amp;"!$J$3:$J$23"),INDIRECT("难度数据"&amp;"!$K$3:$K$23")))</f>
        <v>190</v>
      </c>
      <c r="P679" s="28">
        <v>0</v>
      </c>
      <c r="Q679" s="28">
        <v>0</v>
      </c>
      <c r="R679" s="28">
        <v>1301012</v>
      </c>
      <c r="S679" s="28">
        <v>1</v>
      </c>
      <c r="T679" s="28">
        <v>1302012</v>
      </c>
      <c r="U679" s="28">
        <v>8</v>
      </c>
      <c r="V679" s="28"/>
      <c r="W679" s="28"/>
      <c r="X679" s="28"/>
      <c r="Y679" s="28"/>
      <c r="Z679" s="28"/>
      <c r="AA679" s="28" t="str">
        <f t="shared" si="31"/>
        <v>czg-13-1-shl-loc1</v>
      </c>
      <c r="AB679" s="28">
        <v>4</v>
      </c>
      <c r="AC679" s="28">
        <f t="shared" si="30"/>
        <v>5</v>
      </c>
      <c r="AD679" s="29" t="str">
        <f>VLOOKUP(AG679,[2]战场角色!$A:$V,22,0)</f>
        <v>head_nyf_1101012</v>
      </c>
      <c r="AE679" s="29">
        <f>VLOOKUP(AG679,检索目录!A:F,6,0)</f>
        <v>2</v>
      </c>
      <c r="AF679" s="28">
        <f>VLOOKUP(AG679,检索目录!A:F,3,0)</f>
        <v>2</v>
      </c>
      <c r="AG679" s="28">
        <v>1101012</v>
      </c>
      <c r="AH679" s="28"/>
    </row>
    <row r="680" s="29" customFormat="1" ht="16.5" spans="1:34">
      <c r="A680" s="35">
        <f>CONCATENATE(9,VLOOKUP(LEFT($D680,3),{"czg",1;"tfq",2;"zyd",3;"jzq",4;"gcz",5;"pcc",6},2,FALSE))*100000+VALUE(MID($D680,5,LEN($D680)-LEN(RIGHT($D680,11))-5+1))*1000+LEFT(RIGHT($D680,10),1)*100+IF(LEFT(RIGHT($D680,8),3)="jlr",1,2)*10+RIGHT($D680,1)</f>
        <v>9113121</v>
      </c>
      <c r="B680" s="28" t="s">
        <v>101</v>
      </c>
      <c r="C680" s="28" t="s">
        <v>493</v>
      </c>
      <c r="D680" s="28" t="s">
        <v>832</v>
      </c>
      <c r="E680" s="28">
        <v>3</v>
      </c>
      <c r="F680" s="28">
        <f t="shared" si="32"/>
        <v>2</v>
      </c>
      <c r="G680" s="28">
        <f>INDEX(难度数据!$A$1:$G$16,MATCH(VALUE(MID($D680,5,LEN($D680)-LEN(RIGHT($D680,11))-5+1)),难度数据!$A$1:$A$16,0),MATCH(LEFT($D680,3),难度数据!$A$1:$G$1,0))</f>
        <v>47</v>
      </c>
      <c r="H680" s="28">
        <f>VLOOKUP($G680,难度数据!$P:$AI,IF($F680=1,2+VLOOKUP($E680,难度数据!$A$24:$B$27,2,FALSE),12+VLOOKUP($E680,难度数据!$A$28:$B$31,2,FALSE)),FALSE)</f>
        <v>1.19947141353666</v>
      </c>
      <c r="I680" s="28">
        <f>VLOOKUP($G680,难度数据!$P:$AI,IF($F680=1,3+VLOOKUP($E680,难度数据!$A$24:$B$27,2,FALSE),13+VLOOKUP($E680,难度数据!$A$28:$B$31,2,FALSE)),FALSE)</f>
        <v>0</v>
      </c>
      <c r="J680" s="28">
        <f>VLOOKUP($G680,难度数据!$P:$AI,IF($F680=1,4+VLOOKUP($E680,难度数据!$A$24:$B$27,2,FALSE),14+VLOOKUP($E680,难度数据!$A$28:$B$31,2,FALSE)),FALSE)</f>
        <v>2350</v>
      </c>
      <c r="K680" s="28">
        <v>0</v>
      </c>
      <c r="L680" s="28">
        <v>1.5</v>
      </c>
      <c r="M680" s="28">
        <v>0</v>
      </c>
      <c r="N680" s="28">
        <v>0</v>
      </c>
      <c r="O680" s="28">
        <f ca="1">LOOKUP($G680*4,难度数据!$I$3:$I$23,IF($F680=1,INDIRECT("难度数据"&amp;"!$J$3:$J$23"),INDIRECT("难度数据"&amp;"!$K$3:$K$23")))</f>
        <v>54950</v>
      </c>
      <c r="P680" s="28">
        <v>0</v>
      </c>
      <c r="Q680" s="28">
        <v>0</v>
      </c>
      <c r="R680" s="28">
        <v>1303018</v>
      </c>
      <c r="S680" s="28">
        <v>1</v>
      </c>
      <c r="T680" s="28">
        <v>1304029</v>
      </c>
      <c r="U680" s="28">
        <v>8</v>
      </c>
      <c r="V680" s="28">
        <v>1304032</v>
      </c>
      <c r="W680" s="28">
        <v>8</v>
      </c>
      <c r="X680" s="28"/>
      <c r="Y680" s="28"/>
      <c r="Z680" s="28"/>
      <c r="AA680" s="28" t="str">
        <f t="shared" si="31"/>
        <v/>
      </c>
      <c r="AB680" s="28">
        <v>0</v>
      </c>
      <c r="AC680" s="28">
        <f t="shared" si="30"/>
        <v>5</v>
      </c>
      <c r="AD680" s="29" t="str">
        <f>VLOOKUP(AG680,[2]战场角色!$A:$V,22,0)</f>
        <v>head_sr_1102018</v>
      </c>
      <c r="AE680" s="29">
        <f>VLOOKUP(AG680,检索目录!A:F,6,0)</f>
        <v>2</v>
      </c>
      <c r="AF680" s="28">
        <f>VLOOKUP(AG680,检索目录!A:F,3,0)</f>
        <v>2</v>
      </c>
      <c r="AG680" s="28">
        <v>1102018</v>
      </c>
      <c r="AH680" s="28"/>
    </row>
    <row r="681" s="29" customFormat="1" ht="16.5" spans="1:34">
      <c r="A681" s="35">
        <f>CONCATENATE(9,VLOOKUP(LEFT($D681,3),{"czg",1;"tfq",2;"zyd",3;"jzq",4;"gcz",5;"pcc",6},2,FALSE))*100000+VALUE(MID($D681,5,LEN($D681)-LEN(RIGHT($D681,11))-5+1))*1000+LEFT(RIGHT($D681,10),1)*100+IF(LEFT(RIGHT($D681,8),3)="jlr",1,2)*10+RIGHT($D681,1)</f>
        <v>9113112</v>
      </c>
      <c r="B681" s="28" t="s">
        <v>98</v>
      </c>
      <c r="C681" s="28" t="s">
        <v>104</v>
      </c>
      <c r="D681" s="28" t="s">
        <v>833</v>
      </c>
      <c r="E681" s="28">
        <v>4</v>
      </c>
      <c r="F681" s="28">
        <f t="shared" si="32"/>
        <v>1</v>
      </c>
      <c r="G681" s="28">
        <f>INDEX(难度数据!$A$1:$G$16,MATCH(VALUE(MID($D681,5,LEN($D681)-LEN(RIGHT($D681,11))-5+1)),难度数据!$A$1:$A$16,0),MATCH(LEFT($D681,3),难度数据!$A$1:$G$1,0))</f>
        <v>47</v>
      </c>
      <c r="H681" s="28">
        <f>VLOOKUP($G681,难度数据!$P:$AI,IF($F681=1,2+VLOOKUP($E681,难度数据!$A$24:$B$27,2,FALSE),12+VLOOKUP($E681,难度数据!$A$28:$B$31,2,FALSE)),FALSE)</f>
        <v>1.37787482657754</v>
      </c>
      <c r="I681" s="28">
        <f>VLOOKUP($G681,难度数据!$P:$AI,IF($F681=1,3+VLOOKUP($E681,难度数据!$A$24:$B$27,2,FALSE),13+VLOOKUP($E681,难度数据!$A$28:$B$31,2,FALSE)),FALSE)</f>
        <v>0</v>
      </c>
      <c r="J681" s="28">
        <f>VLOOKUP($G681,难度数据!$P:$AI,IF($F681=1,4+VLOOKUP($E681,难度数据!$A$24:$B$27,2,FALSE),14+VLOOKUP($E681,难度数据!$A$28:$B$31,2,FALSE)),FALSE)</f>
        <v>2350</v>
      </c>
      <c r="K681" s="28">
        <v>0</v>
      </c>
      <c r="L681" s="28">
        <v>1.5</v>
      </c>
      <c r="M681" s="28">
        <v>0</v>
      </c>
      <c r="N681" s="28">
        <v>0</v>
      </c>
      <c r="O681" s="28">
        <f ca="1">LOOKUP($G681*4,难度数据!$I$3:$I$23,IF($F681=1,INDIRECT("难度数据"&amp;"!$J$3:$J$23"),INDIRECT("难度数据"&amp;"!$K$3:$K$23")))</f>
        <v>190</v>
      </c>
      <c r="P681" s="28">
        <v>0</v>
      </c>
      <c r="Q681" s="28">
        <v>0</v>
      </c>
      <c r="R681" s="28">
        <v>1301008</v>
      </c>
      <c r="S681" s="28">
        <v>1</v>
      </c>
      <c r="T681" s="28">
        <v>1302008</v>
      </c>
      <c r="U681" s="28">
        <v>8</v>
      </c>
      <c r="V681" s="28"/>
      <c r="W681" s="28"/>
      <c r="X681" s="28"/>
      <c r="Y681" s="28"/>
      <c r="Z681" s="28"/>
      <c r="AA681" s="28" t="str">
        <f t="shared" si="31"/>
        <v>czg-13-1-shl-loc2</v>
      </c>
      <c r="AB681" s="28">
        <v>4</v>
      </c>
      <c r="AC681" s="28">
        <f t="shared" si="30"/>
        <v>5</v>
      </c>
      <c r="AD681" s="29" t="str">
        <f>VLOOKUP(AG681,[2]战场角色!$A:$V,22,0)</f>
        <v>head_hekp_1101008</v>
      </c>
      <c r="AE681" s="29">
        <f>VLOOKUP(AG681,检索目录!A:F,6,0)</f>
        <v>2</v>
      </c>
      <c r="AF681" s="28">
        <f>VLOOKUP(AG681,检索目录!A:F,3,0)</f>
        <v>3</v>
      </c>
      <c r="AG681" s="28">
        <v>1101008</v>
      </c>
      <c r="AH681" s="28"/>
    </row>
    <row r="682" s="29" customFormat="1" ht="16.5" spans="1:34">
      <c r="A682" s="35">
        <f>CONCATENATE(9,VLOOKUP(LEFT($D682,3),{"czg",1;"tfq",2;"zyd",3;"jzq",4;"gcz",5;"pcc",6},2,FALSE))*100000+VALUE(MID($D682,5,LEN($D682)-LEN(RIGHT($D682,11))-5+1))*1000+LEFT(RIGHT($D682,10),1)*100+IF(LEFT(RIGHT($D682,8),3)="jlr",1,2)*10+RIGHT($D682,1)</f>
        <v>9113122</v>
      </c>
      <c r="B682" s="28" t="s">
        <v>101</v>
      </c>
      <c r="C682" s="28" t="s">
        <v>496</v>
      </c>
      <c r="D682" s="28" t="s">
        <v>834</v>
      </c>
      <c r="E682" s="28">
        <v>4</v>
      </c>
      <c r="F682" s="28">
        <f t="shared" si="32"/>
        <v>2</v>
      </c>
      <c r="G682" s="28">
        <f>INDEX(难度数据!$A$1:$G$16,MATCH(VALUE(MID($D682,5,LEN($D682)-LEN(RIGHT($D682,11))-5+1)),难度数据!$A$1:$A$16,0),MATCH(LEFT($D682,3),难度数据!$A$1:$G$1,0))</f>
        <v>47</v>
      </c>
      <c r="H682" s="28">
        <f>VLOOKUP($G682,难度数据!$P:$AI,IF($F682=1,2+VLOOKUP($E682,难度数据!$A$24:$B$27,2,FALSE),12+VLOOKUP($E682,难度数据!$A$28:$B$31,2,FALSE)),FALSE)</f>
        <v>1.37992286513067</v>
      </c>
      <c r="I682" s="28">
        <f>VLOOKUP($G682,难度数据!$P:$AI,IF($F682=1,3+VLOOKUP($E682,难度数据!$A$24:$B$27,2,FALSE),13+VLOOKUP($E682,难度数据!$A$28:$B$31,2,FALSE)),FALSE)</f>
        <v>0</v>
      </c>
      <c r="J682" s="28">
        <f>VLOOKUP($G682,难度数据!$P:$AI,IF($F682=1,4+VLOOKUP($E682,难度数据!$A$24:$B$27,2,FALSE),14+VLOOKUP($E682,难度数据!$A$28:$B$31,2,FALSE)),FALSE)</f>
        <v>2350</v>
      </c>
      <c r="K682" s="28">
        <v>0</v>
      </c>
      <c r="L682" s="28">
        <v>1.5</v>
      </c>
      <c r="M682" s="28">
        <v>0</v>
      </c>
      <c r="N682" s="28">
        <v>0</v>
      </c>
      <c r="O682" s="28">
        <f ca="1">LOOKUP($G682*4,难度数据!$I$3:$I$23,IF($F682=1,INDIRECT("难度数据"&amp;"!$J$3:$J$23"),INDIRECT("难度数据"&amp;"!$K$3:$K$23")))</f>
        <v>54950</v>
      </c>
      <c r="P682" s="28">
        <v>0</v>
      </c>
      <c r="Q682" s="28">
        <v>0</v>
      </c>
      <c r="R682" s="28">
        <v>1303013</v>
      </c>
      <c r="S682" s="28">
        <v>1</v>
      </c>
      <c r="T682" s="28">
        <v>1304030</v>
      </c>
      <c r="U682" s="28">
        <v>8</v>
      </c>
      <c r="V682" s="28">
        <v>1304031</v>
      </c>
      <c r="W682" s="28">
        <v>8</v>
      </c>
      <c r="X682" s="28"/>
      <c r="Y682" s="28"/>
      <c r="Z682" s="28"/>
      <c r="AA682" s="28" t="str">
        <f t="shared" si="31"/>
        <v/>
      </c>
      <c r="AB682" s="28">
        <v>0</v>
      </c>
      <c r="AC682" s="28">
        <f t="shared" si="30"/>
        <v>5</v>
      </c>
      <c r="AD682" s="29" t="str">
        <f>VLOOKUP(AG682,[2]战场角色!$A:$V,22,0)</f>
        <v>head_sbls_1102013</v>
      </c>
      <c r="AE682" s="29">
        <f>VLOOKUP(AG682,检索目录!A:F,6,0)</f>
        <v>2</v>
      </c>
      <c r="AF682" s="28">
        <f>VLOOKUP(AG682,检索目录!A:F,3,0)</f>
        <v>3</v>
      </c>
      <c r="AG682" s="28">
        <v>1102013</v>
      </c>
      <c r="AH682" s="28"/>
    </row>
    <row r="683" s="29" customFormat="1" ht="16.5" spans="1:34">
      <c r="A683" s="35">
        <f>CONCATENATE(9,VLOOKUP(LEFT($D683,3),{"czg",1;"tfq",2;"zyd",3;"jzq",4;"gcz",5;"pcc",6},2,FALSE))*100000+VALUE(MID($D683,5,LEN($D683)-LEN(RIGHT($D683,11))-5+1))*1000+LEFT(RIGHT($D683,10),1)*100+IF(LEFT(RIGHT($D683,8),3)="jlr",1,2)*10+RIGHT($D683,1)</f>
        <v>9113113</v>
      </c>
      <c r="B683" s="28" t="s">
        <v>98</v>
      </c>
      <c r="C683" s="28" t="s">
        <v>108</v>
      </c>
      <c r="D683" s="28" t="s">
        <v>835</v>
      </c>
      <c r="E683" s="28">
        <v>3</v>
      </c>
      <c r="F683" s="28">
        <f t="shared" si="32"/>
        <v>1</v>
      </c>
      <c r="G683" s="28">
        <f>INDEX(难度数据!$A$1:$G$16,MATCH(VALUE(MID($D683,5,LEN($D683)-LEN(RIGHT($D683,11))-5+1)),难度数据!$A$1:$A$16,0),MATCH(LEFT($D683,3),难度数据!$A$1:$G$1,0))</f>
        <v>47</v>
      </c>
      <c r="H683" s="28">
        <f>VLOOKUP($G683,难度数据!$P:$AI,IF($F683=1,2+VLOOKUP($E683,难度数据!$A$24:$B$27,2,FALSE),12+VLOOKUP($E683,难度数据!$A$28:$B$31,2,FALSE)),FALSE)</f>
        <v>1.19400647647438</v>
      </c>
      <c r="I683" s="28">
        <f>VLOOKUP($G683,难度数据!$P:$AI,IF($F683=1,3+VLOOKUP($E683,难度数据!$A$24:$B$27,2,FALSE),13+VLOOKUP($E683,难度数据!$A$28:$B$31,2,FALSE)),FALSE)</f>
        <v>0</v>
      </c>
      <c r="J683" s="28">
        <f>VLOOKUP($G683,难度数据!$P:$AI,IF($F683=1,4+VLOOKUP($E683,难度数据!$A$24:$B$27,2,FALSE),14+VLOOKUP($E683,难度数据!$A$28:$B$31,2,FALSE)),FALSE)</f>
        <v>2350</v>
      </c>
      <c r="K683" s="28">
        <v>0</v>
      </c>
      <c r="L683" s="28">
        <v>1.5</v>
      </c>
      <c r="M683" s="28">
        <v>0</v>
      </c>
      <c r="N683" s="28">
        <v>0</v>
      </c>
      <c r="O683" s="28">
        <f ca="1">LOOKUP($G683*4,难度数据!$I$3:$I$23,IF($F683=1,INDIRECT("难度数据"&amp;"!$J$3:$J$23"),INDIRECT("难度数据"&amp;"!$K$3:$K$23")))</f>
        <v>190</v>
      </c>
      <c r="P683" s="28">
        <v>0</v>
      </c>
      <c r="Q683" s="28">
        <v>0</v>
      </c>
      <c r="R683" s="28">
        <v>1301013</v>
      </c>
      <c r="S683" s="28">
        <v>1</v>
      </c>
      <c r="T683" s="28">
        <v>1302013</v>
      </c>
      <c r="U683" s="28">
        <v>8</v>
      </c>
      <c r="V683" s="28"/>
      <c r="W683" s="28"/>
      <c r="X683" s="28"/>
      <c r="Y683" s="28"/>
      <c r="Z683" s="28"/>
      <c r="AA683" s="28" t="str">
        <f t="shared" si="31"/>
        <v>czg-13-1-shl-loc3</v>
      </c>
      <c r="AB683" s="28">
        <v>4</v>
      </c>
      <c r="AC683" s="28">
        <f t="shared" si="30"/>
        <v>5</v>
      </c>
      <c r="AD683" s="29" t="str">
        <f>VLOOKUP(AG683,[2]战场角色!$A:$V,22,0)</f>
        <v>head_jl_1101013</v>
      </c>
      <c r="AE683" s="29">
        <f>VLOOKUP(AG683,检索目录!A:F,6,0)</f>
        <v>2</v>
      </c>
      <c r="AF683" s="28">
        <f>VLOOKUP(AG683,检索目录!A:F,3,0)</f>
        <v>1</v>
      </c>
      <c r="AG683" s="28">
        <v>1101013</v>
      </c>
      <c r="AH683" s="28"/>
    </row>
    <row r="684" s="29" customFormat="1" ht="16.5" spans="1:34">
      <c r="A684" s="35">
        <f>CONCATENATE(9,VLOOKUP(LEFT($D684,3),{"czg",1;"tfq",2;"zyd",3;"jzq",4;"gcz",5;"pcc",6},2,FALSE))*100000+VALUE(MID($D684,5,LEN($D684)-LEN(RIGHT($D684,11))-5+1))*1000+LEFT(RIGHT($D684,10),1)*100+IF(LEFT(RIGHT($D684,8),3)="jlr",1,2)*10+RIGHT($D684,1)</f>
        <v>9113123</v>
      </c>
      <c r="B684" s="28" t="s">
        <v>101</v>
      </c>
      <c r="C684" s="28" t="s">
        <v>499</v>
      </c>
      <c r="D684" s="28" t="s">
        <v>836</v>
      </c>
      <c r="E684" s="28">
        <v>3</v>
      </c>
      <c r="F684" s="28">
        <f t="shared" si="32"/>
        <v>2</v>
      </c>
      <c r="G684" s="28">
        <f>INDEX(难度数据!$A$1:$G$16,MATCH(VALUE(MID($D684,5,LEN($D684)-LEN(RIGHT($D684,11))-5+1)),难度数据!$A$1:$A$16,0),MATCH(LEFT($D684,3),难度数据!$A$1:$G$1,0))</f>
        <v>47</v>
      </c>
      <c r="H684" s="28">
        <f>VLOOKUP($G684,难度数据!$P:$AI,IF($F684=1,2+VLOOKUP($E684,难度数据!$A$24:$B$27,2,FALSE),12+VLOOKUP($E684,难度数据!$A$28:$B$31,2,FALSE)),FALSE)</f>
        <v>1.19947141353666</v>
      </c>
      <c r="I684" s="28">
        <f>VLOOKUP($G684,难度数据!$P:$AI,IF($F684=1,3+VLOOKUP($E684,难度数据!$A$24:$B$27,2,FALSE),13+VLOOKUP($E684,难度数据!$A$28:$B$31,2,FALSE)),FALSE)</f>
        <v>0</v>
      </c>
      <c r="J684" s="28">
        <f>VLOOKUP($G684,难度数据!$P:$AI,IF($F684=1,4+VLOOKUP($E684,难度数据!$A$24:$B$27,2,FALSE),14+VLOOKUP($E684,难度数据!$A$28:$B$31,2,FALSE)),FALSE)</f>
        <v>2350</v>
      </c>
      <c r="K684" s="28">
        <v>0</v>
      </c>
      <c r="L684" s="28">
        <v>1.5</v>
      </c>
      <c r="M684" s="28">
        <v>0</v>
      </c>
      <c r="N684" s="28">
        <v>0</v>
      </c>
      <c r="O684" s="28">
        <f ca="1">LOOKUP($G684*4,难度数据!$I$3:$I$23,IF($F684=1,INDIRECT("难度数据"&amp;"!$J$3:$J$23"),INDIRECT("难度数据"&amp;"!$K$3:$K$23")))</f>
        <v>54950</v>
      </c>
      <c r="P684" s="28">
        <v>0</v>
      </c>
      <c r="Q684" s="28">
        <v>0</v>
      </c>
      <c r="R684" s="28">
        <v>1303019</v>
      </c>
      <c r="S684" s="28">
        <v>1</v>
      </c>
      <c r="T684" s="28">
        <v>1304030</v>
      </c>
      <c r="U684" s="28">
        <v>8</v>
      </c>
      <c r="V684" s="28">
        <v>1304036</v>
      </c>
      <c r="W684" s="28">
        <v>8</v>
      </c>
      <c r="X684" s="28"/>
      <c r="Y684" s="28"/>
      <c r="Z684" s="28"/>
      <c r="AA684" s="28" t="str">
        <f t="shared" si="31"/>
        <v/>
      </c>
      <c r="AB684" s="28">
        <v>0</v>
      </c>
      <c r="AC684" s="28">
        <f t="shared" si="30"/>
        <v>5</v>
      </c>
      <c r="AD684" s="29" t="str">
        <f>VLOOKUP(AG684,[2]战场角色!$A:$V,22,0)</f>
        <v>head_shx_1102019</v>
      </c>
      <c r="AE684" s="29">
        <f>VLOOKUP(AG684,检索目录!A:F,6,0)</f>
        <v>2</v>
      </c>
      <c r="AF684" s="28">
        <f>VLOOKUP(AG684,检索目录!A:F,3,0)</f>
        <v>1</v>
      </c>
      <c r="AG684" s="28">
        <v>1102019</v>
      </c>
      <c r="AH684" s="28"/>
    </row>
    <row r="685" s="29" customFormat="1" ht="16.5" spans="1:34">
      <c r="A685" s="35">
        <f>CONCATENATE(9,VLOOKUP(LEFT($D685,3),{"czg",1;"tfq",2;"zyd",3;"jzq",4;"gcz",5;"pcc",6},2,FALSE))*100000+VALUE(MID($D685,5,LEN($D685)-LEN(RIGHT($D685,11))-5+1))*1000+LEFT(RIGHT($D685,10),1)*100+IF(LEFT(RIGHT($D685,8),3)="jlr",1,2)*10+RIGHT($D685,1)</f>
        <v>9113211</v>
      </c>
      <c r="B685" s="28" t="s">
        <v>98</v>
      </c>
      <c r="C685" s="28" t="s">
        <v>209</v>
      </c>
      <c r="D685" s="28" t="s">
        <v>837</v>
      </c>
      <c r="E685" s="28">
        <v>3</v>
      </c>
      <c r="F685" s="28">
        <f t="shared" si="32"/>
        <v>1</v>
      </c>
      <c r="G685" s="28">
        <f>INDEX(难度数据!$A$1:$G$16,MATCH(VALUE(MID($D685,5,LEN($D685)-LEN(RIGHT($D685,11))-5+1)),难度数据!$A$1:$A$16,0),MATCH(LEFT($D685,3),难度数据!$A$1:$G$1,0))</f>
        <v>47</v>
      </c>
      <c r="H685" s="28">
        <f>VLOOKUP($G685,难度数据!$P:$AI,IF($F685=1,2+VLOOKUP($E685,难度数据!$A$24:$B$27,2,FALSE),12+VLOOKUP($E685,难度数据!$A$28:$B$31,2,FALSE)),FALSE)</f>
        <v>1.19400647647438</v>
      </c>
      <c r="I685" s="28">
        <f>VLOOKUP($G685,难度数据!$P:$AI,IF($F685=1,3+VLOOKUP($E685,难度数据!$A$24:$B$27,2,FALSE),13+VLOOKUP($E685,难度数据!$A$28:$B$31,2,FALSE)),FALSE)</f>
        <v>0</v>
      </c>
      <c r="J685" s="28">
        <f>VLOOKUP($G685,难度数据!$P:$AI,IF($F685=1,4+VLOOKUP($E685,难度数据!$A$24:$B$27,2,FALSE),14+VLOOKUP($E685,难度数据!$A$28:$B$31,2,FALSE)),FALSE)</f>
        <v>2350</v>
      </c>
      <c r="K685" s="28">
        <v>0</v>
      </c>
      <c r="L685" s="28">
        <v>1.5</v>
      </c>
      <c r="M685" s="28">
        <v>0</v>
      </c>
      <c r="N685" s="28">
        <v>0</v>
      </c>
      <c r="O685" s="28">
        <f ca="1">LOOKUP($G685*4,难度数据!$I$3:$I$23,IF($F685=1,INDIRECT("难度数据"&amp;"!$J$3:$J$23"),INDIRECT("难度数据"&amp;"!$K$3:$K$23")))</f>
        <v>190</v>
      </c>
      <c r="P685" s="28">
        <v>0</v>
      </c>
      <c r="Q685" s="28">
        <v>0</v>
      </c>
      <c r="R685" s="28">
        <v>1301001</v>
      </c>
      <c r="S685" s="28">
        <v>1</v>
      </c>
      <c r="T685" s="28">
        <v>1302001</v>
      </c>
      <c r="U685" s="28">
        <v>8</v>
      </c>
      <c r="V685" s="28"/>
      <c r="W685" s="28"/>
      <c r="X685" s="28"/>
      <c r="Y685" s="28"/>
      <c r="Z685" s="28"/>
      <c r="AA685" s="28" t="str">
        <f t="shared" si="31"/>
        <v>czg-13-2-shl-loc1</v>
      </c>
      <c r="AB685" s="28">
        <v>4</v>
      </c>
      <c r="AC685" s="28">
        <f t="shared" si="30"/>
        <v>5</v>
      </c>
      <c r="AD685" s="29" t="str">
        <f>VLOOKUP(AG685,[2]战场角色!$A:$V,22,0)</f>
        <v>head_cfcyb_1101001</v>
      </c>
      <c r="AE685" s="29">
        <f>VLOOKUP(AG685,检索目录!A:F,6,0)</f>
        <v>3</v>
      </c>
      <c r="AF685" s="28">
        <f>VLOOKUP(AG685,检索目录!A:F,3,0)</f>
        <v>1</v>
      </c>
      <c r="AG685" s="28">
        <v>1101001</v>
      </c>
      <c r="AH685" s="28"/>
    </row>
    <row r="686" s="29" customFormat="1" ht="16.5" spans="1:34">
      <c r="A686" s="35">
        <f>CONCATENATE(9,VLOOKUP(LEFT($D686,3),{"czg",1;"tfq",2;"zyd",3;"jzq",4;"gcz",5;"pcc",6},2,FALSE))*100000+VALUE(MID($D686,5,LEN($D686)-LEN(RIGHT($D686,11))-5+1))*1000+LEFT(RIGHT($D686,10),1)*100+IF(LEFT(RIGHT($D686,8),3)="jlr",1,2)*10+RIGHT($D686,1)</f>
        <v>9113221</v>
      </c>
      <c r="B686" s="28" t="s">
        <v>101</v>
      </c>
      <c r="C686" s="28" t="s">
        <v>502</v>
      </c>
      <c r="D686" s="28" t="s">
        <v>838</v>
      </c>
      <c r="E686" s="28">
        <v>3</v>
      </c>
      <c r="F686" s="28">
        <f t="shared" si="32"/>
        <v>2</v>
      </c>
      <c r="G686" s="28">
        <f>INDEX(难度数据!$A$1:$G$16,MATCH(VALUE(MID($D686,5,LEN($D686)-LEN(RIGHT($D686,11))-5+1)),难度数据!$A$1:$A$16,0),MATCH(LEFT($D686,3),难度数据!$A$1:$G$1,0))</f>
        <v>47</v>
      </c>
      <c r="H686" s="28">
        <f>VLOOKUP($G686,难度数据!$P:$AI,IF($F686=1,2+VLOOKUP($E686,难度数据!$A$24:$B$27,2,FALSE),12+VLOOKUP($E686,难度数据!$A$28:$B$31,2,FALSE)),FALSE)</f>
        <v>1.19947141353666</v>
      </c>
      <c r="I686" s="28">
        <f>VLOOKUP($G686,难度数据!$P:$AI,IF($F686=1,3+VLOOKUP($E686,难度数据!$A$24:$B$27,2,FALSE),13+VLOOKUP($E686,难度数据!$A$28:$B$31,2,FALSE)),FALSE)</f>
        <v>0</v>
      </c>
      <c r="J686" s="28">
        <f>VLOOKUP($G686,难度数据!$P:$AI,IF($F686=1,4+VLOOKUP($E686,难度数据!$A$24:$B$27,2,FALSE),14+VLOOKUP($E686,难度数据!$A$28:$B$31,2,FALSE)),FALSE)</f>
        <v>2350</v>
      </c>
      <c r="K686" s="28">
        <v>0</v>
      </c>
      <c r="L686" s="28">
        <v>1.5</v>
      </c>
      <c r="M686" s="28">
        <v>0</v>
      </c>
      <c r="N686" s="28">
        <v>0</v>
      </c>
      <c r="O686" s="28">
        <f ca="1">LOOKUP($G686*4,难度数据!$I$3:$I$23,IF($F686=1,INDIRECT("难度数据"&amp;"!$J$3:$J$23"),INDIRECT("难度数据"&amp;"!$K$3:$K$23")))</f>
        <v>54950</v>
      </c>
      <c r="P686" s="28">
        <v>0</v>
      </c>
      <c r="Q686" s="28">
        <v>0</v>
      </c>
      <c r="R686" s="28">
        <v>1303002</v>
      </c>
      <c r="S686" s="28">
        <v>1</v>
      </c>
      <c r="T686" s="28">
        <v>1304017</v>
      </c>
      <c r="U686" s="28">
        <v>8</v>
      </c>
      <c r="V686" s="28">
        <v>1304019</v>
      </c>
      <c r="W686" s="28">
        <v>8</v>
      </c>
      <c r="X686" s="28"/>
      <c r="Y686" s="28"/>
      <c r="Z686" s="28"/>
      <c r="AA686" s="28" t="str">
        <f t="shared" si="31"/>
        <v/>
      </c>
      <c r="AB686" s="28">
        <v>0</v>
      </c>
      <c r="AC686" s="28">
        <f t="shared" si="30"/>
        <v>5</v>
      </c>
      <c r="AD686" s="29" t="str">
        <f>VLOOKUP(AG686,[2]战场角色!$A:$V,22,0)</f>
        <v>head_xc_1102002</v>
      </c>
      <c r="AE686" s="29">
        <f>VLOOKUP(AG686,检索目录!A:F,6,0)</f>
        <v>3</v>
      </c>
      <c r="AF686" s="28">
        <f>VLOOKUP(AG686,检索目录!A:F,3,0)</f>
        <v>1</v>
      </c>
      <c r="AG686" s="28">
        <v>1102002</v>
      </c>
      <c r="AH686" s="28"/>
    </row>
    <row r="687" s="29" customFormat="1" ht="16.5" spans="1:34">
      <c r="A687" s="35">
        <f>CONCATENATE(9,VLOOKUP(LEFT($D687,3),{"czg",1;"tfq",2;"zyd",3;"jzq",4;"gcz",5;"pcc",6},2,FALSE))*100000+VALUE(MID($D687,5,LEN($D687)-LEN(RIGHT($D687,11))-5+1))*1000+LEFT(RIGHT($D687,10),1)*100+IF(LEFT(RIGHT($D687,8),3)="jlr",1,2)*10+RIGHT($D687,1)</f>
        <v>9113212</v>
      </c>
      <c r="B687" s="28" t="s">
        <v>98</v>
      </c>
      <c r="C687" s="28" t="s">
        <v>231</v>
      </c>
      <c r="D687" s="28" t="s">
        <v>839</v>
      </c>
      <c r="E687" s="28">
        <v>4</v>
      </c>
      <c r="F687" s="28">
        <f t="shared" si="32"/>
        <v>1</v>
      </c>
      <c r="G687" s="28">
        <f>INDEX(难度数据!$A$1:$G$16,MATCH(VALUE(MID($D687,5,LEN($D687)-LEN(RIGHT($D687,11))-5+1)),难度数据!$A$1:$A$16,0),MATCH(LEFT($D687,3),难度数据!$A$1:$G$1,0))</f>
        <v>47</v>
      </c>
      <c r="H687" s="28">
        <f>VLOOKUP($G687,难度数据!$P:$AI,IF($F687=1,2+VLOOKUP($E687,难度数据!$A$24:$B$27,2,FALSE),12+VLOOKUP($E687,难度数据!$A$28:$B$31,2,FALSE)),FALSE)</f>
        <v>1.37787482657754</v>
      </c>
      <c r="I687" s="28">
        <f>VLOOKUP($G687,难度数据!$P:$AI,IF($F687=1,3+VLOOKUP($E687,难度数据!$A$24:$B$27,2,FALSE),13+VLOOKUP($E687,难度数据!$A$28:$B$31,2,FALSE)),FALSE)</f>
        <v>0</v>
      </c>
      <c r="J687" s="28">
        <f>VLOOKUP($G687,难度数据!$P:$AI,IF($F687=1,4+VLOOKUP($E687,难度数据!$A$24:$B$27,2,FALSE),14+VLOOKUP($E687,难度数据!$A$28:$B$31,2,FALSE)),FALSE)</f>
        <v>2350</v>
      </c>
      <c r="K687" s="28">
        <v>0</v>
      </c>
      <c r="L687" s="28">
        <v>1.5</v>
      </c>
      <c r="M687" s="28">
        <v>0</v>
      </c>
      <c r="N687" s="28">
        <v>0</v>
      </c>
      <c r="O687" s="28">
        <f ca="1">LOOKUP($G687*4,难度数据!$I$3:$I$23,IF($F687=1,INDIRECT("难度数据"&amp;"!$J$3:$J$23"),INDIRECT("难度数据"&amp;"!$K$3:$K$23")))</f>
        <v>190</v>
      </c>
      <c r="P687" s="28">
        <v>0</v>
      </c>
      <c r="Q687" s="28">
        <v>0</v>
      </c>
      <c r="R687" s="28">
        <v>1301003</v>
      </c>
      <c r="S687" s="28">
        <v>1</v>
      </c>
      <c r="T687" s="28">
        <v>1302003</v>
      </c>
      <c r="U687" s="28">
        <v>8</v>
      </c>
      <c r="V687" s="28"/>
      <c r="W687" s="28"/>
      <c r="X687" s="28"/>
      <c r="Y687" s="28"/>
      <c r="Z687" s="28"/>
      <c r="AA687" s="28" t="str">
        <f t="shared" si="31"/>
        <v>czg-13-2-shl-loc2</v>
      </c>
      <c r="AB687" s="28">
        <v>4</v>
      </c>
      <c r="AC687" s="28">
        <f t="shared" si="30"/>
        <v>5</v>
      </c>
      <c r="AD687" s="29" t="str">
        <f>VLOOKUP(AG687,[2]战场角色!$A:$V,22,0)</f>
        <v>head_zdxl_1101003</v>
      </c>
      <c r="AE687" s="29">
        <f>VLOOKUP(AG687,检索目录!A:F,6,0)</f>
        <v>3</v>
      </c>
      <c r="AF687" s="28">
        <f>VLOOKUP(AG687,检索目录!A:F,3,0)</f>
        <v>3</v>
      </c>
      <c r="AG687" s="28">
        <v>1101003</v>
      </c>
      <c r="AH687" s="28"/>
    </row>
    <row r="688" s="29" customFormat="1" ht="16.5" spans="1:34">
      <c r="A688" s="35">
        <f>CONCATENATE(9,VLOOKUP(LEFT($D688,3),{"czg",1;"tfq",2;"zyd",3;"jzq",4;"gcz",5;"pcc",6},2,FALSE))*100000+VALUE(MID($D688,5,LEN($D688)-LEN(RIGHT($D688,11))-5+1))*1000+LEFT(RIGHT($D688,10),1)*100+IF(LEFT(RIGHT($D688,8),3)="jlr",1,2)*10+RIGHT($D688,1)</f>
        <v>9113222</v>
      </c>
      <c r="B688" s="28" t="s">
        <v>101</v>
      </c>
      <c r="C688" s="28" t="s">
        <v>505</v>
      </c>
      <c r="D688" s="28" t="s">
        <v>840</v>
      </c>
      <c r="E688" s="28">
        <v>4</v>
      </c>
      <c r="F688" s="28">
        <f t="shared" si="32"/>
        <v>2</v>
      </c>
      <c r="G688" s="28">
        <f>INDEX(难度数据!$A$1:$G$16,MATCH(VALUE(MID($D688,5,LEN($D688)-LEN(RIGHT($D688,11))-5+1)),难度数据!$A$1:$A$16,0),MATCH(LEFT($D688,3),难度数据!$A$1:$G$1,0))</f>
        <v>47</v>
      </c>
      <c r="H688" s="28">
        <f>VLOOKUP($G688,难度数据!$P:$AI,IF($F688=1,2+VLOOKUP($E688,难度数据!$A$24:$B$27,2,FALSE),12+VLOOKUP($E688,难度数据!$A$28:$B$31,2,FALSE)),FALSE)</f>
        <v>1.37992286513067</v>
      </c>
      <c r="I688" s="28">
        <f>VLOOKUP($G688,难度数据!$P:$AI,IF($F688=1,3+VLOOKUP($E688,难度数据!$A$24:$B$27,2,FALSE),13+VLOOKUP($E688,难度数据!$A$28:$B$31,2,FALSE)),FALSE)</f>
        <v>0</v>
      </c>
      <c r="J688" s="28">
        <f>VLOOKUP($G688,难度数据!$P:$AI,IF($F688=1,4+VLOOKUP($E688,难度数据!$A$24:$B$27,2,FALSE),14+VLOOKUP($E688,难度数据!$A$28:$B$31,2,FALSE)),FALSE)</f>
        <v>2350</v>
      </c>
      <c r="K688" s="28">
        <v>0</v>
      </c>
      <c r="L688" s="28">
        <v>1.5</v>
      </c>
      <c r="M688" s="28">
        <v>0</v>
      </c>
      <c r="N688" s="28">
        <v>0</v>
      </c>
      <c r="O688" s="28">
        <f ca="1">LOOKUP($G688*4,难度数据!$I$3:$I$23,IF($F688=1,INDIRECT("难度数据"&amp;"!$J$3:$J$23"),INDIRECT("难度数据"&amp;"!$K$3:$K$23")))</f>
        <v>54950</v>
      </c>
      <c r="P688" s="28">
        <v>0</v>
      </c>
      <c r="Q688" s="28">
        <v>0</v>
      </c>
      <c r="R688" s="28">
        <v>1303005</v>
      </c>
      <c r="S688" s="28">
        <v>1</v>
      </c>
      <c r="T688" s="28">
        <v>1304030</v>
      </c>
      <c r="U688" s="28">
        <v>8</v>
      </c>
      <c r="V688" s="28">
        <v>1304036</v>
      </c>
      <c r="W688" s="28">
        <v>8</v>
      </c>
      <c r="X688" s="28"/>
      <c r="Y688" s="28"/>
      <c r="Z688" s="28"/>
      <c r="AA688" s="28" t="str">
        <f t="shared" si="31"/>
        <v/>
      </c>
      <c r="AB688" s="28">
        <v>0</v>
      </c>
      <c r="AC688" s="28">
        <f t="shared" si="30"/>
        <v>5</v>
      </c>
      <c r="AD688" s="29" t="str">
        <f>VLOOKUP(AG688,[2]战场角色!$A:$V,22,0)</f>
        <v>head_lxy_1102005</v>
      </c>
      <c r="AE688" s="29">
        <f>VLOOKUP(AG688,检索目录!A:F,6,0)</f>
        <v>3</v>
      </c>
      <c r="AF688" s="28">
        <f>VLOOKUP(AG688,检索目录!A:F,3,0)</f>
        <v>3</v>
      </c>
      <c r="AG688" s="28">
        <v>1102005</v>
      </c>
      <c r="AH688" s="28"/>
    </row>
    <row r="689" s="29" customFormat="1" ht="16.5" spans="1:34">
      <c r="A689" s="35">
        <f>CONCATENATE(9,VLOOKUP(LEFT($D689,3),{"czg",1;"tfq",2;"zyd",3;"jzq",4;"gcz",5;"pcc",6},2,FALSE))*100000+VALUE(MID($D689,5,LEN($D689)-LEN(RIGHT($D689,11))-5+1))*1000+LEFT(RIGHT($D689,10),1)*100+IF(LEFT(RIGHT($D689,8),3)="jlr",1,2)*10+RIGHT($D689,1)</f>
        <v>9113213</v>
      </c>
      <c r="B689" s="28" t="s">
        <v>98</v>
      </c>
      <c r="C689" s="28" t="s">
        <v>215</v>
      </c>
      <c r="D689" s="28" t="s">
        <v>841</v>
      </c>
      <c r="E689" s="28">
        <v>3</v>
      </c>
      <c r="F689" s="28">
        <f t="shared" si="32"/>
        <v>1</v>
      </c>
      <c r="G689" s="28">
        <f>INDEX(难度数据!$A$1:$G$16,MATCH(VALUE(MID($D689,5,LEN($D689)-LEN(RIGHT($D689,11))-5+1)),难度数据!$A$1:$A$16,0),MATCH(LEFT($D689,3),难度数据!$A$1:$G$1,0))</f>
        <v>47</v>
      </c>
      <c r="H689" s="28">
        <f>VLOOKUP($G689,难度数据!$P:$AI,IF($F689=1,2+VLOOKUP($E689,难度数据!$A$24:$B$27,2,FALSE),12+VLOOKUP($E689,难度数据!$A$28:$B$31,2,FALSE)),FALSE)</f>
        <v>1.19400647647438</v>
      </c>
      <c r="I689" s="28">
        <f>VLOOKUP($G689,难度数据!$P:$AI,IF($F689=1,3+VLOOKUP($E689,难度数据!$A$24:$B$27,2,FALSE),13+VLOOKUP($E689,难度数据!$A$28:$B$31,2,FALSE)),FALSE)</f>
        <v>0</v>
      </c>
      <c r="J689" s="28">
        <f>VLOOKUP($G689,难度数据!$P:$AI,IF($F689=1,4+VLOOKUP($E689,难度数据!$A$24:$B$27,2,FALSE),14+VLOOKUP($E689,难度数据!$A$28:$B$31,2,FALSE)),FALSE)</f>
        <v>2350</v>
      </c>
      <c r="K689" s="28">
        <v>0</v>
      </c>
      <c r="L689" s="28">
        <v>1.5</v>
      </c>
      <c r="M689" s="28">
        <v>0</v>
      </c>
      <c r="N689" s="28">
        <v>0</v>
      </c>
      <c r="O689" s="28">
        <f ca="1">LOOKUP($G689*4,难度数据!$I$3:$I$23,IF($F689=1,INDIRECT("难度数据"&amp;"!$J$3:$J$23"),INDIRECT("难度数据"&amp;"!$K$3:$K$23")))</f>
        <v>190</v>
      </c>
      <c r="P689" s="28">
        <v>0</v>
      </c>
      <c r="Q689" s="28">
        <v>0</v>
      </c>
      <c r="R689" s="28">
        <v>1301014</v>
      </c>
      <c r="S689" s="28">
        <v>1</v>
      </c>
      <c r="T689" s="28">
        <v>1302014</v>
      </c>
      <c r="U689" s="28">
        <v>8</v>
      </c>
      <c r="V689" s="28"/>
      <c r="W689" s="28"/>
      <c r="X689" s="28"/>
      <c r="Y689" s="28"/>
      <c r="Z689" s="28"/>
      <c r="AA689" s="28" t="str">
        <f t="shared" si="31"/>
        <v>czg-13-2-shl-loc3</v>
      </c>
      <c r="AB689" s="28">
        <v>4</v>
      </c>
      <c r="AC689" s="28">
        <f t="shared" si="30"/>
        <v>5</v>
      </c>
      <c r="AD689" s="29" t="str">
        <f>VLOOKUP(AG689,[2]战场角色!$A:$V,22,0)</f>
        <v>head_lxg_1101014</v>
      </c>
      <c r="AE689" s="29">
        <f>VLOOKUP(AG689,检索目录!A:F,6,0)</f>
        <v>3</v>
      </c>
      <c r="AF689" s="28">
        <f>VLOOKUP(AG689,检索目录!A:F,3,0)</f>
        <v>2</v>
      </c>
      <c r="AG689" s="28">
        <v>1101014</v>
      </c>
      <c r="AH689" s="28"/>
    </row>
    <row r="690" s="29" customFormat="1" ht="16.5" spans="1:34">
      <c r="A690" s="35">
        <f>CONCATENATE(9,VLOOKUP(LEFT($D690,3),{"czg",1;"tfq",2;"zyd",3;"jzq",4;"gcz",5;"pcc",6},2,FALSE))*100000+VALUE(MID($D690,5,LEN($D690)-LEN(RIGHT($D690,11))-5+1))*1000+LEFT(RIGHT($D690,10),1)*100+IF(LEFT(RIGHT($D690,8),3)="jlr",1,2)*10+RIGHT($D690,1)</f>
        <v>9113223</v>
      </c>
      <c r="B690" s="28" t="s">
        <v>101</v>
      </c>
      <c r="C690" s="28" t="s">
        <v>508</v>
      </c>
      <c r="D690" s="28" t="s">
        <v>842</v>
      </c>
      <c r="E690" s="28">
        <v>3</v>
      </c>
      <c r="F690" s="28">
        <f t="shared" si="32"/>
        <v>2</v>
      </c>
      <c r="G690" s="28">
        <f>INDEX(难度数据!$A$1:$G$16,MATCH(VALUE(MID($D690,5,LEN($D690)-LEN(RIGHT($D690,11))-5+1)),难度数据!$A$1:$A$16,0),MATCH(LEFT($D690,3),难度数据!$A$1:$G$1,0))</f>
        <v>47</v>
      </c>
      <c r="H690" s="28">
        <f>VLOOKUP($G690,难度数据!$P:$AI,IF($F690=1,2+VLOOKUP($E690,难度数据!$A$24:$B$27,2,FALSE),12+VLOOKUP($E690,难度数据!$A$28:$B$31,2,FALSE)),FALSE)</f>
        <v>1.19947141353666</v>
      </c>
      <c r="I690" s="28">
        <f>VLOOKUP($G690,难度数据!$P:$AI,IF($F690=1,3+VLOOKUP($E690,难度数据!$A$24:$B$27,2,FALSE),13+VLOOKUP($E690,难度数据!$A$28:$B$31,2,FALSE)),FALSE)</f>
        <v>0</v>
      </c>
      <c r="J690" s="28">
        <f>VLOOKUP($G690,难度数据!$P:$AI,IF($F690=1,4+VLOOKUP($E690,难度数据!$A$24:$B$27,2,FALSE),14+VLOOKUP($E690,难度数据!$A$28:$B$31,2,FALSE)),FALSE)</f>
        <v>2350</v>
      </c>
      <c r="K690" s="28">
        <v>0</v>
      </c>
      <c r="L690" s="28">
        <v>1.5</v>
      </c>
      <c r="M690" s="28">
        <v>0</v>
      </c>
      <c r="N690" s="28">
        <v>0</v>
      </c>
      <c r="O690" s="28">
        <f ca="1">LOOKUP($G690*4,难度数据!$I$3:$I$23,IF($F690=1,INDIRECT("难度数据"&amp;"!$J$3:$J$23"),INDIRECT("难度数据"&amp;"!$K$3:$K$23")))</f>
        <v>54950</v>
      </c>
      <c r="P690" s="28">
        <v>0</v>
      </c>
      <c r="Q690" s="28">
        <v>0</v>
      </c>
      <c r="R690" s="28">
        <v>1303020</v>
      </c>
      <c r="S690" s="28">
        <v>1</v>
      </c>
      <c r="T690" s="28">
        <v>1304029</v>
      </c>
      <c r="U690" s="28">
        <v>8</v>
      </c>
      <c r="V690" s="28">
        <v>1304032</v>
      </c>
      <c r="W690" s="28">
        <v>8</v>
      </c>
      <c r="X690" s="28"/>
      <c r="Y690" s="28"/>
      <c r="Z690" s="28"/>
      <c r="AA690" s="28" t="str">
        <f t="shared" si="31"/>
        <v/>
      </c>
      <c r="AB690" s="28">
        <v>0</v>
      </c>
      <c r="AC690" s="28">
        <f t="shared" si="30"/>
        <v>5</v>
      </c>
      <c r="AD690" s="29" t="str">
        <f>VLOOKUP(AG690,[2]战场角色!$A:$V,22,0)</f>
        <v>head_gs_1102020</v>
      </c>
      <c r="AE690" s="29">
        <f>VLOOKUP(AG690,检索目录!A:F,6,0)</f>
        <v>3</v>
      </c>
      <c r="AF690" s="28">
        <f>VLOOKUP(AG690,检索目录!A:F,3,0)</f>
        <v>2</v>
      </c>
      <c r="AG690" s="28">
        <v>1102020</v>
      </c>
      <c r="AH690" s="28"/>
    </row>
    <row r="691" s="29" customFormat="1" ht="16.5" spans="1:34">
      <c r="A691" s="35">
        <f>CONCATENATE(9,VLOOKUP(LEFT($D691,3),{"czg",1;"tfq",2;"zyd",3;"jzq",4;"gcz",5;"pcc",6},2,FALSE))*100000+VALUE(MID($D691,5,LEN($D691)-LEN(RIGHT($D691,11))-5+1))*1000+LEFT(RIGHT($D691,10),1)*100+IF(LEFT(RIGHT($D691,8),3)="jlr",1,2)*10+RIGHT($D691,1)</f>
        <v>9113311</v>
      </c>
      <c r="B691" s="28" t="s">
        <v>98</v>
      </c>
      <c r="C691" s="28" t="s">
        <v>99</v>
      </c>
      <c r="D691" s="28" t="s">
        <v>843</v>
      </c>
      <c r="E691" s="28">
        <v>3</v>
      </c>
      <c r="F691" s="28">
        <f t="shared" si="32"/>
        <v>1</v>
      </c>
      <c r="G691" s="28">
        <f>INDEX(难度数据!$A$1:$G$16,MATCH(VALUE(MID($D691,5,LEN($D691)-LEN(RIGHT($D691,11))-5+1)),难度数据!$A$1:$A$16,0),MATCH(LEFT($D691,3),难度数据!$A$1:$G$1,0))</f>
        <v>47</v>
      </c>
      <c r="H691" s="28">
        <f>VLOOKUP($G691,难度数据!$P:$AI,IF($F691=1,2+VLOOKUP($E691,难度数据!$A$24:$B$27,2,FALSE),12+VLOOKUP($E691,难度数据!$A$28:$B$31,2,FALSE)),FALSE)</f>
        <v>1.19400647647438</v>
      </c>
      <c r="I691" s="28">
        <f>VLOOKUP($G691,难度数据!$P:$AI,IF($F691=1,3+VLOOKUP($E691,难度数据!$A$24:$B$27,2,FALSE),13+VLOOKUP($E691,难度数据!$A$28:$B$31,2,FALSE)),FALSE)</f>
        <v>0</v>
      </c>
      <c r="J691" s="28">
        <f>VLOOKUP($G691,难度数据!$P:$AI,IF($F691=1,4+VLOOKUP($E691,难度数据!$A$24:$B$27,2,FALSE),14+VLOOKUP($E691,难度数据!$A$28:$B$31,2,FALSE)),FALSE)</f>
        <v>2350</v>
      </c>
      <c r="K691" s="28">
        <v>0</v>
      </c>
      <c r="L691" s="28">
        <v>1.5</v>
      </c>
      <c r="M691" s="28">
        <v>0</v>
      </c>
      <c r="N691" s="28">
        <v>0</v>
      </c>
      <c r="O691" s="28">
        <f ca="1">LOOKUP($G691*4,难度数据!$I$3:$I$23,IF($F691=1,INDIRECT("难度数据"&amp;"!$J$3:$J$23"),INDIRECT("难度数据"&amp;"!$K$3:$K$23")))</f>
        <v>190</v>
      </c>
      <c r="P691" s="28">
        <v>0</v>
      </c>
      <c r="Q691" s="28">
        <v>0</v>
      </c>
      <c r="R691" s="28">
        <v>1301012</v>
      </c>
      <c r="S691" s="28">
        <v>1</v>
      </c>
      <c r="T691" s="28">
        <v>1302012</v>
      </c>
      <c r="U691" s="28">
        <v>8</v>
      </c>
      <c r="V691" s="28"/>
      <c r="W691" s="28"/>
      <c r="X691" s="28"/>
      <c r="Y691" s="28"/>
      <c r="Z691" s="28"/>
      <c r="AA691" s="28" t="str">
        <f t="shared" si="31"/>
        <v>czg-13-3-shl-loc1</v>
      </c>
      <c r="AB691" s="28">
        <v>4</v>
      </c>
      <c r="AC691" s="28">
        <f t="shared" si="30"/>
        <v>5</v>
      </c>
      <c r="AD691" s="29" t="str">
        <f>VLOOKUP(AG691,[2]战场角色!$A:$V,22,0)</f>
        <v>head_nyf_1101012</v>
      </c>
      <c r="AE691" s="29">
        <f>VLOOKUP(AG691,检索目录!A:F,6,0)</f>
        <v>2</v>
      </c>
      <c r="AF691" s="28">
        <f>VLOOKUP(AG691,检索目录!A:F,3,0)</f>
        <v>2</v>
      </c>
      <c r="AG691" s="28">
        <v>1101012</v>
      </c>
      <c r="AH691" s="28"/>
    </row>
    <row r="692" s="29" customFormat="1" ht="16.5" spans="1:34">
      <c r="A692" s="35">
        <f>CONCATENATE(9,VLOOKUP(LEFT($D692,3),{"czg",1;"tfq",2;"zyd",3;"jzq",4;"gcz",5;"pcc",6},2,FALSE))*100000+VALUE(MID($D692,5,LEN($D692)-LEN(RIGHT($D692,11))-5+1))*1000+LEFT(RIGHT($D692,10),1)*100+IF(LEFT(RIGHT($D692,8),3)="jlr",1,2)*10+RIGHT($D692,1)</f>
        <v>9113321</v>
      </c>
      <c r="B692" s="28" t="s">
        <v>101</v>
      </c>
      <c r="C692" s="28" t="s">
        <v>493</v>
      </c>
      <c r="D692" s="28" t="s">
        <v>844</v>
      </c>
      <c r="E692" s="28">
        <v>3</v>
      </c>
      <c r="F692" s="28">
        <f t="shared" si="32"/>
        <v>2</v>
      </c>
      <c r="G692" s="28">
        <f>INDEX(难度数据!$A$1:$G$16,MATCH(VALUE(MID($D692,5,LEN($D692)-LEN(RIGHT($D692,11))-5+1)),难度数据!$A$1:$A$16,0),MATCH(LEFT($D692,3),难度数据!$A$1:$G$1,0))</f>
        <v>47</v>
      </c>
      <c r="H692" s="28">
        <f>VLOOKUP($G692,难度数据!$P:$AI,IF($F692=1,2+VLOOKUP($E692,难度数据!$A$24:$B$27,2,FALSE),12+VLOOKUP($E692,难度数据!$A$28:$B$31,2,FALSE)),FALSE)</f>
        <v>1.19947141353666</v>
      </c>
      <c r="I692" s="28">
        <f>VLOOKUP($G692,难度数据!$P:$AI,IF($F692=1,3+VLOOKUP($E692,难度数据!$A$24:$B$27,2,FALSE),13+VLOOKUP($E692,难度数据!$A$28:$B$31,2,FALSE)),FALSE)</f>
        <v>0</v>
      </c>
      <c r="J692" s="28">
        <f>VLOOKUP($G692,难度数据!$P:$AI,IF($F692=1,4+VLOOKUP($E692,难度数据!$A$24:$B$27,2,FALSE),14+VLOOKUP($E692,难度数据!$A$28:$B$31,2,FALSE)),FALSE)</f>
        <v>2350</v>
      </c>
      <c r="K692" s="28">
        <v>0</v>
      </c>
      <c r="L692" s="28">
        <v>1.5</v>
      </c>
      <c r="M692" s="28">
        <v>0</v>
      </c>
      <c r="N692" s="28">
        <v>0</v>
      </c>
      <c r="O692" s="28">
        <f ca="1">LOOKUP($G692*4,难度数据!$I$3:$I$23,IF($F692=1,INDIRECT("难度数据"&amp;"!$J$3:$J$23"),INDIRECT("难度数据"&amp;"!$K$3:$K$23")))</f>
        <v>54950</v>
      </c>
      <c r="P692" s="28">
        <v>0</v>
      </c>
      <c r="Q692" s="28">
        <v>0</v>
      </c>
      <c r="R692" s="28">
        <v>1303018</v>
      </c>
      <c r="S692" s="28">
        <v>1</v>
      </c>
      <c r="T692" s="28">
        <v>1304029</v>
      </c>
      <c r="U692" s="28">
        <v>8</v>
      </c>
      <c r="V692" s="28">
        <v>1304032</v>
      </c>
      <c r="W692" s="28">
        <v>8</v>
      </c>
      <c r="X692" s="28"/>
      <c r="Y692" s="28"/>
      <c r="Z692" s="28"/>
      <c r="AA692" s="28" t="str">
        <f t="shared" si="31"/>
        <v/>
      </c>
      <c r="AB692" s="28">
        <v>0</v>
      </c>
      <c r="AC692" s="28">
        <f t="shared" si="30"/>
        <v>5</v>
      </c>
      <c r="AD692" s="29" t="str">
        <f>VLOOKUP(AG692,[2]战场角色!$A:$V,22,0)</f>
        <v>head_sr_1102018</v>
      </c>
      <c r="AE692" s="29">
        <f>VLOOKUP(AG692,检索目录!A:F,6,0)</f>
        <v>2</v>
      </c>
      <c r="AF692" s="28">
        <f>VLOOKUP(AG692,检索目录!A:F,3,0)</f>
        <v>2</v>
      </c>
      <c r="AG692" s="28">
        <v>1102018</v>
      </c>
      <c r="AH692" s="28"/>
    </row>
    <row r="693" s="29" customFormat="1" ht="16.5" spans="1:34">
      <c r="A693" s="35">
        <f>CONCATENATE(9,VLOOKUP(LEFT($D693,3),{"czg",1;"tfq",2;"zyd",3;"jzq",4;"gcz",5;"pcc",6},2,FALSE))*100000+VALUE(MID($D693,5,LEN($D693)-LEN(RIGHT($D693,11))-5+1))*1000+LEFT(RIGHT($D693,10),1)*100+IF(LEFT(RIGHT($D693,8),3)="jlr",1,2)*10+RIGHT($D693,1)</f>
        <v>9113312</v>
      </c>
      <c r="B693" s="28" t="s">
        <v>98</v>
      </c>
      <c r="C693" s="28" t="s">
        <v>104</v>
      </c>
      <c r="D693" s="28" t="s">
        <v>845</v>
      </c>
      <c r="E693" s="28">
        <v>4</v>
      </c>
      <c r="F693" s="28">
        <f t="shared" si="32"/>
        <v>1</v>
      </c>
      <c r="G693" s="28">
        <f>INDEX(难度数据!$A$1:$G$16,MATCH(VALUE(MID($D693,5,LEN($D693)-LEN(RIGHT($D693,11))-5+1)),难度数据!$A$1:$A$16,0),MATCH(LEFT($D693,3),难度数据!$A$1:$G$1,0))</f>
        <v>47</v>
      </c>
      <c r="H693" s="28">
        <f>VLOOKUP($G693,难度数据!$P:$AI,IF($F693=1,2+VLOOKUP($E693,难度数据!$A$24:$B$27,2,FALSE),12+VLOOKUP($E693,难度数据!$A$28:$B$31,2,FALSE)),FALSE)</f>
        <v>1.37787482657754</v>
      </c>
      <c r="I693" s="28">
        <f>VLOOKUP($G693,难度数据!$P:$AI,IF($F693=1,3+VLOOKUP($E693,难度数据!$A$24:$B$27,2,FALSE),13+VLOOKUP($E693,难度数据!$A$28:$B$31,2,FALSE)),FALSE)</f>
        <v>0</v>
      </c>
      <c r="J693" s="28">
        <f>VLOOKUP($G693,难度数据!$P:$AI,IF($F693=1,4+VLOOKUP($E693,难度数据!$A$24:$B$27,2,FALSE),14+VLOOKUP($E693,难度数据!$A$28:$B$31,2,FALSE)),FALSE)</f>
        <v>2350</v>
      </c>
      <c r="K693" s="28">
        <v>0</v>
      </c>
      <c r="L693" s="28">
        <v>1.5</v>
      </c>
      <c r="M693" s="28">
        <v>0</v>
      </c>
      <c r="N693" s="28">
        <v>0</v>
      </c>
      <c r="O693" s="28">
        <f ca="1">LOOKUP($G693*4,难度数据!$I$3:$I$23,IF($F693=1,INDIRECT("难度数据"&amp;"!$J$3:$J$23"),INDIRECT("难度数据"&amp;"!$K$3:$K$23")))</f>
        <v>190</v>
      </c>
      <c r="P693" s="28">
        <v>0</v>
      </c>
      <c r="Q693" s="28">
        <v>0</v>
      </c>
      <c r="R693" s="28">
        <v>1301008</v>
      </c>
      <c r="S693" s="28">
        <v>1</v>
      </c>
      <c r="T693" s="28">
        <v>1302008</v>
      </c>
      <c r="U693" s="28">
        <v>8</v>
      </c>
      <c r="V693" s="28"/>
      <c r="W693" s="28"/>
      <c r="X693" s="28"/>
      <c r="Y693" s="28"/>
      <c r="Z693" s="28"/>
      <c r="AA693" s="28" t="str">
        <f t="shared" si="31"/>
        <v>czg-13-3-shl-loc2</v>
      </c>
      <c r="AB693" s="28">
        <v>4</v>
      </c>
      <c r="AC693" s="28">
        <f t="shared" si="30"/>
        <v>5</v>
      </c>
      <c r="AD693" s="29" t="str">
        <f>VLOOKUP(AG693,[2]战场角色!$A:$V,22,0)</f>
        <v>head_hekp_1101008</v>
      </c>
      <c r="AE693" s="29">
        <f>VLOOKUP(AG693,检索目录!A:F,6,0)</f>
        <v>2</v>
      </c>
      <c r="AF693" s="28">
        <f>VLOOKUP(AG693,检索目录!A:F,3,0)</f>
        <v>3</v>
      </c>
      <c r="AG693" s="28">
        <v>1101008</v>
      </c>
      <c r="AH693" s="28"/>
    </row>
    <row r="694" s="29" customFormat="1" ht="16.5" spans="1:34">
      <c r="A694" s="35">
        <f>CONCATENATE(9,VLOOKUP(LEFT($D694,3),{"czg",1;"tfq",2;"zyd",3;"jzq",4;"gcz",5;"pcc",6},2,FALSE))*100000+VALUE(MID($D694,5,LEN($D694)-LEN(RIGHT($D694,11))-5+1))*1000+LEFT(RIGHT($D694,10),1)*100+IF(LEFT(RIGHT($D694,8),3)="jlr",1,2)*10+RIGHT($D694,1)</f>
        <v>9113322</v>
      </c>
      <c r="B694" s="28" t="s">
        <v>101</v>
      </c>
      <c r="C694" s="28" t="s">
        <v>496</v>
      </c>
      <c r="D694" s="28" t="s">
        <v>846</v>
      </c>
      <c r="E694" s="28">
        <v>4</v>
      </c>
      <c r="F694" s="28">
        <f t="shared" si="32"/>
        <v>2</v>
      </c>
      <c r="G694" s="28">
        <f>INDEX(难度数据!$A$1:$G$16,MATCH(VALUE(MID($D694,5,LEN($D694)-LEN(RIGHT($D694,11))-5+1)),难度数据!$A$1:$A$16,0),MATCH(LEFT($D694,3),难度数据!$A$1:$G$1,0))</f>
        <v>47</v>
      </c>
      <c r="H694" s="28">
        <f>VLOOKUP($G694,难度数据!$P:$AI,IF($F694=1,2+VLOOKUP($E694,难度数据!$A$24:$B$27,2,FALSE),12+VLOOKUP($E694,难度数据!$A$28:$B$31,2,FALSE)),FALSE)</f>
        <v>1.37992286513067</v>
      </c>
      <c r="I694" s="28">
        <f>VLOOKUP($G694,难度数据!$P:$AI,IF($F694=1,3+VLOOKUP($E694,难度数据!$A$24:$B$27,2,FALSE),13+VLOOKUP($E694,难度数据!$A$28:$B$31,2,FALSE)),FALSE)</f>
        <v>0</v>
      </c>
      <c r="J694" s="28">
        <f>VLOOKUP($G694,难度数据!$P:$AI,IF($F694=1,4+VLOOKUP($E694,难度数据!$A$24:$B$27,2,FALSE),14+VLOOKUP($E694,难度数据!$A$28:$B$31,2,FALSE)),FALSE)</f>
        <v>2350</v>
      </c>
      <c r="K694" s="28">
        <v>0</v>
      </c>
      <c r="L694" s="28">
        <v>1.5</v>
      </c>
      <c r="M694" s="28">
        <v>0</v>
      </c>
      <c r="N694" s="28">
        <v>0</v>
      </c>
      <c r="O694" s="28">
        <f ca="1">LOOKUP($G694*4,难度数据!$I$3:$I$23,IF($F694=1,INDIRECT("难度数据"&amp;"!$J$3:$J$23"),INDIRECT("难度数据"&amp;"!$K$3:$K$23")))</f>
        <v>54950</v>
      </c>
      <c r="P694" s="28">
        <v>0</v>
      </c>
      <c r="Q694" s="28">
        <v>0</v>
      </c>
      <c r="R694" s="28">
        <v>1303013</v>
      </c>
      <c r="S694" s="28">
        <v>1</v>
      </c>
      <c r="T694" s="28">
        <v>1304030</v>
      </c>
      <c r="U694" s="28">
        <v>8</v>
      </c>
      <c r="V694" s="28">
        <v>1304031</v>
      </c>
      <c r="W694" s="28">
        <v>8</v>
      </c>
      <c r="X694" s="28"/>
      <c r="Y694" s="28"/>
      <c r="Z694" s="28"/>
      <c r="AA694" s="28" t="str">
        <f t="shared" si="31"/>
        <v/>
      </c>
      <c r="AB694" s="28">
        <v>0</v>
      </c>
      <c r="AC694" s="28">
        <f t="shared" si="30"/>
        <v>5</v>
      </c>
      <c r="AD694" s="29" t="str">
        <f>VLOOKUP(AG694,[2]战场角色!$A:$V,22,0)</f>
        <v>head_sbls_1102013</v>
      </c>
      <c r="AE694" s="29">
        <f>VLOOKUP(AG694,检索目录!A:F,6,0)</f>
        <v>2</v>
      </c>
      <c r="AF694" s="28">
        <f>VLOOKUP(AG694,检索目录!A:F,3,0)</f>
        <v>3</v>
      </c>
      <c r="AG694" s="28">
        <v>1102013</v>
      </c>
      <c r="AH694" s="28"/>
    </row>
    <row r="695" s="29" customFormat="1" ht="16.5" spans="1:34">
      <c r="A695" s="35">
        <f>CONCATENATE(9,VLOOKUP(LEFT($D695,3),{"czg",1;"tfq",2;"zyd",3;"jzq",4;"gcz",5;"pcc",6},2,FALSE))*100000+VALUE(MID($D695,5,LEN($D695)-LEN(RIGHT($D695,11))-5+1))*1000+LEFT(RIGHT($D695,10),1)*100+IF(LEFT(RIGHT($D695,8),3)="jlr",1,2)*10+RIGHT($D695,1)</f>
        <v>9113313</v>
      </c>
      <c r="B695" s="28" t="s">
        <v>98</v>
      </c>
      <c r="C695" s="28" t="s">
        <v>207</v>
      </c>
      <c r="D695" s="28" t="s">
        <v>847</v>
      </c>
      <c r="E695" s="28">
        <v>3</v>
      </c>
      <c r="F695" s="28">
        <f t="shared" si="32"/>
        <v>1</v>
      </c>
      <c r="G695" s="28">
        <f>INDEX(难度数据!$A$1:$G$16,MATCH(VALUE(MID($D695,5,LEN($D695)-LEN(RIGHT($D695,11))-5+1)),难度数据!$A$1:$A$16,0),MATCH(LEFT($D695,3),难度数据!$A$1:$G$1,0))</f>
        <v>47</v>
      </c>
      <c r="H695" s="28">
        <f>VLOOKUP($G695,难度数据!$P:$AI,IF($F695=1,2+VLOOKUP($E695,难度数据!$A$24:$B$27,2,FALSE),12+VLOOKUP($E695,难度数据!$A$28:$B$31,2,FALSE)),FALSE)</f>
        <v>1.19400647647438</v>
      </c>
      <c r="I695" s="28">
        <f>VLOOKUP($G695,难度数据!$P:$AI,IF($F695=1,3+VLOOKUP($E695,难度数据!$A$24:$B$27,2,FALSE),13+VLOOKUP($E695,难度数据!$A$28:$B$31,2,FALSE)),FALSE)</f>
        <v>0</v>
      </c>
      <c r="J695" s="28">
        <f>VLOOKUP($G695,难度数据!$P:$AI,IF($F695=1,4+VLOOKUP($E695,难度数据!$A$24:$B$27,2,FALSE),14+VLOOKUP($E695,难度数据!$A$28:$B$31,2,FALSE)),FALSE)</f>
        <v>2350</v>
      </c>
      <c r="K695" s="28">
        <v>0</v>
      </c>
      <c r="L695" s="28">
        <v>1.5</v>
      </c>
      <c r="M695" s="28">
        <v>0</v>
      </c>
      <c r="N695" s="28">
        <v>0</v>
      </c>
      <c r="O695" s="28">
        <f ca="1">LOOKUP($G695*4,难度数据!$I$3:$I$23,IF($F695=1,INDIRECT("难度数据"&amp;"!$J$3:$J$23"),INDIRECT("难度数据"&amp;"!$K$3:$K$23")))</f>
        <v>190</v>
      </c>
      <c r="P695" s="28">
        <v>0</v>
      </c>
      <c r="Q695" s="28">
        <v>0</v>
      </c>
      <c r="R695" s="28">
        <v>1301009</v>
      </c>
      <c r="S695" s="28">
        <v>1</v>
      </c>
      <c r="T695" s="28">
        <v>1302009</v>
      </c>
      <c r="U695" s="28">
        <v>8</v>
      </c>
      <c r="V695" s="28"/>
      <c r="W695" s="28"/>
      <c r="X695" s="28"/>
      <c r="Y695" s="28"/>
      <c r="Z695" s="28"/>
      <c r="AA695" s="28" t="str">
        <f t="shared" si="31"/>
        <v>czg-13-3-shl-loc3</v>
      </c>
      <c r="AB695" s="28">
        <v>4</v>
      </c>
      <c r="AC695" s="28">
        <f t="shared" si="30"/>
        <v>5</v>
      </c>
      <c r="AD695" s="29" t="str">
        <f>VLOOKUP(AG695,[2]战场角色!$A:$V,22,0)</f>
        <v>head_blsm_1101009</v>
      </c>
      <c r="AE695" s="29">
        <f>VLOOKUP(AG695,检索目录!A:F,6,0)</f>
        <v>3</v>
      </c>
      <c r="AF695" s="28">
        <f>VLOOKUP(AG695,检索目录!A:F,3,0)</f>
        <v>3</v>
      </c>
      <c r="AG695" s="28">
        <v>1101009</v>
      </c>
      <c r="AH695" s="28"/>
    </row>
    <row r="696" s="29" customFormat="1" ht="16.5" spans="1:34">
      <c r="A696" s="35">
        <f>CONCATENATE(9,VLOOKUP(LEFT($D696,3),{"czg",1;"tfq",2;"zyd",3;"jzq",4;"gcz",5;"pcc",6},2,FALSE))*100000+VALUE(MID($D696,5,LEN($D696)-LEN(RIGHT($D696,11))-5+1))*1000+LEFT(RIGHT($D696,10),1)*100+IF(LEFT(RIGHT($D696,8),3)="jlr",1,2)*10+RIGHT($D696,1)</f>
        <v>9113323</v>
      </c>
      <c r="B696" s="28" t="s">
        <v>101</v>
      </c>
      <c r="C696" s="28" t="s">
        <v>515</v>
      </c>
      <c r="D696" s="28" t="s">
        <v>848</v>
      </c>
      <c r="E696" s="28">
        <v>3</v>
      </c>
      <c r="F696" s="28">
        <f t="shared" si="32"/>
        <v>2</v>
      </c>
      <c r="G696" s="28">
        <f>INDEX(难度数据!$A$1:$G$16,MATCH(VALUE(MID($D696,5,LEN($D696)-LEN(RIGHT($D696,11))-5+1)),难度数据!$A$1:$A$16,0),MATCH(LEFT($D696,3),难度数据!$A$1:$G$1,0))</f>
        <v>47</v>
      </c>
      <c r="H696" s="28">
        <f>VLOOKUP($G696,难度数据!$P:$AI,IF($F696=1,2+VLOOKUP($E696,难度数据!$A$24:$B$27,2,FALSE),12+VLOOKUP($E696,难度数据!$A$28:$B$31,2,FALSE)),FALSE)</f>
        <v>1.19947141353666</v>
      </c>
      <c r="I696" s="28">
        <f>VLOOKUP($G696,难度数据!$P:$AI,IF($F696=1,3+VLOOKUP($E696,难度数据!$A$24:$B$27,2,FALSE),13+VLOOKUP($E696,难度数据!$A$28:$B$31,2,FALSE)),FALSE)</f>
        <v>0</v>
      </c>
      <c r="J696" s="28">
        <f>VLOOKUP($G696,难度数据!$P:$AI,IF($F696=1,4+VLOOKUP($E696,难度数据!$A$24:$B$27,2,FALSE),14+VLOOKUP($E696,难度数据!$A$28:$B$31,2,FALSE)),FALSE)</f>
        <v>2350</v>
      </c>
      <c r="K696" s="28">
        <v>0</v>
      </c>
      <c r="L696" s="28">
        <v>1.5</v>
      </c>
      <c r="M696" s="28">
        <v>0</v>
      </c>
      <c r="N696" s="28">
        <v>0</v>
      </c>
      <c r="O696" s="28">
        <f ca="1">LOOKUP($G696*4,难度数据!$I$3:$I$23,IF($F696=1,INDIRECT("难度数据"&amp;"!$J$3:$J$23"),INDIRECT("难度数据"&amp;"!$K$3:$K$23")))</f>
        <v>54950</v>
      </c>
      <c r="P696" s="28">
        <v>0</v>
      </c>
      <c r="Q696" s="28">
        <v>0</v>
      </c>
      <c r="R696" s="28">
        <v>1303014</v>
      </c>
      <c r="S696" s="28">
        <v>1</v>
      </c>
      <c r="T696" s="28">
        <v>1304017</v>
      </c>
      <c r="U696" s="28">
        <v>8</v>
      </c>
      <c r="V696" s="28">
        <v>1304019</v>
      </c>
      <c r="W696" s="28">
        <v>8</v>
      </c>
      <c r="X696" s="28"/>
      <c r="Y696" s="28"/>
      <c r="Z696" s="28"/>
      <c r="AA696" s="28" t="str">
        <f t="shared" si="31"/>
        <v/>
      </c>
      <c r="AB696" s="28">
        <v>0</v>
      </c>
      <c r="AC696" s="28">
        <f t="shared" si="30"/>
        <v>5</v>
      </c>
      <c r="AD696" s="29" t="str">
        <f>VLOOKUP(AG696,[2]战场角色!$A:$V,22,0)</f>
        <v>head_slm_1102014</v>
      </c>
      <c r="AE696" s="29">
        <f>VLOOKUP(AG696,检索目录!A:F,6,0)</f>
        <v>3</v>
      </c>
      <c r="AF696" s="28">
        <f>VLOOKUP(AG696,检索目录!A:F,3,0)</f>
        <v>3</v>
      </c>
      <c r="AG696" s="28">
        <v>1102014</v>
      </c>
      <c r="AH696" s="28"/>
    </row>
    <row r="697" s="29" customFormat="1" ht="16.5" spans="1:34">
      <c r="A697" s="35">
        <f>CONCATENATE(9,VLOOKUP(LEFT($D697,3),{"czg",1;"tfq",2;"zyd",3;"jzq",4;"gcz",5;"pcc",6},2,FALSE))*100000+VALUE(MID($D697,5,LEN($D697)-LEN(RIGHT($D697,11))-5+1))*1000+LEFT(RIGHT($D697,10),1)*100+IF(LEFT(RIGHT($D697,8),3)="jlr",1,2)*10+RIGHT($D697,1)</f>
        <v>9213111</v>
      </c>
      <c r="B697" s="28" t="s">
        <v>98</v>
      </c>
      <c r="C697" s="28" t="s">
        <v>211</v>
      </c>
      <c r="D697" s="28" t="s">
        <v>849</v>
      </c>
      <c r="E697" s="28">
        <v>3</v>
      </c>
      <c r="F697" s="28">
        <f t="shared" si="32"/>
        <v>1</v>
      </c>
      <c r="G697" s="28">
        <f>INDEX(难度数据!$A$1:$G$16,MATCH(VALUE(MID($D697,5,LEN($D697)-LEN(RIGHT($D697,11))-5+1)),难度数据!$A$1:$A$16,0),MATCH(LEFT($D697,3),难度数据!$A$1:$G$1,0))</f>
        <v>46</v>
      </c>
      <c r="H697" s="28">
        <f>VLOOKUP($G697,难度数据!$P:$AI,IF($F697=1,2+VLOOKUP($E697,难度数据!$A$24:$B$27,2,FALSE),12+VLOOKUP($E697,难度数据!$A$28:$B$31,2,FALSE)),FALSE)</f>
        <v>1.18775166550551</v>
      </c>
      <c r="I697" s="28">
        <f>VLOOKUP($G697,难度数据!$P:$AI,IF($F697=1,3+VLOOKUP($E697,难度数据!$A$24:$B$27,2,FALSE),13+VLOOKUP($E697,难度数据!$A$28:$B$31,2,FALSE)),FALSE)</f>
        <v>0</v>
      </c>
      <c r="J697" s="28">
        <f>VLOOKUP($G697,难度数据!$P:$AI,IF($F697=1,4+VLOOKUP($E697,难度数据!$A$24:$B$27,2,FALSE),14+VLOOKUP($E697,难度数据!$A$28:$B$31,2,FALSE)),FALSE)</f>
        <v>2300</v>
      </c>
      <c r="K697" s="28">
        <v>0</v>
      </c>
      <c r="L697" s="28">
        <v>1.5</v>
      </c>
      <c r="M697" s="28">
        <v>0</v>
      </c>
      <c r="N697" s="28">
        <v>0</v>
      </c>
      <c r="O697" s="28">
        <f ca="1">LOOKUP($G697*4,难度数据!$I$3:$I$23,IF($F697=1,INDIRECT("难度数据"&amp;"!$J$3:$J$23"),INDIRECT("难度数据"&amp;"!$K$3:$K$23")))</f>
        <v>190</v>
      </c>
      <c r="P697" s="28">
        <v>0</v>
      </c>
      <c r="Q697" s="28">
        <v>0</v>
      </c>
      <c r="R697" s="28">
        <v>1301015</v>
      </c>
      <c r="S697" s="28">
        <v>1</v>
      </c>
      <c r="T697" s="28">
        <v>1302015</v>
      </c>
      <c r="U697" s="28">
        <v>8</v>
      </c>
      <c r="V697" s="28"/>
      <c r="W697" s="28"/>
      <c r="X697" s="28"/>
      <c r="Y697" s="28"/>
      <c r="Z697" s="28"/>
      <c r="AA697" s="28" t="str">
        <f t="shared" si="31"/>
        <v>tfq-13-1-shl-loc1</v>
      </c>
      <c r="AB697" s="28">
        <v>4</v>
      </c>
      <c r="AC697" s="28">
        <f t="shared" si="30"/>
        <v>5</v>
      </c>
      <c r="AD697" s="29" t="str">
        <f>VLOOKUP(AG697,[2]战场角色!$A:$V,22,0)</f>
        <v>head_yqq_1101015</v>
      </c>
      <c r="AE697" s="29">
        <f>VLOOKUP(AG697,检索目录!A:F,6,0)</f>
        <v>2</v>
      </c>
      <c r="AF697" s="28">
        <f>VLOOKUP(AG697,检索目录!A:F,3,0)</f>
        <v>1</v>
      </c>
      <c r="AG697" s="28">
        <v>1101015</v>
      </c>
      <c r="AH697" s="28"/>
    </row>
    <row r="698" s="29" customFormat="1" ht="16.5" spans="1:34">
      <c r="A698" s="35">
        <f>CONCATENATE(9,VLOOKUP(LEFT($D698,3),{"czg",1;"tfq",2;"zyd",3;"jzq",4;"gcz",5;"pcc",6},2,FALSE))*100000+VALUE(MID($D698,5,LEN($D698)-LEN(RIGHT($D698,11))-5+1))*1000+LEFT(RIGHT($D698,10),1)*100+IF(LEFT(RIGHT($D698,8),3)="jlr",1,2)*10+RIGHT($D698,1)</f>
        <v>9213121</v>
      </c>
      <c r="B698" s="28" t="s">
        <v>101</v>
      </c>
      <c r="C698" s="28" t="s">
        <v>518</v>
      </c>
      <c r="D698" s="28" t="s">
        <v>850</v>
      </c>
      <c r="E698" s="28">
        <v>3</v>
      </c>
      <c r="F698" s="28">
        <f t="shared" si="32"/>
        <v>2</v>
      </c>
      <c r="G698" s="28">
        <f>INDEX(难度数据!$A$1:$G$16,MATCH(VALUE(MID($D698,5,LEN($D698)-LEN(RIGHT($D698,11))-5+1)),难度数据!$A$1:$A$16,0),MATCH(LEFT($D698,3),难度数据!$A$1:$G$1,0))</f>
        <v>46</v>
      </c>
      <c r="H698" s="28">
        <f>VLOOKUP($G698,难度数据!$P:$AI,IF($F698=1,2+VLOOKUP($E698,难度数据!$A$24:$B$27,2,FALSE),12+VLOOKUP($E698,难度数据!$A$28:$B$31,2,FALSE)),FALSE)</f>
        <v>1.19328755960684</v>
      </c>
      <c r="I698" s="28">
        <f>VLOOKUP($G698,难度数据!$P:$AI,IF($F698=1,3+VLOOKUP($E698,难度数据!$A$24:$B$27,2,FALSE),13+VLOOKUP($E698,难度数据!$A$28:$B$31,2,FALSE)),FALSE)</f>
        <v>0</v>
      </c>
      <c r="J698" s="28">
        <f>VLOOKUP($G698,难度数据!$P:$AI,IF($F698=1,4+VLOOKUP($E698,难度数据!$A$24:$B$27,2,FALSE),14+VLOOKUP($E698,难度数据!$A$28:$B$31,2,FALSE)),FALSE)</f>
        <v>2300</v>
      </c>
      <c r="K698" s="28">
        <v>0</v>
      </c>
      <c r="L698" s="28">
        <v>1.5</v>
      </c>
      <c r="M698" s="28">
        <v>0</v>
      </c>
      <c r="N698" s="28">
        <v>0</v>
      </c>
      <c r="O698" s="28">
        <f ca="1">LOOKUP($G698*4,难度数据!$I$3:$I$23,IF($F698=1,INDIRECT("难度数据"&amp;"!$J$3:$J$23"),INDIRECT("难度数据"&amp;"!$K$3:$K$23")))</f>
        <v>54950</v>
      </c>
      <c r="P698" s="28">
        <v>0</v>
      </c>
      <c r="Q698" s="28">
        <v>0</v>
      </c>
      <c r="R698" s="28">
        <v>1303021</v>
      </c>
      <c r="S698" s="28">
        <v>1</v>
      </c>
      <c r="T698" s="28">
        <v>1304028</v>
      </c>
      <c r="U698" s="28">
        <v>8</v>
      </c>
      <c r="V698" s="28">
        <v>1304032</v>
      </c>
      <c r="W698" s="28">
        <v>8</v>
      </c>
      <c r="X698" s="28"/>
      <c r="Y698" s="28"/>
      <c r="Z698" s="28"/>
      <c r="AA698" s="28" t="str">
        <f t="shared" si="31"/>
        <v/>
      </c>
      <c r="AB698" s="28">
        <v>0</v>
      </c>
      <c r="AC698" s="28">
        <f t="shared" si="30"/>
        <v>5</v>
      </c>
      <c r="AD698" s="29" t="str">
        <f>VLOOKUP(AG698,[2]战场角色!$A:$V,22,0)</f>
        <v>head_lftl_1102021</v>
      </c>
      <c r="AE698" s="29">
        <f>VLOOKUP(AG698,检索目录!A:F,6,0)</f>
        <v>3</v>
      </c>
      <c r="AF698" s="28">
        <f>VLOOKUP(AG698,检索目录!A:F,3,0)</f>
        <v>2</v>
      </c>
      <c r="AG698" s="28">
        <v>1102021</v>
      </c>
      <c r="AH698" s="28"/>
    </row>
    <row r="699" s="29" customFormat="1" ht="16.5" spans="1:34">
      <c r="A699" s="35">
        <f>CONCATENATE(9,VLOOKUP(LEFT($D699,3),{"czg",1;"tfq",2;"zyd",3;"jzq",4;"gcz",5;"pcc",6},2,FALSE))*100000+VALUE(MID($D699,5,LEN($D699)-LEN(RIGHT($D699,11))-5+1))*1000+LEFT(RIGHT($D699,10),1)*100+IF(LEFT(RIGHT($D699,8),3)="jlr",1,2)*10+RIGHT($D699,1)</f>
        <v>9213112</v>
      </c>
      <c r="B699" s="28" t="s">
        <v>98</v>
      </c>
      <c r="C699" s="28" t="s">
        <v>209</v>
      </c>
      <c r="D699" s="28" t="s">
        <v>851</v>
      </c>
      <c r="E699" s="28">
        <v>4</v>
      </c>
      <c r="F699" s="28">
        <f t="shared" si="32"/>
        <v>1</v>
      </c>
      <c r="G699" s="28">
        <f>INDEX(难度数据!$A$1:$G$16,MATCH(VALUE(MID($D699,5,LEN($D699)-LEN(RIGHT($D699,11))-5+1)),难度数据!$A$1:$A$16,0),MATCH(LEFT($D699,3),难度数据!$A$1:$G$1,0))</f>
        <v>46</v>
      </c>
      <c r="H699" s="28">
        <f>VLOOKUP($G699,难度数据!$P:$AI,IF($F699=1,2+VLOOKUP($E699,难度数据!$A$24:$B$27,2,FALSE),12+VLOOKUP($E699,难度数据!$A$28:$B$31,2,FALSE)),FALSE)</f>
        <v>1.37063155534709</v>
      </c>
      <c r="I699" s="28">
        <f>VLOOKUP($G699,难度数据!$P:$AI,IF($F699=1,3+VLOOKUP($E699,难度数据!$A$24:$B$27,2,FALSE),13+VLOOKUP($E699,难度数据!$A$28:$B$31,2,FALSE)),FALSE)</f>
        <v>0</v>
      </c>
      <c r="J699" s="28">
        <f>VLOOKUP($G699,难度数据!$P:$AI,IF($F699=1,4+VLOOKUP($E699,难度数据!$A$24:$B$27,2,FALSE),14+VLOOKUP($E699,难度数据!$A$28:$B$31,2,FALSE)),FALSE)</f>
        <v>2300</v>
      </c>
      <c r="K699" s="28">
        <v>0</v>
      </c>
      <c r="L699" s="28">
        <v>1.5</v>
      </c>
      <c r="M699" s="28">
        <v>0</v>
      </c>
      <c r="N699" s="28">
        <v>0</v>
      </c>
      <c r="O699" s="28">
        <f ca="1">LOOKUP($G699*4,难度数据!$I$3:$I$23,IF($F699=1,INDIRECT("难度数据"&amp;"!$J$3:$J$23"),INDIRECT("难度数据"&amp;"!$K$3:$K$23")))</f>
        <v>190</v>
      </c>
      <c r="P699" s="28">
        <v>0</v>
      </c>
      <c r="Q699" s="28">
        <v>0</v>
      </c>
      <c r="R699" s="28">
        <v>1301001</v>
      </c>
      <c r="S699" s="28">
        <v>1</v>
      </c>
      <c r="T699" s="28">
        <v>1302001</v>
      </c>
      <c r="U699" s="28">
        <v>8</v>
      </c>
      <c r="V699" s="28"/>
      <c r="W699" s="28"/>
      <c r="X699" s="28"/>
      <c r="Y699" s="28"/>
      <c r="Z699" s="28"/>
      <c r="AA699" s="28" t="str">
        <f t="shared" si="31"/>
        <v>tfq-13-1-shl-loc2</v>
      </c>
      <c r="AB699" s="28">
        <v>4</v>
      </c>
      <c r="AC699" s="28">
        <f t="shared" si="30"/>
        <v>5</v>
      </c>
      <c r="AD699" s="29" t="str">
        <f>VLOOKUP(AG699,[2]战场角色!$A:$V,22,0)</f>
        <v>head_cfcyb_1101001</v>
      </c>
      <c r="AE699" s="29">
        <f>VLOOKUP(AG699,检索目录!A:F,6,0)</f>
        <v>3</v>
      </c>
      <c r="AF699" s="28">
        <f>VLOOKUP(AG699,检索目录!A:F,3,0)</f>
        <v>1</v>
      </c>
      <c r="AG699" s="28">
        <v>1101001</v>
      </c>
      <c r="AH699" s="28"/>
    </row>
    <row r="700" s="29" customFormat="1" ht="16.5" spans="1:34">
      <c r="A700" s="35">
        <f>CONCATENATE(9,VLOOKUP(LEFT($D700,3),{"czg",1;"tfq",2;"zyd",3;"jzq",4;"gcz",5;"pcc",6},2,FALSE))*100000+VALUE(MID($D700,5,LEN($D700)-LEN(RIGHT($D700,11))-5+1))*1000+LEFT(RIGHT($D700,10),1)*100+IF(LEFT(RIGHT($D700,8),3)="jlr",1,2)*10+RIGHT($D700,1)</f>
        <v>9213122</v>
      </c>
      <c r="B700" s="28" t="s">
        <v>101</v>
      </c>
      <c r="C700" s="28" t="s">
        <v>521</v>
      </c>
      <c r="D700" s="28" t="s">
        <v>852</v>
      </c>
      <c r="E700" s="28">
        <v>4</v>
      </c>
      <c r="F700" s="28">
        <f t="shared" si="32"/>
        <v>2</v>
      </c>
      <c r="G700" s="28">
        <f>INDEX(难度数据!$A$1:$G$16,MATCH(VALUE(MID($D700,5,LEN($D700)-LEN(RIGHT($D700,11))-5+1)),难度数据!$A$1:$A$16,0),MATCH(LEFT($D700,3),难度数据!$A$1:$G$1,0))</f>
        <v>46</v>
      </c>
      <c r="H700" s="28">
        <f>VLOOKUP($G700,难度数据!$P:$AI,IF($F700=1,2+VLOOKUP($E700,难度数据!$A$24:$B$27,2,FALSE),12+VLOOKUP($E700,难度数据!$A$28:$B$31,2,FALSE)),FALSE)</f>
        <v>1.37280869689282</v>
      </c>
      <c r="I700" s="28">
        <f>VLOOKUP($G700,难度数据!$P:$AI,IF($F700=1,3+VLOOKUP($E700,难度数据!$A$24:$B$27,2,FALSE),13+VLOOKUP($E700,难度数据!$A$28:$B$31,2,FALSE)),FALSE)</f>
        <v>0</v>
      </c>
      <c r="J700" s="28">
        <f>VLOOKUP($G700,难度数据!$P:$AI,IF($F700=1,4+VLOOKUP($E700,难度数据!$A$24:$B$27,2,FALSE),14+VLOOKUP($E700,难度数据!$A$28:$B$31,2,FALSE)),FALSE)</f>
        <v>2300</v>
      </c>
      <c r="K700" s="28">
        <v>0</v>
      </c>
      <c r="L700" s="28">
        <v>1.5</v>
      </c>
      <c r="M700" s="28">
        <v>0</v>
      </c>
      <c r="N700" s="28">
        <v>0</v>
      </c>
      <c r="O700" s="28">
        <f ca="1">LOOKUP($G700*4,难度数据!$I$3:$I$23,IF($F700=1,INDIRECT("难度数据"&amp;"!$J$3:$J$23"),INDIRECT("难度数据"&amp;"!$K$3:$K$23")))</f>
        <v>54950</v>
      </c>
      <c r="P700" s="28">
        <v>0</v>
      </c>
      <c r="Q700" s="28">
        <v>0</v>
      </c>
      <c r="R700" s="28">
        <v>1303009</v>
      </c>
      <c r="S700" s="28">
        <v>1</v>
      </c>
      <c r="T700" s="28">
        <v>1304029</v>
      </c>
      <c r="U700" s="28">
        <v>8</v>
      </c>
      <c r="V700" s="28">
        <v>1304032</v>
      </c>
      <c r="W700" s="28">
        <v>8</v>
      </c>
      <c r="X700" s="28"/>
      <c r="Y700" s="28"/>
      <c r="Z700" s="28"/>
      <c r="AA700" s="28" t="str">
        <f t="shared" si="31"/>
        <v/>
      </c>
      <c r="AB700" s="28">
        <v>0</v>
      </c>
      <c r="AC700" s="28">
        <f t="shared" si="30"/>
        <v>5</v>
      </c>
      <c r="AD700" s="29" t="str">
        <f>VLOOKUP(AG700,[2]战场角色!$A:$V,22,0)</f>
        <v>head_xh_1102009</v>
      </c>
      <c r="AE700" s="29">
        <f>VLOOKUP(AG700,检索目录!A:F,6,0)</f>
        <v>3</v>
      </c>
      <c r="AF700" s="28">
        <f>VLOOKUP(AG700,检索目录!A:F,3,0)</f>
        <v>1</v>
      </c>
      <c r="AG700" s="28">
        <v>1102009</v>
      </c>
      <c r="AH700" s="28"/>
    </row>
    <row r="701" s="29" customFormat="1" ht="16.5" spans="1:34">
      <c r="A701" s="35">
        <f>CONCATENATE(9,VLOOKUP(LEFT($D701,3),{"czg",1;"tfq",2;"zyd",3;"jzq",4;"gcz",5;"pcc",6},2,FALSE))*100000+VALUE(MID($D701,5,LEN($D701)-LEN(RIGHT($D701,11))-5+1))*1000+LEFT(RIGHT($D701,10),1)*100+IF(LEFT(RIGHT($D701,8),3)="jlr",1,2)*10+RIGHT($D701,1)</f>
        <v>9213113</v>
      </c>
      <c r="B701" s="28" t="s">
        <v>98</v>
      </c>
      <c r="C701" s="28" t="s">
        <v>183</v>
      </c>
      <c r="D701" s="28" t="s">
        <v>853</v>
      </c>
      <c r="E701" s="28">
        <v>3</v>
      </c>
      <c r="F701" s="28">
        <f t="shared" si="32"/>
        <v>1</v>
      </c>
      <c r="G701" s="28">
        <f>INDEX(难度数据!$A$1:$G$16,MATCH(VALUE(MID($D701,5,LEN($D701)-LEN(RIGHT($D701,11))-5+1)),难度数据!$A$1:$A$16,0),MATCH(LEFT($D701,3),难度数据!$A$1:$G$1,0))</f>
        <v>46</v>
      </c>
      <c r="H701" s="28">
        <f>VLOOKUP($G701,难度数据!$P:$AI,IF($F701=1,2+VLOOKUP($E701,难度数据!$A$24:$B$27,2,FALSE),12+VLOOKUP($E701,难度数据!$A$28:$B$31,2,FALSE)),FALSE)</f>
        <v>1.18775166550551</v>
      </c>
      <c r="I701" s="28">
        <f>VLOOKUP($G701,难度数据!$P:$AI,IF($F701=1,3+VLOOKUP($E701,难度数据!$A$24:$B$27,2,FALSE),13+VLOOKUP($E701,难度数据!$A$28:$B$31,2,FALSE)),FALSE)</f>
        <v>0</v>
      </c>
      <c r="J701" s="28">
        <f>VLOOKUP($G701,难度数据!$P:$AI,IF($F701=1,4+VLOOKUP($E701,难度数据!$A$24:$B$27,2,FALSE),14+VLOOKUP($E701,难度数据!$A$28:$B$31,2,FALSE)),FALSE)</f>
        <v>2300</v>
      </c>
      <c r="K701" s="28">
        <v>0</v>
      </c>
      <c r="L701" s="28">
        <v>1.5</v>
      </c>
      <c r="M701" s="28">
        <v>0</v>
      </c>
      <c r="N701" s="28">
        <v>0</v>
      </c>
      <c r="O701" s="28">
        <f ca="1">LOOKUP($G701*4,难度数据!$I$3:$I$23,IF($F701=1,INDIRECT("难度数据"&amp;"!$J$3:$J$23"),INDIRECT("难度数据"&amp;"!$K$3:$K$23")))</f>
        <v>190</v>
      </c>
      <c r="P701" s="28">
        <v>0</v>
      </c>
      <c r="Q701" s="28">
        <v>0</v>
      </c>
      <c r="R701" s="28">
        <v>1301011</v>
      </c>
      <c r="S701" s="28">
        <v>1</v>
      </c>
      <c r="T701" s="28">
        <v>1302011</v>
      </c>
      <c r="U701" s="28">
        <v>8</v>
      </c>
      <c r="V701" s="28"/>
      <c r="W701" s="28"/>
      <c r="X701" s="28"/>
      <c r="Y701" s="28"/>
      <c r="Z701" s="28"/>
      <c r="AA701" s="28" t="str">
        <f t="shared" si="31"/>
        <v>tfq-13-1-shl-loc3</v>
      </c>
      <c r="AB701" s="28">
        <v>4</v>
      </c>
      <c r="AC701" s="28">
        <f t="shared" si="30"/>
        <v>5</v>
      </c>
      <c r="AD701" s="29" t="str">
        <f>VLOOKUP(AG701,[2]战场角色!$A:$V,22,0)</f>
        <v>head_yfz_1101011</v>
      </c>
      <c r="AE701" s="29">
        <f>VLOOKUP(AG701,检索目录!A:F,6,0)</f>
        <v>3</v>
      </c>
      <c r="AF701" s="28">
        <f>VLOOKUP(AG701,检索目录!A:F,3,0)</f>
        <v>2</v>
      </c>
      <c r="AG701" s="28">
        <v>1101011</v>
      </c>
      <c r="AH701" s="28"/>
    </row>
    <row r="702" s="29" customFormat="1" ht="16.5" spans="1:34">
      <c r="A702" s="35">
        <f>CONCATENATE(9,VLOOKUP(LEFT($D702,3),{"czg",1;"tfq",2;"zyd",3;"jzq",4;"gcz",5;"pcc",6},2,FALSE))*100000+VALUE(MID($D702,5,LEN($D702)-LEN(RIGHT($D702,11))-5+1))*1000+LEFT(RIGHT($D702,10),1)*100+IF(LEFT(RIGHT($D702,8),3)="jlr",1,2)*10+RIGHT($D702,1)</f>
        <v>9213123</v>
      </c>
      <c r="B702" s="28" t="s">
        <v>101</v>
      </c>
      <c r="C702" s="28" t="s">
        <v>524</v>
      </c>
      <c r="D702" s="28" t="s">
        <v>854</v>
      </c>
      <c r="E702" s="28">
        <v>3</v>
      </c>
      <c r="F702" s="28">
        <f t="shared" si="32"/>
        <v>2</v>
      </c>
      <c r="G702" s="28">
        <f>INDEX(难度数据!$A$1:$G$16,MATCH(VALUE(MID($D702,5,LEN($D702)-LEN(RIGHT($D702,11))-5+1)),难度数据!$A$1:$A$16,0),MATCH(LEFT($D702,3),难度数据!$A$1:$G$1,0))</f>
        <v>46</v>
      </c>
      <c r="H702" s="28">
        <f>VLOOKUP($G702,难度数据!$P:$AI,IF($F702=1,2+VLOOKUP($E702,难度数据!$A$24:$B$27,2,FALSE),12+VLOOKUP($E702,难度数据!$A$28:$B$31,2,FALSE)),FALSE)</f>
        <v>1.19328755960684</v>
      </c>
      <c r="I702" s="28">
        <f>VLOOKUP($G702,难度数据!$P:$AI,IF($F702=1,3+VLOOKUP($E702,难度数据!$A$24:$B$27,2,FALSE),13+VLOOKUP($E702,难度数据!$A$28:$B$31,2,FALSE)),FALSE)</f>
        <v>0</v>
      </c>
      <c r="J702" s="28">
        <f>VLOOKUP($G702,难度数据!$P:$AI,IF($F702=1,4+VLOOKUP($E702,难度数据!$A$24:$B$27,2,FALSE),14+VLOOKUP($E702,难度数据!$A$28:$B$31,2,FALSE)),FALSE)</f>
        <v>2300</v>
      </c>
      <c r="K702" s="28">
        <v>0</v>
      </c>
      <c r="L702" s="28">
        <v>1.5</v>
      </c>
      <c r="M702" s="28">
        <v>0</v>
      </c>
      <c r="N702" s="28">
        <v>0</v>
      </c>
      <c r="O702" s="28">
        <f ca="1">LOOKUP($G702*4,难度数据!$I$3:$I$23,IF($F702=1,INDIRECT("难度数据"&amp;"!$J$3:$J$23"),INDIRECT("难度数据"&amp;"!$K$3:$K$23")))</f>
        <v>54950</v>
      </c>
      <c r="P702" s="28">
        <v>0</v>
      </c>
      <c r="Q702" s="28">
        <v>0</v>
      </c>
      <c r="R702" s="28">
        <v>1303017</v>
      </c>
      <c r="S702" s="28">
        <v>1</v>
      </c>
      <c r="T702" s="28">
        <v>1304030</v>
      </c>
      <c r="U702" s="28">
        <v>8</v>
      </c>
      <c r="V702" s="28">
        <v>1304031</v>
      </c>
      <c r="W702" s="28">
        <v>8</v>
      </c>
      <c r="X702" s="28"/>
      <c r="Y702" s="28"/>
      <c r="Z702" s="28"/>
      <c r="AA702" s="28" t="str">
        <f t="shared" si="31"/>
        <v/>
      </c>
      <c r="AB702" s="28">
        <v>0</v>
      </c>
      <c r="AC702" s="28">
        <f t="shared" si="30"/>
        <v>5</v>
      </c>
      <c r="AD702" s="29" t="str">
        <f>VLOOKUP(AG702,[2]战场角色!$A:$V,22,0)</f>
        <v>head_fl_1102017</v>
      </c>
      <c r="AE702" s="29">
        <f>VLOOKUP(AG702,检索目录!A:F,6,0)</f>
        <v>3</v>
      </c>
      <c r="AF702" s="28">
        <f>VLOOKUP(AG702,检索目录!A:F,3,0)</f>
        <v>2</v>
      </c>
      <c r="AG702" s="28">
        <v>1102017</v>
      </c>
      <c r="AH702" s="28"/>
    </row>
    <row r="703" s="29" customFormat="1" ht="16.5" spans="1:34">
      <c r="A703" s="35">
        <f>CONCATENATE(9,VLOOKUP(LEFT($D703,3),{"czg",1;"tfq",2;"zyd",3;"jzq",4;"gcz",5;"pcc",6},2,FALSE))*100000+VALUE(MID($D703,5,LEN($D703)-LEN(RIGHT($D703,11))-5+1))*1000+LEFT(RIGHT($D703,10),1)*100+IF(LEFT(RIGHT($D703,8),3)="jlr",1,2)*10+RIGHT($D703,1)</f>
        <v>9213211</v>
      </c>
      <c r="B703" s="28" t="s">
        <v>98</v>
      </c>
      <c r="C703" s="28" t="s">
        <v>226</v>
      </c>
      <c r="D703" s="28" t="s">
        <v>855</v>
      </c>
      <c r="E703" s="28">
        <v>3</v>
      </c>
      <c r="F703" s="28">
        <f t="shared" si="32"/>
        <v>1</v>
      </c>
      <c r="G703" s="28">
        <f>INDEX(难度数据!$A$1:$G$16,MATCH(VALUE(MID($D703,5,LEN($D703)-LEN(RIGHT($D703,11))-5+1)),难度数据!$A$1:$A$16,0),MATCH(LEFT($D703,3),难度数据!$A$1:$G$1,0))</f>
        <v>46</v>
      </c>
      <c r="H703" s="28">
        <f>VLOOKUP($G703,难度数据!$P:$AI,IF($F703=1,2+VLOOKUP($E703,难度数据!$A$24:$B$27,2,FALSE),12+VLOOKUP($E703,难度数据!$A$28:$B$31,2,FALSE)),FALSE)</f>
        <v>1.18775166550551</v>
      </c>
      <c r="I703" s="28">
        <f>VLOOKUP($G703,难度数据!$P:$AI,IF($F703=1,3+VLOOKUP($E703,难度数据!$A$24:$B$27,2,FALSE),13+VLOOKUP($E703,难度数据!$A$28:$B$31,2,FALSE)),FALSE)</f>
        <v>0</v>
      </c>
      <c r="J703" s="28">
        <f>VLOOKUP($G703,难度数据!$P:$AI,IF($F703=1,4+VLOOKUP($E703,难度数据!$A$24:$B$27,2,FALSE),14+VLOOKUP($E703,难度数据!$A$28:$B$31,2,FALSE)),FALSE)</f>
        <v>2300</v>
      </c>
      <c r="K703" s="28">
        <v>0</v>
      </c>
      <c r="L703" s="28">
        <v>1.5</v>
      </c>
      <c r="M703" s="28">
        <v>0</v>
      </c>
      <c r="N703" s="28">
        <v>0</v>
      </c>
      <c r="O703" s="28">
        <f ca="1">LOOKUP($G703*4,难度数据!$I$3:$I$23,IF($F703=1,INDIRECT("难度数据"&amp;"!$J$3:$J$23"),INDIRECT("难度数据"&amp;"!$K$3:$K$23")))</f>
        <v>190</v>
      </c>
      <c r="P703" s="28">
        <v>0</v>
      </c>
      <c r="Q703" s="28">
        <v>0</v>
      </c>
      <c r="R703" s="28">
        <v>1301006</v>
      </c>
      <c r="S703" s="28">
        <v>1</v>
      </c>
      <c r="T703" s="28">
        <v>1302006</v>
      </c>
      <c r="U703" s="28">
        <v>8</v>
      </c>
      <c r="V703" s="28"/>
      <c r="W703" s="28"/>
      <c r="X703" s="28"/>
      <c r="Y703" s="28"/>
      <c r="Z703" s="28"/>
      <c r="AA703" s="28" t="str">
        <f t="shared" si="31"/>
        <v>tfq-13-2-shl-loc1</v>
      </c>
      <c r="AB703" s="28">
        <v>4</v>
      </c>
      <c r="AC703" s="28">
        <f t="shared" si="30"/>
        <v>5</v>
      </c>
      <c r="AD703" s="29" t="str">
        <f>VLOOKUP(AG703,[2]战场角色!$A:$V,22,0)</f>
        <v>head_hltn_1101006</v>
      </c>
      <c r="AE703" s="29">
        <f>VLOOKUP(AG703,检索目录!A:F,6,0)</f>
        <v>4</v>
      </c>
      <c r="AF703" s="28">
        <f>VLOOKUP(AG703,检索目录!A:F,3,0)</f>
        <v>3</v>
      </c>
      <c r="AG703" s="28">
        <v>1101006</v>
      </c>
      <c r="AH703" s="28"/>
    </row>
    <row r="704" s="29" customFormat="1" ht="16.5" spans="1:34">
      <c r="A704" s="35">
        <f>CONCATENATE(9,VLOOKUP(LEFT($D704,3),{"czg",1;"tfq",2;"zyd",3;"jzq",4;"gcz",5;"pcc",6},2,FALSE))*100000+VALUE(MID($D704,5,LEN($D704)-LEN(RIGHT($D704,11))-5+1))*1000+LEFT(RIGHT($D704,10),1)*100+IF(LEFT(RIGHT($D704,8),3)="jlr",1,2)*10+RIGHT($D704,1)</f>
        <v>9213221</v>
      </c>
      <c r="B704" s="28" t="s">
        <v>101</v>
      </c>
      <c r="C704" s="28" t="s">
        <v>527</v>
      </c>
      <c r="D704" s="28" t="s">
        <v>856</v>
      </c>
      <c r="E704" s="28">
        <v>3</v>
      </c>
      <c r="F704" s="28">
        <f t="shared" si="32"/>
        <v>2</v>
      </c>
      <c r="G704" s="28">
        <f>INDEX(难度数据!$A$1:$G$16,MATCH(VALUE(MID($D704,5,LEN($D704)-LEN(RIGHT($D704,11))-5+1)),难度数据!$A$1:$A$16,0),MATCH(LEFT($D704,3),难度数据!$A$1:$G$1,0))</f>
        <v>46</v>
      </c>
      <c r="H704" s="28">
        <f>VLOOKUP($G704,难度数据!$P:$AI,IF($F704=1,2+VLOOKUP($E704,难度数据!$A$24:$B$27,2,FALSE),12+VLOOKUP($E704,难度数据!$A$28:$B$31,2,FALSE)),FALSE)</f>
        <v>1.19328755960684</v>
      </c>
      <c r="I704" s="28">
        <f>VLOOKUP($G704,难度数据!$P:$AI,IF($F704=1,3+VLOOKUP($E704,难度数据!$A$24:$B$27,2,FALSE),13+VLOOKUP($E704,难度数据!$A$28:$B$31,2,FALSE)),FALSE)</f>
        <v>0</v>
      </c>
      <c r="J704" s="28">
        <f>VLOOKUP($G704,难度数据!$P:$AI,IF($F704=1,4+VLOOKUP($E704,难度数据!$A$24:$B$27,2,FALSE),14+VLOOKUP($E704,难度数据!$A$28:$B$31,2,FALSE)),FALSE)</f>
        <v>2300</v>
      </c>
      <c r="K704" s="28">
        <v>0</v>
      </c>
      <c r="L704" s="28">
        <v>1.5</v>
      </c>
      <c r="M704" s="28">
        <v>0</v>
      </c>
      <c r="N704" s="28">
        <v>0</v>
      </c>
      <c r="O704" s="28">
        <f ca="1">LOOKUP($G704*4,难度数据!$I$3:$I$23,IF($F704=1,INDIRECT("难度数据"&amp;"!$J$3:$J$23"),INDIRECT("难度数据"&amp;"!$K$3:$K$23")))</f>
        <v>54950</v>
      </c>
      <c r="P704" s="28">
        <v>0</v>
      </c>
      <c r="Q704" s="28">
        <v>0</v>
      </c>
      <c r="R704" s="28">
        <v>1303007</v>
      </c>
      <c r="S704" s="28">
        <v>1</v>
      </c>
      <c r="T704" s="28">
        <v>1304017</v>
      </c>
      <c r="U704" s="28">
        <v>8</v>
      </c>
      <c r="V704" s="28">
        <v>1304019</v>
      </c>
      <c r="W704" s="28">
        <v>8</v>
      </c>
      <c r="X704" s="28"/>
      <c r="Y704" s="28"/>
      <c r="Z704" s="28"/>
      <c r="AA704" s="28" t="str">
        <f t="shared" si="31"/>
        <v/>
      </c>
      <c r="AB704" s="28">
        <v>0</v>
      </c>
      <c r="AC704" s="28">
        <f t="shared" si="30"/>
        <v>5</v>
      </c>
      <c r="AD704" s="29" t="str">
        <f>VLOOKUP(AG704,[2]战场角色!$A:$V,22,0)</f>
        <v>head_tstn_1102007</v>
      </c>
      <c r="AE704" s="29">
        <f>VLOOKUP(AG704,检索目录!A:F,6,0)</f>
        <v>4</v>
      </c>
      <c r="AF704" s="28">
        <f>VLOOKUP(AG704,检索目录!A:F,3,0)</f>
        <v>3</v>
      </c>
      <c r="AG704" s="28">
        <v>1102007</v>
      </c>
      <c r="AH704" s="28"/>
    </row>
    <row r="705" s="29" customFormat="1" ht="16.5" spans="1:34">
      <c r="A705" s="35">
        <f>CONCATENATE(9,VLOOKUP(LEFT($D705,3),{"czg",1;"tfq",2;"zyd",3;"jzq",4;"gcz",5;"pcc",6},2,FALSE))*100000+VALUE(MID($D705,5,LEN($D705)-LEN(RIGHT($D705,11))-5+1))*1000+LEFT(RIGHT($D705,10),1)*100+IF(LEFT(RIGHT($D705,8),3)="jlr",1,2)*10+RIGHT($D705,1)</f>
        <v>9213212</v>
      </c>
      <c r="B705" s="28" t="s">
        <v>98</v>
      </c>
      <c r="C705" s="28" t="s">
        <v>231</v>
      </c>
      <c r="D705" s="28" t="s">
        <v>857</v>
      </c>
      <c r="E705" s="28">
        <v>4</v>
      </c>
      <c r="F705" s="28">
        <f t="shared" si="32"/>
        <v>1</v>
      </c>
      <c r="G705" s="28">
        <f>INDEX(难度数据!$A$1:$G$16,MATCH(VALUE(MID($D705,5,LEN($D705)-LEN(RIGHT($D705,11))-5+1)),难度数据!$A$1:$A$16,0),MATCH(LEFT($D705,3),难度数据!$A$1:$G$1,0))</f>
        <v>46</v>
      </c>
      <c r="H705" s="28">
        <f>VLOOKUP($G705,难度数据!$P:$AI,IF($F705=1,2+VLOOKUP($E705,难度数据!$A$24:$B$27,2,FALSE),12+VLOOKUP($E705,难度数据!$A$28:$B$31,2,FALSE)),FALSE)</f>
        <v>1.37063155534709</v>
      </c>
      <c r="I705" s="28">
        <f>VLOOKUP($G705,难度数据!$P:$AI,IF($F705=1,3+VLOOKUP($E705,难度数据!$A$24:$B$27,2,FALSE),13+VLOOKUP($E705,难度数据!$A$28:$B$31,2,FALSE)),FALSE)</f>
        <v>0</v>
      </c>
      <c r="J705" s="28">
        <f>VLOOKUP($G705,难度数据!$P:$AI,IF($F705=1,4+VLOOKUP($E705,难度数据!$A$24:$B$27,2,FALSE),14+VLOOKUP($E705,难度数据!$A$28:$B$31,2,FALSE)),FALSE)</f>
        <v>2300</v>
      </c>
      <c r="K705" s="28">
        <v>0</v>
      </c>
      <c r="L705" s="28">
        <v>1.5</v>
      </c>
      <c r="M705" s="28">
        <v>0</v>
      </c>
      <c r="N705" s="28">
        <v>0</v>
      </c>
      <c r="O705" s="28">
        <f ca="1">LOOKUP($G705*4,难度数据!$I$3:$I$23,IF($F705=1,INDIRECT("难度数据"&amp;"!$J$3:$J$23"),INDIRECT("难度数据"&amp;"!$K$3:$K$23")))</f>
        <v>190</v>
      </c>
      <c r="P705" s="28">
        <v>0</v>
      </c>
      <c r="Q705" s="28">
        <v>0</v>
      </c>
      <c r="R705" s="28">
        <v>1301003</v>
      </c>
      <c r="S705" s="28">
        <v>1</v>
      </c>
      <c r="T705" s="28">
        <v>1302003</v>
      </c>
      <c r="U705" s="28">
        <v>8</v>
      </c>
      <c r="V705" s="28"/>
      <c r="W705" s="28"/>
      <c r="X705" s="28"/>
      <c r="Y705" s="28"/>
      <c r="Z705" s="28"/>
      <c r="AA705" s="28" t="str">
        <f t="shared" si="31"/>
        <v>tfq-13-2-shl-loc2</v>
      </c>
      <c r="AB705" s="28">
        <v>4</v>
      </c>
      <c r="AC705" s="28">
        <f t="shared" si="30"/>
        <v>5</v>
      </c>
      <c r="AD705" s="29" t="str">
        <f>VLOOKUP(AG705,[2]战场角色!$A:$V,22,0)</f>
        <v>head_zdxl_1101003</v>
      </c>
      <c r="AE705" s="29">
        <f>VLOOKUP(AG705,检索目录!A:F,6,0)</f>
        <v>3</v>
      </c>
      <c r="AF705" s="28">
        <f>VLOOKUP(AG705,检索目录!A:F,3,0)</f>
        <v>3</v>
      </c>
      <c r="AG705" s="28">
        <v>1101003</v>
      </c>
      <c r="AH705" s="28"/>
    </row>
    <row r="706" s="29" customFormat="1" ht="16.5" spans="1:34">
      <c r="A706" s="35">
        <f>CONCATENATE(9,VLOOKUP(LEFT($D706,3),{"czg",1;"tfq",2;"zyd",3;"jzq",4;"gcz",5;"pcc",6},2,FALSE))*100000+VALUE(MID($D706,5,LEN($D706)-LEN(RIGHT($D706,11))-5+1))*1000+LEFT(RIGHT($D706,10),1)*100+IF(LEFT(RIGHT($D706,8),3)="jlr",1,2)*10+RIGHT($D706,1)</f>
        <v>9213222</v>
      </c>
      <c r="B706" s="28" t="s">
        <v>101</v>
      </c>
      <c r="C706" s="28" t="s">
        <v>505</v>
      </c>
      <c r="D706" s="28" t="s">
        <v>858</v>
      </c>
      <c r="E706" s="28">
        <v>4</v>
      </c>
      <c r="F706" s="28">
        <f t="shared" si="32"/>
        <v>2</v>
      </c>
      <c r="G706" s="28">
        <f>INDEX(难度数据!$A$1:$G$16,MATCH(VALUE(MID($D706,5,LEN($D706)-LEN(RIGHT($D706,11))-5+1)),难度数据!$A$1:$A$16,0),MATCH(LEFT($D706,3),难度数据!$A$1:$G$1,0))</f>
        <v>46</v>
      </c>
      <c r="H706" s="28">
        <f>VLOOKUP($G706,难度数据!$P:$AI,IF($F706=1,2+VLOOKUP($E706,难度数据!$A$24:$B$27,2,FALSE),12+VLOOKUP($E706,难度数据!$A$28:$B$31,2,FALSE)),FALSE)</f>
        <v>1.37280869689282</v>
      </c>
      <c r="I706" s="28">
        <f>VLOOKUP($G706,难度数据!$P:$AI,IF($F706=1,3+VLOOKUP($E706,难度数据!$A$24:$B$27,2,FALSE),13+VLOOKUP($E706,难度数据!$A$28:$B$31,2,FALSE)),FALSE)</f>
        <v>0</v>
      </c>
      <c r="J706" s="28">
        <f>VLOOKUP($G706,难度数据!$P:$AI,IF($F706=1,4+VLOOKUP($E706,难度数据!$A$24:$B$27,2,FALSE),14+VLOOKUP($E706,难度数据!$A$28:$B$31,2,FALSE)),FALSE)</f>
        <v>2300</v>
      </c>
      <c r="K706" s="28">
        <v>0</v>
      </c>
      <c r="L706" s="28">
        <v>1.5</v>
      </c>
      <c r="M706" s="28">
        <v>0</v>
      </c>
      <c r="N706" s="28">
        <v>0</v>
      </c>
      <c r="O706" s="28">
        <f ca="1">LOOKUP($G706*4,难度数据!$I$3:$I$23,IF($F706=1,INDIRECT("难度数据"&amp;"!$J$3:$J$23"),INDIRECT("难度数据"&amp;"!$K$3:$K$23")))</f>
        <v>54950</v>
      </c>
      <c r="P706" s="28">
        <v>0</v>
      </c>
      <c r="Q706" s="28">
        <v>0</v>
      </c>
      <c r="R706" s="28">
        <v>1303005</v>
      </c>
      <c r="S706" s="28">
        <v>1</v>
      </c>
      <c r="T706" s="28">
        <v>1304030</v>
      </c>
      <c r="U706" s="28">
        <v>8</v>
      </c>
      <c r="V706" s="28">
        <v>1304036</v>
      </c>
      <c r="W706" s="28">
        <v>8</v>
      </c>
      <c r="X706" s="28"/>
      <c r="Y706" s="28"/>
      <c r="Z706" s="28"/>
      <c r="AA706" s="28" t="str">
        <f t="shared" si="31"/>
        <v/>
      </c>
      <c r="AB706" s="28">
        <v>0</v>
      </c>
      <c r="AC706" s="28">
        <f t="shared" si="30"/>
        <v>5</v>
      </c>
      <c r="AD706" s="29" t="str">
        <f>VLOOKUP(AG706,[2]战场角色!$A:$V,22,0)</f>
        <v>head_lxy_1102005</v>
      </c>
      <c r="AE706" s="29">
        <f>VLOOKUP(AG706,检索目录!A:F,6,0)</f>
        <v>3</v>
      </c>
      <c r="AF706" s="28">
        <f>VLOOKUP(AG706,检索目录!A:F,3,0)</f>
        <v>3</v>
      </c>
      <c r="AG706" s="28">
        <v>1102005</v>
      </c>
      <c r="AH706" s="28"/>
    </row>
    <row r="707" s="29" customFormat="1" ht="16.5" spans="1:34">
      <c r="A707" s="35">
        <f>CONCATENATE(9,VLOOKUP(LEFT($D707,3),{"czg",1;"tfq",2;"zyd",3;"jzq",4;"gcz",5;"pcc",6},2,FALSE))*100000+VALUE(MID($D707,5,LEN($D707)-LEN(RIGHT($D707,11))-5+1))*1000+LEFT(RIGHT($D707,10),1)*100+IF(LEFT(RIGHT($D707,8),3)="jlr",1,2)*10+RIGHT($D707,1)</f>
        <v>9213213</v>
      </c>
      <c r="B707" s="28" t="s">
        <v>98</v>
      </c>
      <c r="C707" s="28" t="s">
        <v>99</v>
      </c>
      <c r="D707" s="28" t="s">
        <v>859</v>
      </c>
      <c r="E707" s="28">
        <v>3</v>
      </c>
      <c r="F707" s="28">
        <f t="shared" si="32"/>
        <v>1</v>
      </c>
      <c r="G707" s="28">
        <f>INDEX(难度数据!$A$1:$G$16,MATCH(VALUE(MID($D707,5,LEN($D707)-LEN(RIGHT($D707,11))-5+1)),难度数据!$A$1:$A$16,0),MATCH(LEFT($D707,3),难度数据!$A$1:$G$1,0))</f>
        <v>46</v>
      </c>
      <c r="H707" s="28">
        <f>VLOOKUP($G707,难度数据!$P:$AI,IF($F707=1,2+VLOOKUP($E707,难度数据!$A$24:$B$27,2,FALSE),12+VLOOKUP($E707,难度数据!$A$28:$B$31,2,FALSE)),FALSE)</f>
        <v>1.18775166550551</v>
      </c>
      <c r="I707" s="28">
        <f>VLOOKUP($G707,难度数据!$P:$AI,IF($F707=1,3+VLOOKUP($E707,难度数据!$A$24:$B$27,2,FALSE),13+VLOOKUP($E707,难度数据!$A$28:$B$31,2,FALSE)),FALSE)</f>
        <v>0</v>
      </c>
      <c r="J707" s="28">
        <f>VLOOKUP($G707,难度数据!$P:$AI,IF($F707=1,4+VLOOKUP($E707,难度数据!$A$24:$B$27,2,FALSE),14+VLOOKUP($E707,难度数据!$A$28:$B$31,2,FALSE)),FALSE)</f>
        <v>2300</v>
      </c>
      <c r="K707" s="28">
        <v>0</v>
      </c>
      <c r="L707" s="28">
        <v>1.5</v>
      </c>
      <c r="M707" s="28">
        <v>0</v>
      </c>
      <c r="N707" s="28">
        <v>0</v>
      </c>
      <c r="O707" s="28">
        <f ca="1">LOOKUP($G707*4,难度数据!$I$3:$I$23,IF($F707=1,INDIRECT("难度数据"&amp;"!$J$3:$J$23"),INDIRECT("难度数据"&amp;"!$K$3:$K$23")))</f>
        <v>190</v>
      </c>
      <c r="P707" s="28">
        <v>0</v>
      </c>
      <c r="Q707" s="28">
        <v>0</v>
      </c>
      <c r="R707" s="28">
        <v>1301012</v>
      </c>
      <c r="S707" s="28">
        <v>1</v>
      </c>
      <c r="T707" s="28">
        <v>1302012</v>
      </c>
      <c r="U707" s="28">
        <v>8</v>
      </c>
      <c r="V707" s="28"/>
      <c r="W707" s="28"/>
      <c r="X707" s="28"/>
      <c r="Y707" s="28"/>
      <c r="Z707" s="28"/>
      <c r="AA707" s="28" t="str">
        <f t="shared" si="31"/>
        <v>tfq-13-2-shl-loc3</v>
      </c>
      <c r="AB707" s="28">
        <v>4</v>
      </c>
      <c r="AC707" s="28">
        <f t="shared" si="30"/>
        <v>5</v>
      </c>
      <c r="AD707" s="29" t="str">
        <f>VLOOKUP(AG707,[2]战场角色!$A:$V,22,0)</f>
        <v>head_nyf_1101012</v>
      </c>
      <c r="AE707" s="29">
        <f>VLOOKUP(AG707,检索目录!A:F,6,0)</f>
        <v>2</v>
      </c>
      <c r="AF707" s="28">
        <f>VLOOKUP(AG707,检索目录!A:F,3,0)</f>
        <v>2</v>
      </c>
      <c r="AG707" s="28">
        <v>1101012</v>
      </c>
      <c r="AH707" s="28"/>
    </row>
    <row r="708" s="29" customFormat="1" ht="16.5" spans="1:34">
      <c r="A708" s="35">
        <f>CONCATENATE(9,VLOOKUP(LEFT($D708,3),{"czg",1;"tfq",2;"zyd",3;"jzq",4;"gcz",5;"pcc",6},2,FALSE))*100000+VALUE(MID($D708,5,LEN($D708)-LEN(RIGHT($D708,11))-5+1))*1000+LEFT(RIGHT($D708,10),1)*100+IF(LEFT(RIGHT($D708,8),3)="jlr",1,2)*10+RIGHT($D708,1)</f>
        <v>9213223</v>
      </c>
      <c r="B708" s="28" t="s">
        <v>101</v>
      </c>
      <c r="C708" s="28" t="s">
        <v>493</v>
      </c>
      <c r="D708" s="28" t="s">
        <v>860</v>
      </c>
      <c r="E708" s="28">
        <v>3</v>
      </c>
      <c r="F708" s="28">
        <f t="shared" si="32"/>
        <v>2</v>
      </c>
      <c r="G708" s="28">
        <f>INDEX(难度数据!$A$1:$G$16,MATCH(VALUE(MID($D708,5,LEN($D708)-LEN(RIGHT($D708,11))-5+1)),难度数据!$A$1:$A$16,0),MATCH(LEFT($D708,3),难度数据!$A$1:$G$1,0))</f>
        <v>46</v>
      </c>
      <c r="H708" s="28">
        <f>VLOOKUP($G708,难度数据!$P:$AI,IF($F708=1,2+VLOOKUP($E708,难度数据!$A$24:$B$27,2,FALSE),12+VLOOKUP($E708,难度数据!$A$28:$B$31,2,FALSE)),FALSE)</f>
        <v>1.19328755960684</v>
      </c>
      <c r="I708" s="28">
        <f>VLOOKUP($G708,难度数据!$P:$AI,IF($F708=1,3+VLOOKUP($E708,难度数据!$A$24:$B$27,2,FALSE),13+VLOOKUP($E708,难度数据!$A$28:$B$31,2,FALSE)),FALSE)</f>
        <v>0</v>
      </c>
      <c r="J708" s="28">
        <f>VLOOKUP($G708,难度数据!$P:$AI,IF($F708=1,4+VLOOKUP($E708,难度数据!$A$24:$B$27,2,FALSE),14+VLOOKUP($E708,难度数据!$A$28:$B$31,2,FALSE)),FALSE)</f>
        <v>2300</v>
      </c>
      <c r="K708" s="28">
        <v>0</v>
      </c>
      <c r="L708" s="28">
        <v>1.5</v>
      </c>
      <c r="M708" s="28">
        <v>0</v>
      </c>
      <c r="N708" s="28">
        <v>0</v>
      </c>
      <c r="O708" s="28">
        <f ca="1">LOOKUP($G708*4,难度数据!$I$3:$I$23,IF($F708=1,INDIRECT("难度数据"&amp;"!$J$3:$J$23"),INDIRECT("难度数据"&amp;"!$K$3:$K$23")))</f>
        <v>54950</v>
      </c>
      <c r="P708" s="28">
        <v>0</v>
      </c>
      <c r="Q708" s="28">
        <v>0</v>
      </c>
      <c r="R708" s="28">
        <v>1303018</v>
      </c>
      <c r="S708" s="28">
        <v>1</v>
      </c>
      <c r="T708" s="28">
        <v>1304029</v>
      </c>
      <c r="U708" s="28">
        <v>8</v>
      </c>
      <c r="V708" s="28">
        <v>1304032</v>
      </c>
      <c r="W708" s="28">
        <v>8</v>
      </c>
      <c r="X708" s="28"/>
      <c r="Y708" s="28"/>
      <c r="Z708" s="28"/>
      <c r="AA708" s="28" t="str">
        <f t="shared" si="31"/>
        <v/>
      </c>
      <c r="AB708" s="28">
        <v>0</v>
      </c>
      <c r="AC708" s="28">
        <f t="shared" ref="AC708:AC771" si="33">IF(INT(AG708/100000)=12,4,5)</f>
        <v>5</v>
      </c>
      <c r="AD708" s="29" t="str">
        <f>VLOOKUP(AG708,[2]战场角色!$A:$V,22,0)</f>
        <v>head_sr_1102018</v>
      </c>
      <c r="AE708" s="29">
        <f>VLOOKUP(AG708,检索目录!A:F,6,0)</f>
        <v>2</v>
      </c>
      <c r="AF708" s="28">
        <f>VLOOKUP(AG708,检索目录!A:F,3,0)</f>
        <v>2</v>
      </c>
      <c r="AG708" s="28">
        <v>1102018</v>
      </c>
      <c r="AH708" s="28"/>
    </row>
    <row r="709" s="29" customFormat="1" ht="16.5" spans="1:34">
      <c r="A709" s="35">
        <f>CONCATENATE(9,VLOOKUP(LEFT($D709,3),{"czg",1;"tfq",2;"zyd",3;"jzq",4;"gcz",5;"pcc",6},2,FALSE))*100000+VALUE(MID($D709,5,LEN($D709)-LEN(RIGHT($D709,11))-5+1))*1000+LEFT(RIGHT($D709,10),1)*100+IF(LEFT(RIGHT($D709,8),3)="jlr",1,2)*10+RIGHT($D709,1)</f>
        <v>9213311</v>
      </c>
      <c r="B709" s="28" t="s">
        <v>98</v>
      </c>
      <c r="C709" s="28" t="s">
        <v>207</v>
      </c>
      <c r="D709" s="28" t="s">
        <v>861</v>
      </c>
      <c r="E709" s="28">
        <v>3</v>
      </c>
      <c r="F709" s="28">
        <f t="shared" si="32"/>
        <v>1</v>
      </c>
      <c r="G709" s="28">
        <f>INDEX(难度数据!$A$1:$G$16,MATCH(VALUE(MID($D709,5,LEN($D709)-LEN(RIGHT($D709,11))-5+1)),难度数据!$A$1:$A$16,0),MATCH(LEFT($D709,3),难度数据!$A$1:$G$1,0))</f>
        <v>46</v>
      </c>
      <c r="H709" s="28">
        <f>VLOOKUP($G709,难度数据!$P:$AI,IF($F709=1,2+VLOOKUP($E709,难度数据!$A$24:$B$27,2,FALSE),12+VLOOKUP($E709,难度数据!$A$28:$B$31,2,FALSE)),FALSE)</f>
        <v>1.18775166550551</v>
      </c>
      <c r="I709" s="28">
        <f>VLOOKUP($G709,难度数据!$P:$AI,IF($F709=1,3+VLOOKUP($E709,难度数据!$A$24:$B$27,2,FALSE),13+VLOOKUP($E709,难度数据!$A$28:$B$31,2,FALSE)),FALSE)</f>
        <v>0</v>
      </c>
      <c r="J709" s="28">
        <f>VLOOKUP($G709,难度数据!$P:$AI,IF($F709=1,4+VLOOKUP($E709,难度数据!$A$24:$B$27,2,FALSE),14+VLOOKUP($E709,难度数据!$A$28:$B$31,2,FALSE)),FALSE)</f>
        <v>2300</v>
      </c>
      <c r="K709" s="28">
        <v>0</v>
      </c>
      <c r="L709" s="28">
        <v>1.5</v>
      </c>
      <c r="M709" s="28">
        <v>0</v>
      </c>
      <c r="N709" s="28">
        <v>0</v>
      </c>
      <c r="O709" s="28">
        <f ca="1">LOOKUP($G709*4,难度数据!$I$3:$I$23,IF($F709=1,INDIRECT("难度数据"&amp;"!$J$3:$J$23"),INDIRECT("难度数据"&amp;"!$K$3:$K$23")))</f>
        <v>190</v>
      </c>
      <c r="P709" s="28">
        <v>0</v>
      </c>
      <c r="Q709" s="28">
        <v>0</v>
      </c>
      <c r="R709" s="28">
        <v>1301009</v>
      </c>
      <c r="S709" s="28">
        <v>1</v>
      </c>
      <c r="T709" s="28">
        <v>1302009</v>
      </c>
      <c r="U709" s="28">
        <v>8</v>
      </c>
      <c r="V709" s="28"/>
      <c r="W709" s="28"/>
      <c r="X709" s="28"/>
      <c r="Y709" s="28"/>
      <c r="Z709" s="28"/>
      <c r="AA709" s="28" t="str">
        <f t="shared" si="31"/>
        <v>tfq-13-3-shl-loc1</v>
      </c>
      <c r="AB709" s="28">
        <v>4</v>
      </c>
      <c r="AC709" s="28">
        <f t="shared" si="33"/>
        <v>5</v>
      </c>
      <c r="AD709" s="29" t="str">
        <f>VLOOKUP(AG709,[2]战场角色!$A:$V,22,0)</f>
        <v>head_blsm_1101009</v>
      </c>
      <c r="AE709" s="29">
        <f>VLOOKUP(AG709,检索目录!A:F,6,0)</f>
        <v>3</v>
      </c>
      <c r="AF709" s="28">
        <f>VLOOKUP(AG709,检索目录!A:F,3,0)</f>
        <v>3</v>
      </c>
      <c r="AG709" s="28">
        <v>1101009</v>
      </c>
      <c r="AH709" s="28"/>
    </row>
    <row r="710" s="29" customFormat="1" ht="16.5" spans="1:34">
      <c r="A710" s="35">
        <f>CONCATENATE(9,VLOOKUP(LEFT($D710,3),{"czg",1;"tfq",2;"zyd",3;"jzq",4;"gcz",5;"pcc",6},2,FALSE))*100000+VALUE(MID($D710,5,LEN($D710)-LEN(RIGHT($D710,11))-5+1))*1000+LEFT(RIGHT($D710,10),1)*100+IF(LEFT(RIGHT($D710,8),3)="jlr",1,2)*10+RIGHT($D710,1)</f>
        <v>9213321</v>
      </c>
      <c r="B710" s="28" t="s">
        <v>101</v>
      </c>
      <c r="C710" s="28" t="s">
        <v>515</v>
      </c>
      <c r="D710" s="28" t="s">
        <v>862</v>
      </c>
      <c r="E710" s="28">
        <v>3</v>
      </c>
      <c r="F710" s="28">
        <f t="shared" si="32"/>
        <v>2</v>
      </c>
      <c r="G710" s="28">
        <f>INDEX(难度数据!$A$1:$G$16,MATCH(VALUE(MID($D710,5,LEN($D710)-LEN(RIGHT($D710,11))-5+1)),难度数据!$A$1:$A$16,0),MATCH(LEFT($D710,3),难度数据!$A$1:$G$1,0))</f>
        <v>46</v>
      </c>
      <c r="H710" s="28">
        <f>VLOOKUP($G710,难度数据!$P:$AI,IF($F710=1,2+VLOOKUP($E710,难度数据!$A$24:$B$27,2,FALSE),12+VLOOKUP($E710,难度数据!$A$28:$B$31,2,FALSE)),FALSE)</f>
        <v>1.19328755960684</v>
      </c>
      <c r="I710" s="28">
        <f>VLOOKUP($G710,难度数据!$P:$AI,IF($F710=1,3+VLOOKUP($E710,难度数据!$A$24:$B$27,2,FALSE),13+VLOOKUP($E710,难度数据!$A$28:$B$31,2,FALSE)),FALSE)</f>
        <v>0</v>
      </c>
      <c r="J710" s="28">
        <f>VLOOKUP($G710,难度数据!$P:$AI,IF($F710=1,4+VLOOKUP($E710,难度数据!$A$24:$B$27,2,FALSE),14+VLOOKUP($E710,难度数据!$A$28:$B$31,2,FALSE)),FALSE)</f>
        <v>2300</v>
      </c>
      <c r="K710" s="28">
        <v>0</v>
      </c>
      <c r="L710" s="28">
        <v>1.5</v>
      </c>
      <c r="M710" s="28">
        <v>0</v>
      </c>
      <c r="N710" s="28">
        <v>0</v>
      </c>
      <c r="O710" s="28">
        <f ca="1">LOOKUP($G710*4,难度数据!$I$3:$I$23,IF($F710=1,INDIRECT("难度数据"&amp;"!$J$3:$J$23"),INDIRECT("难度数据"&amp;"!$K$3:$K$23")))</f>
        <v>54950</v>
      </c>
      <c r="P710" s="28">
        <v>0</v>
      </c>
      <c r="Q710" s="28">
        <v>0</v>
      </c>
      <c r="R710" s="28">
        <v>1303014</v>
      </c>
      <c r="S710" s="28">
        <v>1</v>
      </c>
      <c r="T710" s="28">
        <v>1304017</v>
      </c>
      <c r="U710" s="28">
        <v>8</v>
      </c>
      <c r="V710" s="28">
        <v>1304019</v>
      </c>
      <c r="W710" s="28">
        <v>8</v>
      </c>
      <c r="X710" s="28"/>
      <c r="Y710" s="28"/>
      <c r="Z710" s="28"/>
      <c r="AA710" s="28" t="str">
        <f t="shared" si="31"/>
        <v/>
      </c>
      <c r="AB710" s="28">
        <v>0</v>
      </c>
      <c r="AC710" s="28">
        <f t="shared" si="33"/>
        <v>5</v>
      </c>
      <c r="AD710" s="29" t="str">
        <f>VLOOKUP(AG710,[2]战场角色!$A:$V,22,0)</f>
        <v>head_slm_1102014</v>
      </c>
      <c r="AE710" s="29">
        <f>VLOOKUP(AG710,检索目录!A:F,6,0)</f>
        <v>3</v>
      </c>
      <c r="AF710" s="28">
        <f>VLOOKUP(AG710,检索目录!A:F,3,0)</f>
        <v>3</v>
      </c>
      <c r="AG710" s="28">
        <v>1102014</v>
      </c>
      <c r="AH710" s="28"/>
    </row>
    <row r="711" s="29" customFormat="1" ht="16.5" spans="1:34">
      <c r="A711" s="35">
        <f>CONCATENATE(9,VLOOKUP(LEFT($D711,3),{"czg",1;"tfq",2;"zyd",3;"jzq",4;"gcz",5;"pcc",6},2,FALSE))*100000+VALUE(MID($D711,5,LEN($D711)-LEN(RIGHT($D711,11))-5+1))*1000+LEFT(RIGHT($D711,10),1)*100+IF(LEFT(RIGHT($D711,8),3)="jlr",1,2)*10+RIGHT($D711,1)</f>
        <v>9213312</v>
      </c>
      <c r="B711" s="28" t="s">
        <v>98</v>
      </c>
      <c r="C711" s="28" t="s">
        <v>104</v>
      </c>
      <c r="D711" s="28" t="s">
        <v>863</v>
      </c>
      <c r="E711" s="28">
        <v>4</v>
      </c>
      <c r="F711" s="28">
        <f t="shared" si="32"/>
        <v>1</v>
      </c>
      <c r="G711" s="28">
        <f>INDEX(难度数据!$A$1:$G$16,MATCH(VALUE(MID($D711,5,LEN($D711)-LEN(RIGHT($D711,11))-5+1)),难度数据!$A$1:$A$16,0),MATCH(LEFT($D711,3),难度数据!$A$1:$G$1,0))</f>
        <v>46</v>
      </c>
      <c r="H711" s="28">
        <f>VLOOKUP($G711,难度数据!$P:$AI,IF($F711=1,2+VLOOKUP($E711,难度数据!$A$24:$B$27,2,FALSE),12+VLOOKUP($E711,难度数据!$A$28:$B$31,2,FALSE)),FALSE)</f>
        <v>1.37063155534709</v>
      </c>
      <c r="I711" s="28">
        <f>VLOOKUP($G711,难度数据!$P:$AI,IF($F711=1,3+VLOOKUP($E711,难度数据!$A$24:$B$27,2,FALSE),13+VLOOKUP($E711,难度数据!$A$28:$B$31,2,FALSE)),FALSE)</f>
        <v>0</v>
      </c>
      <c r="J711" s="28">
        <f>VLOOKUP($G711,难度数据!$P:$AI,IF($F711=1,4+VLOOKUP($E711,难度数据!$A$24:$B$27,2,FALSE),14+VLOOKUP($E711,难度数据!$A$28:$B$31,2,FALSE)),FALSE)</f>
        <v>2300</v>
      </c>
      <c r="K711" s="28">
        <v>0</v>
      </c>
      <c r="L711" s="28">
        <v>1.5</v>
      </c>
      <c r="M711" s="28">
        <v>0</v>
      </c>
      <c r="N711" s="28">
        <v>0</v>
      </c>
      <c r="O711" s="28">
        <f ca="1">LOOKUP($G711*4,难度数据!$I$3:$I$23,IF($F711=1,INDIRECT("难度数据"&amp;"!$J$3:$J$23"),INDIRECT("难度数据"&amp;"!$K$3:$K$23")))</f>
        <v>190</v>
      </c>
      <c r="P711" s="28">
        <v>0</v>
      </c>
      <c r="Q711" s="28">
        <v>0</v>
      </c>
      <c r="R711" s="28">
        <v>1301008</v>
      </c>
      <c r="S711" s="28">
        <v>1</v>
      </c>
      <c r="T711" s="28">
        <v>1302008</v>
      </c>
      <c r="U711" s="28">
        <v>8</v>
      </c>
      <c r="V711" s="28"/>
      <c r="W711" s="28"/>
      <c r="X711" s="28"/>
      <c r="Y711" s="28"/>
      <c r="Z711" s="28"/>
      <c r="AA711" s="28" t="str">
        <f t="shared" si="31"/>
        <v>tfq-13-3-shl-loc2</v>
      </c>
      <c r="AB711" s="28">
        <v>4</v>
      </c>
      <c r="AC711" s="28">
        <f t="shared" si="33"/>
        <v>5</v>
      </c>
      <c r="AD711" s="29" t="str">
        <f>VLOOKUP(AG711,[2]战场角色!$A:$V,22,0)</f>
        <v>head_hekp_1101008</v>
      </c>
      <c r="AE711" s="29">
        <f>VLOOKUP(AG711,检索目录!A:F,6,0)</f>
        <v>2</v>
      </c>
      <c r="AF711" s="28">
        <f>VLOOKUP(AG711,检索目录!A:F,3,0)</f>
        <v>3</v>
      </c>
      <c r="AG711" s="28">
        <v>1101008</v>
      </c>
      <c r="AH711" s="28"/>
    </row>
    <row r="712" s="29" customFormat="1" ht="16.5" spans="1:34">
      <c r="A712" s="35">
        <f>CONCATENATE(9,VLOOKUP(LEFT($D712,3),{"czg",1;"tfq",2;"zyd",3;"jzq",4;"gcz",5;"pcc",6},2,FALSE))*100000+VALUE(MID($D712,5,LEN($D712)-LEN(RIGHT($D712,11))-5+1))*1000+LEFT(RIGHT($D712,10),1)*100+IF(LEFT(RIGHT($D712,8),3)="jlr",1,2)*10+RIGHT($D712,1)</f>
        <v>9213322</v>
      </c>
      <c r="B712" s="28" t="s">
        <v>101</v>
      </c>
      <c r="C712" s="28" t="s">
        <v>496</v>
      </c>
      <c r="D712" s="28" t="s">
        <v>864</v>
      </c>
      <c r="E712" s="28">
        <v>4</v>
      </c>
      <c r="F712" s="28">
        <f t="shared" si="32"/>
        <v>2</v>
      </c>
      <c r="G712" s="28">
        <f>INDEX(难度数据!$A$1:$G$16,MATCH(VALUE(MID($D712,5,LEN($D712)-LEN(RIGHT($D712,11))-5+1)),难度数据!$A$1:$A$16,0),MATCH(LEFT($D712,3),难度数据!$A$1:$G$1,0))</f>
        <v>46</v>
      </c>
      <c r="H712" s="28">
        <f>VLOOKUP($G712,难度数据!$P:$AI,IF($F712=1,2+VLOOKUP($E712,难度数据!$A$24:$B$27,2,FALSE),12+VLOOKUP($E712,难度数据!$A$28:$B$31,2,FALSE)),FALSE)</f>
        <v>1.37280869689282</v>
      </c>
      <c r="I712" s="28">
        <f>VLOOKUP($G712,难度数据!$P:$AI,IF($F712=1,3+VLOOKUP($E712,难度数据!$A$24:$B$27,2,FALSE),13+VLOOKUP($E712,难度数据!$A$28:$B$31,2,FALSE)),FALSE)</f>
        <v>0</v>
      </c>
      <c r="J712" s="28">
        <f>VLOOKUP($G712,难度数据!$P:$AI,IF($F712=1,4+VLOOKUP($E712,难度数据!$A$24:$B$27,2,FALSE),14+VLOOKUP($E712,难度数据!$A$28:$B$31,2,FALSE)),FALSE)</f>
        <v>2300</v>
      </c>
      <c r="K712" s="28">
        <v>0</v>
      </c>
      <c r="L712" s="28">
        <v>1.5</v>
      </c>
      <c r="M712" s="28">
        <v>0</v>
      </c>
      <c r="N712" s="28">
        <v>0</v>
      </c>
      <c r="O712" s="28">
        <f ca="1">LOOKUP($G712*4,难度数据!$I$3:$I$23,IF($F712=1,INDIRECT("难度数据"&amp;"!$J$3:$J$23"),INDIRECT("难度数据"&amp;"!$K$3:$K$23")))</f>
        <v>54950</v>
      </c>
      <c r="P712" s="28">
        <v>0</v>
      </c>
      <c r="Q712" s="28">
        <v>0</v>
      </c>
      <c r="R712" s="28">
        <v>1303013</v>
      </c>
      <c r="S712" s="28">
        <v>1</v>
      </c>
      <c r="T712" s="28">
        <v>1304030</v>
      </c>
      <c r="U712" s="28">
        <v>8</v>
      </c>
      <c r="V712" s="28">
        <v>1304031</v>
      </c>
      <c r="W712" s="28">
        <v>8</v>
      </c>
      <c r="X712" s="28"/>
      <c r="Y712" s="28"/>
      <c r="Z712" s="28"/>
      <c r="AA712" s="28" t="str">
        <f t="shared" si="31"/>
        <v/>
      </c>
      <c r="AB712" s="28">
        <v>0</v>
      </c>
      <c r="AC712" s="28">
        <f t="shared" si="33"/>
        <v>5</v>
      </c>
      <c r="AD712" s="29" t="str">
        <f>VLOOKUP(AG712,[2]战场角色!$A:$V,22,0)</f>
        <v>head_sbls_1102013</v>
      </c>
      <c r="AE712" s="29">
        <f>VLOOKUP(AG712,检索目录!A:F,6,0)</f>
        <v>2</v>
      </c>
      <c r="AF712" s="28">
        <f>VLOOKUP(AG712,检索目录!A:F,3,0)</f>
        <v>3</v>
      </c>
      <c r="AG712" s="28">
        <v>1102013</v>
      </c>
      <c r="AH712" s="28"/>
    </row>
    <row r="713" s="29" customFormat="1" ht="16.5" spans="1:34">
      <c r="A713" s="35">
        <f>CONCATENATE(9,VLOOKUP(LEFT($D713,3),{"czg",1;"tfq",2;"zyd",3;"jzq",4;"gcz",5;"pcc",6},2,FALSE))*100000+VALUE(MID($D713,5,LEN($D713)-LEN(RIGHT($D713,11))-5+1))*1000+LEFT(RIGHT($D713,10),1)*100+IF(LEFT(RIGHT($D713,8),3)="jlr",1,2)*10+RIGHT($D713,1)</f>
        <v>9213313</v>
      </c>
      <c r="B713" s="28" t="s">
        <v>98</v>
      </c>
      <c r="C713" s="28" t="s">
        <v>99</v>
      </c>
      <c r="D713" s="28" t="s">
        <v>865</v>
      </c>
      <c r="E713" s="28">
        <v>3</v>
      </c>
      <c r="F713" s="28">
        <f t="shared" si="32"/>
        <v>1</v>
      </c>
      <c r="G713" s="28">
        <f>INDEX(难度数据!$A$1:$G$16,MATCH(VALUE(MID($D713,5,LEN($D713)-LEN(RIGHT($D713,11))-5+1)),难度数据!$A$1:$A$16,0),MATCH(LEFT($D713,3),难度数据!$A$1:$G$1,0))</f>
        <v>46</v>
      </c>
      <c r="H713" s="28">
        <f>VLOOKUP($G713,难度数据!$P:$AI,IF($F713=1,2+VLOOKUP($E713,难度数据!$A$24:$B$27,2,FALSE),12+VLOOKUP($E713,难度数据!$A$28:$B$31,2,FALSE)),FALSE)</f>
        <v>1.18775166550551</v>
      </c>
      <c r="I713" s="28">
        <f>VLOOKUP($G713,难度数据!$P:$AI,IF($F713=1,3+VLOOKUP($E713,难度数据!$A$24:$B$27,2,FALSE),13+VLOOKUP($E713,难度数据!$A$28:$B$31,2,FALSE)),FALSE)</f>
        <v>0</v>
      </c>
      <c r="J713" s="28">
        <f>VLOOKUP($G713,难度数据!$P:$AI,IF($F713=1,4+VLOOKUP($E713,难度数据!$A$24:$B$27,2,FALSE),14+VLOOKUP($E713,难度数据!$A$28:$B$31,2,FALSE)),FALSE)</f>
        <v>2300</v>
      </c>
      <c r="K713" s="28">
        <v>0</v>
      </c>
      <c r="L713" s="28">
        <v>1.5</v>
      </c>
      <c r="M713" s="28">
        <v>0</v>
      </c>
      <c r="N713" s="28">
        <v>0</v>
      </c>
      <c r="O713" s="28">
        <f ca="1">LOOKUP($G713*4,难度数据!$I$3:$I$23,IF($F713=1,INDIRECT("难度数据"&amp;"!$J$3:$J$23"),INDIRECT("难度数据"&amp;"!$K$3:$K$23")))</f>
        <v>190</v>
      </c>
      <c r="P713" s="28">
        <v>0</v>
      </c>
      <c r="Q713" s="28">
        <v>0</v>
      </c>
      <c r="R713" s="28">
        <v>1301012</v>
      </c>
      <c r="S713" s="28">
        <v>1</v>
      </c>
      <c r="T713" s="28">
        <v>1302012</v>
      </c>
      <c r="U713" s="28">
        <v>8</v>
      </c>
      <c r="V713" s="28"/>
      <c r="W713" s="28"/>
      <c r="X713" s="28"/>
      <c r="Y713" s="28"/>
      <c r="Z713" s="28"/>
      <c r="AA713" s="28" t="str">
        <f t="shared" si="31"/>
        <v>tfq-13-3-shl-loc3</v>
      </c>
      <c r="AB713" s="28">
        <v>4</v>
      </c>
      <c r="AC713" s="28">
        <f t="shared" si="33"/>
        <v>5</v>
      </c>
      <c r="AD713" s="29" t="str">
        <f>VLOOKUP(AG713,[2]战场角色!$A:$V,22,0)</f>
        <v>head_nyf_1101012</v>
      </c>
      <c r="AE713" s="29">
        <f>VLOOKUP(AG713,检索目录!A:F,6,0)</f>
        <v>2</v>
      </c>
      <c r="AF713" s="28">
        <f>VLOOKUP(AG713,检索目录!A:F,3,0)</f>
        <v>2</v>
      </c>
      <c r="AG713" s="28">
        <v>1101012</v>
      </c>
      <c r="AH713" s="28"/>
    </row>
    <row r="714" s="29" customFormat="1" ht="16.5" spans="1:34">
      <c r="A714" s="35">
        <f>CONCATENATE(9,VLOOKUP(LEFT($D714,3),{"czg",1;"tfq",2;"zyd",3;"jzq",4;"gcz",5;"pcc",6},2,FALSE))*100000+VALUE(MID($D714,5,LEN($D714)-LEN(RIGHT($D714,11))-5+1))*1000+LEFT(RIGHT($D714,10),1)*100+IF(LEFT(RIGHT($D714,8),3)="jlr",1,2)*10+RIGHT($D714,1)</f>
        <v>9213323</v>
      </c>
      <c r="B714" s="28" t="s">
        <v>101</v>
      </c>
      <c r="C714" s="28" t="s">
        <v>493</v>
      </c>
      <c r="D714" s="28" t="s">
        <v>866</v>
      </c>
      <c r="E714" s="28">
        <v>3</v>
      </c>
      <c r="F714" s="28">
        <f t="shared" si="32"/>
        <v>2</v>
      </c>
      <c r="G714" s="28">
        <f>INDEX(难度数据!$A$1:$G$16,MATCH(VALUE(MID($D714,5,LEN($D714)-LEN(RIGHT($D714,11))-5+1)),难度数据!$A$1:$A$16,0),MATCH(LEFT($D714,3),难度数据!$A$1:$G$1,0))</f>
        <v>46</v>
      </c>
      <c r="H714" s="28">
        <f>VLOOKUP($G714,难度数据!$P:$AI,IF($F714=1,2+VLOOKUP($E714,难度数据!$A$24:$B$27,2,FALSE),12+VLOOKUP($E714,难度数据!$A$28:$B$31,2,FALSE)),FALSE)</f>
        <v>1.19328755960684</v>
      </c>
      <c r="I714" s="28">
        <f>VLOOKUP($G714,难度数据!$P:$AI,IF($F714=1,3+VLOOKUP($E714,难度数据!$A$24:$B$27,2,FALSE),13+VLOOKUP($E714,难度数据!$A$28:$B$31,2,FALSE)),FALSE)</f>
        <v>0</v>
      </c>
      <c r="J714" s="28">
        <f>VLOOKUP($G714,难度数据!$P:$AI,IF($F714=1,4+VLOOKUP($E714,难度数据!$A$24:$B$27,2,FALSE),14+VLOOKUP($E714,难度数据!$A$28:$B$31,2,FALSE)),FALSE)</f>
        <v>2300</v>
      </c>
      <c r="K714" s="28">
        <v>0</v>
      </c>
      <c r="L714" s="28">
        <v>1.5</v>
      </c>
      <c r="M714" s="28">
        <v>0</v>
      </c>
      <c r="N714" s="28">
        <v>0</v>
      </c>
      <c r="O714" s="28">
        <f ca="1">LOOKUP($G714*4,难度数据!$I$3:$I$23,IF($F714=1,INDIRECT("难度数据"&amp;"!$J$3:$J$23"),INDIRECT("难度数据"&amp;"!$K$3:$K$23")))</f>
        <v>54950</v>
      </c>
      <c r="P714" s="28">
        <v>0</v>
      </c>
      <c r="Q714" s="28">
        <v>0</v>
      </c>
      <c r="R714" s="28">
        <v>1303018</v>
      </c>
      <c r="S714" s="28">
        <v>1</v>
      </c>
      <c r="T714" s="28">
        <v>1304029</v>
      </c>
      <c r="U714" s="28">
        <v>8</v>
      </c>
      <c r="V714" s="28">
        <v>1304032</v>
      </c>
      <c r="W714" s="28">
        <v>8</v>
      </c>
      <c r="X714" s="28"/>
      <c r="Y714" s="28"/>
      <c r="Z714" s="28"/>
      <c r="AA714" s="28" t="str">
        <f t="shared" si="31"/>
        <v/>
      </c>
      <c r="AB714" s="28">
        <v>0</v>
      </c>
      <c r="AC714" s="28">
        <f t="shared" si="33"/>
        <v>5</v>
      </c>
      <c r="AD714" s="29" t="str">
        <f>VLOOKUP(AG714,[2]战场角色!$A:$V,22,0)</f>
        <v>head_sr_1102018</v>
      </c>
      <c r="AE714" s="29">
        <f>VLOOKUP(AG714,检索目录!A:F,6,0)</f>
        <v>2</v>
      </c>
      <c r="AF714" s="28">
        <f>VLOOKUP(AG714,检索目录!A:F,3,0)</f>
        <v>2</v>
      </c>
      <c r="AG714" s="28">
        <v>1102018</v>
      </c>
      <c r="AH714" s="28"/>
    </row>
    <row r="715" s="29" customFormat="1" ht="16.5" spans="1:34">
      <c r="A715" s="35">
        <f>CONCATENATE(9,VLOOKUP(LEFT($D715,3),{"czg",1;"tfq",2;"zyd",3;"jzq",4;"gcz",5;"pcc",6},2,FALSE))*100000+VALUE(MID($D715,5,LEN($D715)-LEN(RIGHT($D715,11))-5+1))*1000+LEFT(RIGHT($D715,10),1)*100+IF(LEFT(RIGHT($D715,8),3)="jlr",1,2)*10+RIGHT($D715,1)</f>
        <v>9114111</v>
      </c>
      <c r="B715" s="28" t="s">
        <v>98</v>
      </c>
      <c r="C715" s="28" t="s">
        <v>99</v>
      </c>
      <c r="D715" s="28" t="s">
        <v>867</v>
      </c>
      <c r="E715" s="28">
        <v>3</v>
      </c>
      <c r="F715" s="28">
        <f t="shared" si="32"/>
        <v>1</v>
      </c>
      <c r="G715" s="28">
        <f>INDEX(难度数据!$A$1:$G$16,MATCH(VALUE(MID($D715,5,LEN($D715)-LEN(RIGHT($D715,11))-5+1)),难度数据!$A$1:$A$16,0),MATCH(LEFT($D715,3),难度数据!$A$1:$G$1,0))</f>
        <v>48</v>
      </c>
      <c r="H715" s="28">
        <f>VLOOKUP($G715,难度数据!$P:$AI,IF($F715=1,2+VLOOKUP($E715,难度数据!$A$24:$B$27,2,FALSE),12+VLOOKUP($E715,难度数据!$A$28:$B$31,2,FALSE)),FALSE)</f>
        <v>1.2068778354496</v>
      </c>
      <c r="I715" s="28">
        <f>VLOOKUP($G715,难度数据!$P:$AI,IF($F715=1,3+VLOOKUP($E715,难度数据!$A$24:$B$27,2,FALSE),13+VLOOKUP($E715,难度数据!$A$28:$B$31,2,FALSE)),FALSE)</f>
        <v>0</v>
      </c>
      <c r="J715" s="28">
        <f>VLOOKUP($G715,难度数据!$P:$AI,IF($F715=1,4+VLOOKUP($E715,难度数据!$A$24:$B$27,2,FALSE),14+VLOOKUP($E715,难度数据!$A$28:$B$31,2,FALSE)),FALSE)</f>
        <v>2400</v>
      </c>
      <c r="K715" s="28">
        <v>0</v>
      </c>
      <c r="L715" s="28">
        <v>1.5</v>
      </c>
      <c r="M715" s="28">
        <v>0</v>
      </c>
      <c r="N715" s="28">
        <v>0</v>
      </c>
      <c r="O715" s="28">
        <f ca="1">LOOKUP($G715*4,难度数据!$I$3:$I$23,IF($F715=1,INDIRECT("难度数据"&amp;"!$J$3:$J$23"),INDIRECT("难度数据"&amp;"!$K$3:$K$23")))</f>
        <v>200</v>
      </c>
      <c r="P715" s="28">
        <v>0</v>
      </c>
      <c r="Q715" s="28">
        <v>0</v>
      </c>
      <c r="R715" s="28">
        <v>1301012</v>
      </c>
      <c r="S715" s="28">
        <v>1</v>
      </c>
      <c r="T715" s="28">
        <v>1302012</v>
      </c>
      <c r="U715" s="28">
        <v>9</v>
      </c>
      <c r="V715" s="28"/>
      <c r="W715" s="28"/>
      <c r="X715" s="28"/>
      <c r="Y715" s="28"/>
      <c r="Z715" s="28"/>
      <c r="AA715" s="28" t="str">
        <f t="shared" si="31"/>
        <v>czg-14-1-shl-loc1</v>
      </c>
      <c r="AB715" s="28">
        <v>4</v>
      </c>
      <c r="AC715" s="28">
        <f t="shared" si="33"/>
        <v>5</v>
      </c>
      <c r="AD715" s="29" t="str">
        <f>VLOOKUP(AG715,[2]战场角色!$A:$V,22,0)</f>
        <v>head_nyf_1101012</v>
      </c>
      <c r="AE715" s="29">
        <f>VLOOKUP(AG715,检索目录!A:F,6,0)</f>
        <v>2</v>
      </c>
      <c r="AF715" s="28">
        <f>VLOOKUP(AG715,检索目录!A:F,3,0)</f>
        <v>2</v>
      </c>
      <c r="AG715" s="28">
        <v>1101012</v>
      </c>
      <c r="AH715" s="28"/>
    </row>
    <row r="716" s="29" customFormat="1" ht="16.5" spans="1:34">
      <c r="A716" s="35">
        <f>CONCATENATE(9,VLOOKUP(LEFT($D716,3),{"czg",1;"tfq",2;"zyd",3;"jzq",4;"gcz",5;"pcc",6},2,FALSE))*100000+VALUE(MID($D716,5,LEN($D716)-LEN(RIGHT($D716,11))-5+1))*1000+LEFT(RIGHT($D716,10),1)*100+IF(LEFT(RIGHT($D716,8),3)="jlr",1,2)*10+RIGHT($D716,1)</f>
        <v>9114121</v>
      </c>
      <c r="B716" s="28" t="s">
        <v>101</v>
      </c>
      <c r="C716" s="28" t="s">
        <v>493</v>
      </c>
      <c r="D716" s="28" t="s">
        <v>868</v>
      </c>
      <c r="E716" s="28">
        <v>3</v>
      </c>
      <c r="F716" s="28">
        <f t="shared" si="32"/>
        <v>2</v>
      </c>
      <c r="G716" s="28">
        <f>INDEX(难度数据!$A$1:$G$16,MATCH(VALUE(MID($D716,5,LEN($D716)-LEN(RIGHT($D716,11))-5+1)),难度数据!$A$1:$A$16,0),MATCH(LEFT($D716,3),难度数据!$A$1:$G$1,0))</f>
        <v>48</v>
      </c>
      <c r="H716" s="28">
        <f>VLOOKUP($G716,难度数据!$P:$AI,IF($F716=1,2+VLOOKUP($E716,难度数据!$A$24:$B$27,2,FALSE),12+VLOOKUP($E716,难度数据!$A$28:$B$31,2,FALSE)),FALSE)</f>
        <v>1.21193780022117</v>
      </c>
      <c r="I716" s="28">
        <f>VLOOKUP($G716,难度数据!$P:$AI,IF($F716=1,3+VLOOKUP($E716,难度数据!$A$24:$B$27,2,FALSE),13+VLOOKUP($E716,难度数据!$A$28:$B$31,2,FALSE)),FALSE)</f>
        <v>0</v>
      </c>
      <c r="J716" s="28">
        <f>VLOOKUP($G716,难度数据!$P:$AI,IF($F716=1,4+VLOOKUP($E716,难度数据!$A$24:$B$27,2,FALSE),14+VLOOKUP($E716,难度数据!$A$28:$B$31,2,FALSE)),FALSE)</f>
        <v>2400</v>
      </c>
      <c r="K716" s="28">
        <v>0</v>
      </c>
      <c r="L716" s="28">
        <v>1.5</v>
      </c>
      <c r="M716" s="28">
        <v>0</v>
      </c>
      <c r="N716" s="28">
        <v>0</v>
      </c>
      <c r="O716" s="28">
        <f ca="1">LOOKUP($G716*4,难度数据!$I$3:$I$23,IF($F716=1,INDIRECT("难度数据"&amp;"!$J$3:$J$23"),INDIRECT("难度数据"&amp;"!$K$3:$K$23")))</f>
        <v>72100</v>
      </c>
      <c r="P716" s="28">
        <v>0</v>
      </c>
      <c r="Q716" s="28">
        <v>0</v>
      </c>
      <c r="R716" s="28">
        <v>1303018</v>
      </c>
      <c r="S716" s="28">
        <v>1</v>
      </c>
      <c r="T716" s="28">
        <v>1304029</v>
      </c>
      <c r="U716" s="28">
        <v>9</v>
      </c>
      <c r="V716" s="28">
        <v>1304032</v>
      </c>
      <c r="W716" s="28">
        <v>9</v>
      </c>
      <c r="X716" s="28"/>
      <c r="Y716" s="28"/>
      <c r="Z716" s="28"/>
      <c r="AA716" s="28" t="str">
        <f t="shared" ref="AA716:AA779" si="34">IF(LEFT(RIGHT($D716,8),3)="jlr",$D717,"")</f>
        <v/>
      </c>
      <c r="AB716" s="28">
        <v>0</v>
      </c>
      <c r="AC716" s="28">
        <f t="shared" si="33"/>
        <v>5</v>
      </c>
      <c r="AD716" s="29" t="str">
        <f>VLOOKUP(AG716,[2]战场角色!$A:$V,22,0)</f>
        <v>head_sr_1102018</v>
      </c>
      <c r="AE716" s="29">
        <f>VLOOKUP(AG716,检索目录!A:F,6,0)</f>
        <v>2</v>
      </c>
      <c r="AF716" s="28">
        <f>VLOOKUP(AG716,检索目录!A:F,3,0)</f>
        <v>2</v>
      </c>
      <c r="AG716" s="28">
        <v>1102018</v>
      </c>
      <c r="AH716" s="28"/>
    </row>
    <row r="717" s="29" customFormat="1" ht="16.5" spans="1:34">
      <c r="A717" s="35">
        <f>CONCATENATE(9,VLOOKUP(LEFT($D717,3),{"czg",1;"tfq",2;"zyd",3;"jzq",4;"gcz",5;"pcc",6},2,FALSE))*100000+VALUE(MID($D717,5,LEN($D717)-LEN(RIGHT($D717,11))-5+1))*1000+LEFT(RIGHT($D717,10),1)*100+IF(LEFT(RIGHT($D717,8),3)="jlr",1,2)*10+RIGHT($D717,1)</f>
        <v>9114112</v>
      </c>
      <c r="B717" s="28" t="s">
        <v>98</v>
      </c>
      <c r="C717" s="28" t="s">
        <v>104</v>
      </c>
      <c r="D717" s="28" t="s">
        <v>869</v>
      </c>
      <c r="E717" s="28">
        <v>4</v>
      </c>
      <c r="F717" s="28">
        <f t="shared" si="32"/>
        <v>1</v>
      </c>
      <c r="G717" s="28">
        <f>INDEX(难度数据!$A$1:$G$16,MATCH(VALUE(MID($D717,5,LEN($D717)-LEN(RIGHT($D717,11))-5+1)),难度数据!$A$1:$A$16,0),MATCH(LEFT($D717,3),难度数据!$A$1:$G$1,0))</f>
        <v>48</v>
      </c>
      <c r="H717" s="28">
        <f>VLOOKUP($G717,难度数据!$P:$AI,IF($F717=1,2+VLOOKUP($E717,难度数据!$A$24:$B$27,2,FALSE),12+VLOOKUP($E717,难度数据!$A$28:$B$31,2,FALSE)),FALSE)</f>
        <v>1.39242559613166</v>
      </c>
      <c r="I717" s="28">
        <f>VLOOKUP($G717,难度数据!$P:$AI,IF($F717=1,3+VLOOKUP($E717,难度数据!$A$24:$B$27,2,FALSE),13+VLOOKUP($E717,难度数据!$A$28:$B$31,2,FALSE)),FALSE)</f>
        <v>0</v>
      </c>
      <c r="J717" s="28">
        <f>VLOOKUP($G717,难度数据!$P:$AI,IF($F717=1,4+VLOOKUP($E717,难度数据!$A$24:$B$27,2,FALSE),14+VLOOKUP($E717,难度数据!$A$28:$B$31,2,FALSE)),FALSE)</f>
        <v>2400</v>
      </c>
      <c r="K717" s="28">
        <v>0</v>
      </c>
      <c r="L717" s="28">
        <v>1.5</v>
      </c>
      <c r="M717" s="28">
        <v>0</v>
      </c>
      <c r="N717" s="28">
        <v>0</v>
      </c>
      <c r="O717" s="28">
        <f ca="1">LOOKUP($G717*4,难度数据!$I$3:$I$23,IF($F717=1,INDIRECT("难度数据"&amp;"!$J$3:$J$23"),INDIRECT("难度数据"&amp;"!$K$3:$K$23")))</f>
        <v>200</v>
      </c>
      <c r="P717" s="28">
        <v>0</v>
      </c>
      <c r="Q717" s="28">
        <v>0</v>
      </c>
      <c r="R717" s="28">
        <v>1301008</v>
      </c>
      <c r="S717" s="28">
        <v>1</v>
      </c>
      <c r="T717" s="28">
        <v>1302008</v>
      </c>
      <c r="U717" s="28">
        <v>9</v>
      </c>
      <c r="V717" s="28"/>
      <c r="W717" s="28"/>
      <c r="X717" s="28"/>
      <c r="Y717" s="28"/>
      <c r="Z717" s="28"/>
      <c r="AA717" s="28" t="str">
        <f t="shared" si="34"/>
        <v>czg-14-1-shl-loc2</v>
      </c>
      <c r="AB717" s="28">
        <v>4</v>
      </c>
      <c r="AC717" s="28">
        <f t="shared" si="33"/>
        <v>5</v>
      </c>
      <c r="AD717" s="29" t="str">
        <f>VLOOKUP(AG717,[2]战场角色!$A:$V,22,0)</f>
        <v>head_hekp_1101008</v>
      </c>
      <c r="AE717" s="29">
        <f>VLOOKUP(AG717,检索目录!A:F,6,0)</f>
        <v>2</v>
      </c>
      <c r="AF717" s="28">
        <f>VLOOKUP(AG717,检索目录!A:F,3,0)</f>
        <v>3</v>
      </c>
      <c r="AG717" s="28">
        <v>1101008</v>
      </c>
      <c r="AH717" s="28"/>
    </row>
    <row r="718" s="29" customFormat="1" ht="16.5" spans="1:34">
      <c r="A718" s="35">
        <f>CONCATENATE(9,VLOOKUP(LEFT($D718,3),{"czg",1;"tfq",2;"zyd",3;"jzq",4;"gcz",5;"pcc",6},2,FALSE))*100000+VALUE(MID($D718,5,LEN($D718)-LEN(RIGHT($D718,11))-5+1))*1000+LEFT(RIGHT($D718,10),1)*100+IF(LEFT(RIGHT($D718,8),3)="jlr",1,2)*10+RIGHT($D718,1)</f>
        <v>9114122</v>
      </c>
      <c r="B718" s="28" t="s">
        <v>101</v>
      </c>
      <c r="C718" s="28" t="s">
        <v>496</v>
      </c>
      <c r="D718" s="28" t="s">
        <v>870</v>
      </c>
      <c r="E718" s="28">
        <v>4</v>
      </c>
      <c r="F718" s="28">
        <f t="shared" si="32"/>
        <v>2</v>
      </c>
      <c r="G718" s="28">
        <f>INDEX(难度数据!$A$1:$G$16,MATCH(VALUE(MID($D718,5,LEN($D718)-LEN(RIGHT($D718,11))-5+1)),难度数据!$A$1:$A$16,0),MATCH(LEFT($D718,3),难度数据!$A$1:$G$1,0))</f>
        <v>48</v>
      </c>
      <c r="H718" s="28">
        <f>VLOOKUP($G718,难度数据!$P:$AI,IF($F718=1,2+VLOOKUP($E718,难度数据!$A$24:$B$27,2,FALSE),12+VLOOKUP($E718,难度数据!$A$28:$B$31,2,FALSE)),FALSE)</f>
        <v>1.39426472591816</v>
      </c>
      <c r="I718" s="28">
        <f>VLOOKUP($G718,难度数据!$P:$AI,IF($F718=1,3+VLOOKUP($E718,难度数据!$A$24:$B$27,2,FALSE),13+VLOOKUP($E718,难度数据!$A$28:$B$31,2,FALSE)),FALSE)</f>
        <v>0</v>
      </c>
      <c r="J718" s="28">
        <f>VLOOKUP($G718,难度数据!$P:$AI,IF($F718=1,4+VLOOKUP($E718,难度数据!$A$24:$B$27,2,FALSE),14+VLOOKUP($E718,难度数据!$A$28:$B$31,2,FALSE)),FALSE)</f>
        <v>2400</v>
      </c>
      <c r="K718" s="28">
        <v>0</v>
      </c>
      <c r="L718" s="28">
        <v>1.5</v>
      </c>
      <c r="M718" s="28">
        <v>0</v>
      </c>
      <c r="N718" s="28">
        <v>0</v>
      </c>
      <c r="O718" s="28">
        <f ca="1">LOOKUP($G718*4,难度数据!$I$3:$I$23,IF($F718=1,INDIRECT("难度数据"&amp;"!$J$3:$J$23"),INDIRECT("难度数据"&amp;"!$K$3:$K$23")))</f>
        <v>72100</v>
      </c>
      <c r="P718" s="28">
        <v>0</v>
      </c>
      <c r="Q718" s="28">
        <v>0</v>
      </c>
      <c r="R718" s="28">
        <v>1303013</v>
      </c>
      <c r="S718" s="28">
        <v>1</v>
      </c>
      <c r="T718" s="28">
        <v>1304030</v>
      </c>
      <c r="U718" s="28">
        <v>9</v>
      </c>
      <c r="V718" s="28">
        <v>1304031</v>
      </c>
      <c r="W718" s="28">
        <v>9</v>
      </c>
      <c r="X718" s="28"/>
      <c r="Y718" s="28"/>
      <c r="Z718" s="28"/>
      <c r="AA718" s="28" t="str">
        <f t="shared" si="34"/>
        <v/>
      </c>
      <c r="AB718" s="28">
        <v>0</v>
      </c>
      <c r="AC718" s="28">
        <f t="shared" si="33"/>
        <v>5</v>
      </c>
      <c r="AD718" s="29" t="str">
        <f>VLOOKUP(AG718,[2]战场角色!$A:$V,22,0)</f>
        <v>head_sbls_1102013</v>
      </c>
      <c r="AE718" s="29">
        <f>VLOOKUP(AG718,检索目录!A:F,6,0)</f>
        <v>2</v>
      </c>
      <c r="AF718" s="28">
        <f>VLOOKUP(AG718,检索目录!A:F,3,0)</f>
        <v>3</v>
      </c>
      <c r="AG718" s="28">
        <v>1102013</v>
      </c>
      <c r="AH718" s="28"/>
    </row>
    <row r="719" s="29" customFormat="1" ht="16.5" spans="1:34">
      <c r="A719" s="35">
        <f>CONCATENATE(9,VLOOKUP(LEFT($D719,3),{"czg",1;"tfq",2;"zyd",3;"jzq",4;"gcz",5;"pcc",6},2,FALSE))*100000+VALUE(MID($D719,5,LEN($D719)-LEN(RIGHT($D719,11))-5+1))*1000+LEFT(RIGHT($D719,10),1)*100+IF(LEFT(RIGHT($D719,8),3)="jlr",1,2)*10+RIGHT($D719,1)</f>
        <v>9114113</v>
      </c>
      <c r="B719" s="28" t="s">
        <v>98</v>
      </c>
      <c r="C719" s="28" t="s">
        <v>108</v>
      </c>
      <c r="D719" s="28" t="s">
        <v>871</v>
      </c>
      <c r="E719" s="28">
        <v>3</v>
      </c>
      <c r="F719" s="28">
        <f t="shared" si="32"/>
        <v>1</v>
      </c>
      <c r="G719" s="28">
        <f>INDEX(难度数据!$A$1:$G$16,MATCH(VALUE(MID($D719,5,LEN($D719)-LEN(RIGHT($D719,11))-5+1)),难度数据!$A$1:$A$16,0),MATCH(LEFT($D719,3),难度数据!$A$1:$G$1,0))</f>
        <v>48</v>
      </c>
      <c r="H719" s="28">
        <f>VLOOKUP($G719,难度数据!$P:$AI,IF($F719=1,2+VLOOKUP($E719,难度数据!$A$24:$B$27,2,FALSE),12+VLOOKUP($E719,难度数据!$A$28:$B$31,2,FALSE)),FALSE)</f>
        <v>1.2068778354496</v>
      </c>
      <c r="I719" s="28">
        <f>VLOOKUP($G719,难度数据!$P:$AI,IF($F719=1,3+VLOOKUP($E719,难度数据!$A$24:$B$27,2,FALSE),13+VLOOKUP($E719,难度数据!$A$28:$B$31,2,FALSE)),FALSE)</f>
        <v>0</v>
      </c>
      <c r="J719" s="28">
        <f>VLOOKUP($G719,难度数据!$P:$AI,IF($F719=1,4+VLOOKUP($E719,难度数据!$A$24:$B$27,2,FALSE),14+VLOOKUP($E719,难度数据!$A$28:$B$31,2,FALSE)),FALSE)</f>
        <v>2400</v>
      </c>
      <c r="K719" s="28">
        <v>0</v>
      </c>
      <c r="L719" s="28">
        <v>1.5</v>
      </c>
      <c r="M719" s="28">
        <v>0</v>
      </c>
      <c r="N719" s="28">
        <v>0</v>
      </c>
      <c r="O719" s="28">
        <f ca="1">LOOKUP($G719*4,难度数据!$I$3:$I$23,IF($F719=1,INDIRECT("难度数据"&amp;"!$J$3:$J$23"),INDIRECT("难度数据"&amp;"!$K$3:$K$23")))</f>
        <v>200</v>
      </c>
      <c r="P719" s="28">
        <v>0</v>
      </c>
      <c r="Q719" s="28">
        <v>0</v>
      </c>
      <c r="R719" s="28">
        <v>1301013</v>
      </c>
      <c r="S719" s="28">
        <v>1</v>
      </c>
      <c r="T719" s="28">
        <v>1302013</v>
      </c>
      <c r="U719" s="28">
        <v>9</v>
      </c>
      <c r="V719" s="28"/>
      <c r="W719" s="28"/>
      <c r="X719" s="28"/>
      <c r="Y719" s="28"/>
      <c r="Z719" s="28"/>
      <c r="AA719" s="28" t="str">
        <f t="shared" si="34"/>
        <v>czg-14-1-shl-loc3</v>
      </c>
      <c r="AB719" s="28">
        <v>4</v>
      </c>
      <c r="AC719" s="28">
        <f t="shared" si="33"/>
        <v>5</v>
      </c>
      <c r="AD719" s="29" t="str">
        <f>VLOOKUP(AG719,[2]战场角色!$A:$V,22,0)</f>
        <v>head_jl_1101013</v>
      </c>
      <c r="AE719" s="29">
        <f>VLOOKUP(AG719,检索目录!A:F,6,0)</f>
        <v>2</v>
      </c>
      <c r="AF719" s="28">
        <f>VLOOKUP(AG719,检索目录!A:F,3,0)</f>
        <v>1</v>
      </c>
      <c r="AG719" s="28">
        <v>1101013</v>
      </c>
      <c r="AH719" s="28"/>
    </row>
    <row r="720" s="29" customFormat="1" ht="16.5" spans="1:34">
      <c r="A720" s="35">
        <f>CONCATENATE(9,VLOOKUP(LEFT($D720,3),{"czg",1;"tfq",2;"zyd",3;"jzq",4;"gcz",5;"pcc",6},2,FALSE))*100000+VALUE(MID($D720,5,LEN($D720)-LEN(RIGHT($D720,11))-5+1))*1000+LEFT(RIGHT($D720,10),1)*100+IF(LEFT(RIGHT($D720,8),3)="jlr",1,2)*10+RIGHT($D720,1)</f>
        <v>9114123</v>
      </c>
      <c r="B720" s="28" t="s">
        <v>101</v>
      </c>
      <c r="C720" s="28" t="s">
        <v>499</v>
      </c>
      <c r="D720" s="28" t="s">
        <v>872</v>
      </c>
      <c r="E720" s="28">
        <v>3</v>
      </c>
      <c r="F720" s="28">
        <f t="shared" si="32"/>
        <v>2</v>
      </c>
      <c r="G720" s="28">
        <f>INDEX(难度数据!$A$1:$G$16,MATCH(VALUE(MID($D720,5,LEN($D720)-LEN(RIGHT($D720,11))-5+1)),难度数据!$A$1:$A$16,0),MATCH(LEFT($D720,3),难度数据!$A$1:$G$1,0))</f>
        <v>48</v>
      </c>
      <c r="H720" s="28">
        <f>VLOOKUP($G720,难度数据!$P:$AI,IF($F720=1,2+VLOOKUP($E720,难度数据!$A$24:$B$27,2,FALSE),12+VLOOKUP($E720,难度数据!$A$28:$B$31,2,FALSE)),FALSE)</f>
        <v>1.21193780022117</v>
      </c>
      <c r="I720" s="28">
        <f>VLOOKUP($G720,难度数据!$P:$AI,IF($F720=1,3+VLOOKUP($E720,难度数据!$A$24:$B$27,2,FALSE),13+VLOOKUP($E720,难度数据!$A$28:$B$31,2,FALSE)),FALSE)</f>
        <v>0</v>
      </c>
      <c r="J720" s="28">
        <f>VLOOKUP($G720,难度数据!$P:$AI,IF($F720=1,4+VLOOKUP($E720,难度数据!$A$24:$B$27,2,FALSE),14+VLOOKUP($E720,难度数据!$A$28:$B$31,2,FALSE)),FALSE)</f>
        <v>2400</v>
      </c>
      <c r="K720" s="28">
        <v>0</v>
      </c>
      <c r="L720" s="28">
        <v>1.5</v>
      </c>
      <c r="M720" s="28">
        <v>0</v>
      </c>
      <c r="N720" s="28">
        <v>0</v>
      </c>
      <c r="O720" s="28">
        <f ca="1">LOOKUP($G720*4,难度数据!$I$3:$I$23,IF($F720=1,INDIRECT("难度数据"&amp;"!$J$3:$J$23"),INDIRECT("难度数据"&amp;"!$K$3:$K$23")))</f>
        <v>72100</v>
      </c>
      <c r="P720" s="28">
        <v>0</v>
      </c>
      <c r="Q720" s="28">
        <v>0</v>
      </c>
      <c r="R720" s="28">
        <v>1303019</v>
      </c>
      <c r="S720" s="28">
        <v>1</v>
      </c>
      <c r="T720" s="28">
        <v>1304030</v>
      </c>
      <c r="U720" s="28">
        <v>9</v>
      </c>
      <c r="V720" s="28">
        <v>1304036</v>
      </c>
      <c r="W720" s="28">
        <v>9</v>
      </c>
      <c r="X720" s="28"/>
      <c r="Y720" s="28"/>
      <c r="Z720" s="28"/>
      <c r="AA720" s="28" t="str">
        <f t="shared" si="34"/>
        <v/>
      </c>
      <c r="AB720" s="28">
        <v>0</v>
      </c>
      <c r="AC720" s="28">
        <f t="shared" si="33"/>
        <v>5</v>
      </c>
      <c r="AD720" s="29" t="str">
        <f>VLOOKUP(AG720,[2]战场角色!$A:$V,22,0)</f>
        <v>head_shx_1102019</v>
      </c>
      <c r="AE720" s="29">
        <f>VLOOKUP(AG720,检索目录!A:F,6,0)</f>
        <v>2</v>
      </c>
      <c r="AF720" s="28">
        <f>VLOOKUP(AG720,检索目录!A:F,3,0)</f>
        <v>1</v>
      </c>
      <c r="AG720" s="28">
        <v>1102019</v>
      </c>
      <c r="AH720" s="28"/>
    </row>
    <row r="721" s="29" customFormat="1" ht="16.5" spans="1:34">
      <c r="A721" s="35">
        <f>CONCATENATE(9,VLOOKUP(LEFT($D721,3),{"czg",1;"tfq",2;"zyd",3;"jzq",4;"gcz",5;"pcc",6},2,FALSE))*100000+VALUE(MID($D721,5,LEN($D721)-LEN(RIGHT($D721,11))-5+1))*1000+LEFT(RIGHT($D721,10),1)*100+IF(LEFT(RIGHT($D721,8),3)="jlr",1,2)*10+RIGHT($D721,1)</f>
        <v>9114211</v>
      </c>
      <c r="B721" s="28" t="s">
        <v>98</v>
      </c>
      <c r="C721" s="28" t="s">
        <v>209</v>
      </c>
      <c r="D721" s="28" t="s">
        <v>873</v>
      </c>
      <c r="E721" s="28">
        <v>3</v>
      </c>
      <c r="F721" s="28">
        <f t="shared" si="32"/>
        <v>1</v>
      </c>
      <c r="G721" s="28">
        <f>INDEX(难度数据!$A$1:$G$16,MATCH(VALUE(MID($D721,5,LEN($D721)-LEN(RIGHT($D721,11))-5+1)),难度数据!$A$1:$A$16,0),MATCH(LEFT($D721,3),难度数据!$A$1:$G$1,0))</f>
        <v>48</v>
      </c>
      <c r="H721" s="28">
        <f>VLOOKUP($G721,难度数据!$P:$AI,IF($F721=1,2+VLOOKUP($E721,难度数据!$A$24:$B$27,2,FALSE),12+VLOOKUP($E721,难度数据!$A$28:$B$31,2,FALSE)),FALSE)</f>
        <v>1.2068778354496</v>
      </c>
      <c r="I721" s="28">
        <f>VLOOKUP($G721,难度数据!$P:$AI,IF($F721=1,3+VLOOKUP($E721,难度数据!$A$24:$B$27,2,FALSE),13+VLOOKUP($E721,难度数据!$A$28:$B$31,2,FALSE)),FALSE)</f>
        <v>0</v>
      </c>
      <c r="J721" s="28">
        <f>VLOOKUP($G721,难度数据!$P:$AI,IF($F721=1,4+VLOOKUP($E721,难度数据!$A$24:$B$27,2,FALSE),14+VLOOKUP($E721,难度数据!$A$28:$B$31,2,FALSE)),FALSE)</f>
        <v>2400</v>
      </c>
      <c r="K721" s="28">
        <v>0</v>
      </c>
      <c r="L721" s="28">
        <v>1.5</v>
      </c>
      <c r="M721" s="28">
        <v>0</v>
      </c>
      <c r="N721" s="28">
        <v>0</v>
      </c>
      <c r="O721" s="28">
        <f ca="1">LOOKUP($G721*4,难度数据!$I$3:$I$23,IF($F721=1,INDIRECT("难度数据"&amp;"!$J$3:$J$23"),INDIRECT("难度数据"&amp;"!$K$3:$K$23")))</f>
        <v>200</v>
      </c>
      <c r="P721" s="28">
        <v>0</v>
      </c>
      <c r="Q721" s="28">
        <v>0</v>
      </c>
      <c r="R721" s="28">
        <v>1301001</v>
      </c>
      <c r="S721" s="28">
        <v>1</v>
      </c>
      <c r="T721" s="28">
        <v>1302001</v>
      </c>
      <c r="U721" s="28">
        <v>9</v>
      </c>
      <c r="V721" s="28"/>
      <c r="W721" s="28"/>
      <c r="X721" s="28"/>
      <c r="Y721" s="28"/>
      <c r="Z721" s="28"/>
      <c r="AA721" s="28" t="str">
        <f t="shared" si="34"/>
        <v>czg-14-2-shl-loc1</v>
      </c>
      <c r="AB721" s="28">
        <v>4</v>
      </c>
      <c r="AC721" s="28">
        <f t="shared" si="33"/>
        <v>5</v>
      </c>
      <c r="AD721" s="29" t="str">
        <f>VLOOKUP(AG721,[2]战场角色!$A:$V,22,0)</f>
        <v>head_cfcyb_1101001</v>
      </c>
      <c r="AE721" s="29">
        <f>VLOOKUP(AG721,检索目录!A:F,6,0)</f>
        <v>3</v>
      </c>
      <c r="AF721" s="28">
        <f>VLOOKUP(AG721,检索目录!A:F,3,0)</f>
        <v>1</v>
      </c>
      <c r="AG721" s="28">
        <v>1101001</v>
      </c>
      <c r="AH721" s="28"/>
    </row>
    <row r="722" s="29" customFormat="1" ht="16.5" spans="1:34">
      <c r="A722" s="35">
        <f>CONCATENATE(9,VLOOKUP(LEFT($D722,3),{"czg",1;"tfq",2;"zyd",3;"jzq",4;"gcz",5;"pcc",6},2,FALSE))*100000+VALUE(MID($D722,5,LEN($D722)-LEN(RIGHT($D722,11))-5+1))*1000+LEFT(RIGHT($D722,10),1)*100+IF(LEFT(RIGHT($D722,8),3)="jlr",1,2)*10+RIGHT($D722,1)</f>
        <v>9114221</v>
      </c>
      <c r="B722" s="28" t="s">
        <v>101</v>
      </c>
      <c r="C722" s="28" t="s">
        <v>502</v>
      </c>
      <c r="D722" s="28" t="s">
        <v>874</v>
      </c>
      <c r="E722" s="28">
        <v>3</v>
      </c>
      <c r="F722" s="28">
        <f t="shared" si="32"/>
        <v>2</v>
      </c>
      <c r="G722" s="28">
        <f>INDEX(难度数据!$A$1:$G$16,MATCH(VALUE(MID($D722,5,LEN($D722)-LEN(RIGHT($D722,11))-5+1)),难度数据!$A$1:$A$16,0),MATCH(LEFT($D722,3),难度数据!$A$1:$G$1,0))</f>
        <v>48</v>
      </c>
      <c r="H722" s="28">
        <f>VLOOKUP($G722,难度数据!$P:$AI,IF($F722=1,2+VLOOKUP($E722,难度数据!$A$24:$B$27,2,FALSE),12+VLOOKUP($E722,难度数据!$A$28:$B$31,2,FALSE)),FALSE)</f>
        <v>1.21193780022117</v>
      </c>
      <c r="I722" s="28">
        <f>VLOOKUP($G722,难度数据!$P:$AI,IF($F722=1,3+VLOOKUP($E722,难度数据!$A$24:$B$27,2,FALSE),13+VLOOKUP($E722,难度数据!$A$28:$B$31,2,FALSE)),FALSE)</f>
        <v>0</v>
      </c>
      <c r="J722" s="28">
        <f>VLOOKUP($G722,难度数据!$P:$AI,IF($F722=1,4+VLOOKUP($E722,难度数据!$A$24:$B$27,2,FALSE),14+VLOOKUP($E722,难度数据!$A$28:$B$31,2,FALSE)),FALSE)</f>
        <v>2400</v>
      </c>
      <c r="K722" s="28">
        <v>0</v>
      </c>
      <c r="L722" s="28">
        <v>1.5</v>
      </c>
      <c r="M722" s="28">
        <v>0</v>
      </c>
      <c r="N722" s="28">
        <v>0</v>
      </c>
      <c r="O722" s="28">
        <f ca="1">LOOKUP($G722*4,难度数据!$I$3:$I$23,IF($F722=1,INDIRECT("难度数据"&amp;"!$J$3:$J$23"),INDIRECT("难度数据"&amp;"!$K$3:$K$23")))</f>
        <v>72100</v>
      </c>
      <c r="P722" s="28">
        <v>0</v>
      </c>
      <c r="Q722" s="28">
        <v>0</v>
      </c>
      <c r="R722" s="28">
        <v>1303002</v>
      </c>
      <c r="S722" s="28">
        <v>1</v>
      </c>
      <c r="T722" s="28">
        <v>1304017</v>
      </c>
      <c r="U722" s="28">
        <v>9</v>
      </c>
      <c r="V722" s="28">
        <v>1304019</v>
      </c>
      <c r="W722" s="28">
        <v>9</v>
      </c>
      <c r="X722" s="28"/>
      <c r="Y722" s="28"/>
      <c r="Z722" s="28"/>
      <c r="AA722" s="28" t="str">
        <f t="shared" si="34"/>
        <v/>
      </c>
      <c r="AB722" s="28">
        <v>0</v>
      </c>
      <c r="AC722" s="28">
        <f t="shared" si="33"/>
        <v>5</v>
      </c>
      <c r="AD722" s="29" t="str">
        <f>VLOOKUP(AG722,[2]战场角色!$A:$V,22,0)</f>
        <v>head_xc_1102002</v>
      </c>
      <c r="AE722" s="29">
        <f>VLOOKUP(AG722,检索目录!A:F,6,0)</f>
        <v>3</v>
      </c>
      <c r="AF722" s="28">
        <f>VLOOKUP(AG722,检索目录!A:F,3,0)</f>
        <v>1</v>
      </c>
      <c r="AG722" s="28">
        <v>1102002</v>
      </c>
      <c r="AH722" s="28"/>
    </row>
    <row r="723" s="29" customFormat="1" ht="16.5" spans="1:34">
      <c r="A723" s="35">
        <f>CONCATENATE(9,VLOOKUP(LEFT($D723,3),{"czg",1;"tfq",2;"zyd",3;"jzq",4;"gcz",5;"pcc",6},2,FALSE))*100000+VALUE(MID($D723,5,LEN($D723)-LEN(RIGHT($D723,11))-5+1))*1000+LEFT(RIGHT($D723,10),1)*100+IF(LEFT(RIGHT($D723,8),3)="jlr",1,2)*10+RIGHT($D723,1)</f>
        <v>9114212</v>
      </c>
      <c r="B723" s="28" t="s">
        <v>98</v>
      </c>
      <c r="C723" s="28" t="s">
        <v>231</v>
      </c>
      <c r="D723" s="28" t="s">
        <v>875</v>
      </c>
      <c r="E723" s="28">
        <v>4</v>
      </c>
      <c r="F723" s="28">
        <f t="shared" si="32"/>
        <v>1</v>
      </c>
      <c r="G723" s="28">
        <f>INDEX(难度数据!$A$1:$G$16,MATCH(VALUE(MID($D723,5,LEN($D723)-LEN(RIGHT($D723,11))-5+1)),难度数据!$A$1:$A$16,0),MATCH(LEFT($D723,3),难度数据!$A$1:$G$1,0))</f>
        <v>48</v>
      </c>
      <c r="H723" s="28">
        <f>VLOOKUP($G723,难度数据!$P:$AI,IF($F723=1,2+VLOOKUP($E723,难度数据!$A$24:$B$27,2,FALSE),12+VLOOKUP($E723,难度数据!$A$28:$B$31,2,FALSE)),FALSE)</f>
        <v>1.39242559613166</v>
      </c>
      <c r="I723" s="28">
        <f>VLOOKUP($G723,难度数据!$P:$AI,IF($F723=1,3+VLOOKUP($E723,难度数据!$A$24:$B$27,2,FALSE),13+VLOOKUP($E723,难度数据!$A$28:$B$31,2,FALSE)),FALSE)</f>
        <v>0</v>
      </c>
      <c r="J723" s="28">
        <f>VLOOKUP($G723,难度数据!$P:$AI,IF($F723=1,4+VLOOKUP($E723,难度数据!$A$24:$B$27,2,FALSE),14+VLOOKUP($E723,难度数据!$A$28:$B$31,2,FALSE)),FALSE)</f>
        <v>2400</v>
      </c>
      <c r="K723" s="28">
        <v>0</v>
      </c>
      <c r="L723" s="28">
        <v>1.5</v>
      </c>
      <c r="M723" s="28">
        <v>0</v>
      </c>
      <c r="N723" s="28">
        <v>0</v>
      </c>
      <c r="O723" s="28">
        <f ca="1">LOOKUP($G723*4,难度数据!$I$3:$I$23,IF($F723=1,INDIRECT("难度数据"&amp;"!$J$3:$J$23"),INDIRECT("难度数据"&amp;"!$K$3:$K$23")))</f>
        <v>200</v>
      </c>
      <c r="P723" s="28">
        <v>0</v>
      </c>
      <c r="Q723" s="28">
        <v>0</v>
      </c>
      <c r="R723" s="28">
        <v>1301003</v>
      </c>
      <c r="S723" s="28">
        <v>1</v>
      </c>
      <c r="T723" s="28">
        <v>1302003</v>
      </c>
      <c r="U723" s="28">
        <v>9</v>
      </c>
      <c r="V723" s="28"/>
      <c r="W723" s="28"/>
      <c r="X723" s="28"/>
      <c r="Y723" s="28"/>
      <c r="Z723" s="28"/>
      <c r="AA723" s="28" t="str">
        <f t="shared" si="34"/>
        <v>czg-14-2-shl-loc2</v>
      </c>
      <c r="AB723" s="28">
        <v>4</v>
      </c>
      <c r="AC723" s="28">
        <f t="shared" si="33"/>
        <v>5</v>
      </c>
      <c r="AD723" s="29" t="str">
        <f>VLOOKUP(AG723,[2]战场角色!$A:$V,22,0)</f>
        <v>head_zdxl_1101003</v>
      </c>
      <c r="AE723" s="29">
        <f>VLOOKUP(AG723,检索目录!A:F,6,0)</f>
        <v>3</v>
      </c>
      <c r="AF723" s="28">
        <f>VLOOKUP(AG723,检索目录!A:F,3,0)</f>
        <v>3</v>
      </c>
      <c r="AG723" s="28">
        <v>1101003</v>
      </c>
      <c r="AH723" s="28"/>
    </row>
    <row r="724" s="29" customFormat="1" ht="16.5" spans="1:34">
      <c r="A724" s="35">
        <f>CONCATENATE(9,VLOOKUP(LEFT($D724,3),{"czg",1;"tfq",2;"zyd",3;"jzq",4;"gcz",5;"pcc",6},2,FALSE))*100000+VALUE(MID($D724,5,LEN($D724)-LEN(RIGHT($D724,11))-5+1))*1000+LEFT(RIGHT($D724,10),1)*100+IF(LEFT(RIGHT($D724,8),3)="jlr",1,2)*10+RIGHT($D724,1)</f>
        <v>9114222</v>
      </c>
      <c r="B724" s="28" t="s">
        <v>101</v>
      </c>
      <c r="C724" s="28" t="s">
        <v>505</v>
      </c>
      <c r="D724" s="28" t="s">
        <v>876</v>
      </c>
      <c r="E724" s="28">
        <v>4</v>
      </c>
      <c r="F724" s="28">
        <f t="shared" si="32"/>
        <v>2</v>
      </c>
      <c r="G724" s="28">
        <f>INDEX(难度数据!$A$1:$G$16,MATCH(VALUE(MID($D724,5,LEN($D724)-LEN(RIGHT($D724,11))-5+1)),难度数据!$A$1:$A$16,0),MATCH(LEFT($D724,3),难度数据!$A$1:$G$1,0))</f>
        <v>48</v>
      </c>
      <c r="H724" s="28">
        <f>VLOOKUP($G724,难度数据!$P:$AI,IF($F724=1,2+VLOOKUP($E724,难度数据!$A$24:$B$27,2,FALSE),12+VLOOKUP($E724,难度数据!$A$28:$B$31,2,FALSE)),FALSE)</f>
        <v>1.39426472591816</v>
      </c>
      <c r="I724" s="28">
        <f>VLOOKUP($G724,难度数据!$P:$AI,IF($F724=1,3+VLOOKUP($E724,难度数据!$A$24:$B$27,2,FALSE),13+VLOOKUP($E724,难度数据!$A$28:$B$31,2,FALSE)),FALSE)</f>
        <v>0</v>
      </c>
      <c r="J724" s="28">
        <f>VLOOKUP($G724,难度数据!$P:$AI,IF($F724=1,4+VLOOKUP($E724,难度数据!$A$24:$B$27,2,FALSE),14+VLOOKUP($E724,难度数据!$A$28:$B$31,2,FALSE)),FALSE)</f>
        <v>2400</v>
      </c>
      <c r="K724" s="28">
        <v>0</v>
      </c>
      <c r="L724" s="28">
        <v>1.5</v>
      </c>
      <c r="M724" s="28">
        <v>0</v>
      </c>
      <c r="N724" s="28">
        <v>0</v>
      </c>
      <c r="O724" s="28">
        <f ca="1">LOOKUP($G724*4,难度数据!$I$3:$I$23,IF($F724=1,INDIRECT("难度数据"&amp;"!$J$3:$J$23"),INDIRECT("难度数据"&amp;"!$K$3:$K$23")))</f>
        <v>72100</v>
      </c>
      <c r="P724" s="28">
        <v>0</v>
      </c>
      <c r="Q724" s="28">
        <v>0</v>
      </c>
      <c r="R724" s="28">
        <v>1303005</v>
      </c>
      <c r="S724" s="28">
        <v>1</v>
      </c>
      <c r="T724" s="28">
        <v>1304030</v>
      </c>
      <c r="U724" s="28">
        <v>9</v>
      </c>
      <c r="V724" s="28">
        <v>1304036</v>
      </c>
      <c r="W724" s="28">
        <v>9</v>
      </c>
      <c r="X724" s="28"/>
      <c r="Y724" s="28"/>
      <c r="Z724" s="28"/>
      <c r="AA724" s="28" t="str">
        <f t="shared" si="34"/>
        <v/>
      </c>
      <c r="AB724" s="28">
        <v>0</v>
      </c>
      <c r="AC724" s="28">
        <f t="shared" si="33"/>
        <v>5</v>
      </c>
      <c r="AD724" s="29" t="str">
        <f>VLOOKUP(AG724,[2]战场角色!$A:$V,22,0)</f>
        <v>head_lxy_1102005</v>
      </c>
      <c r="AE724" s="29">
        <f>VLOOKUP(AG724,检索目录!A:F,6,0)</f>
        <v>3</v>
      </c>
      <c r="AF724" s="28">
        <f>VLOOKUP(AG724,检索目录!A:F,3,0)</f>
        <v>3</v>
      </c>
      <c r="AG724" s="28">
        <v>1102005</v>
      </c>
      <c r="AH724" s="28"/>
    </row>
    <row r="725" s="29" customFormat="1" ht="16.5" spans="1:34">
      <c r="A725" s="35">
        <f>CONCATENATE(9,VLOOKUP(LEFT($D725,3),{"czg",1;"tfq",2;"zyd",3;"jzq",4;"gcz",5;"pcc",6},2,FALSE))*100000+VALUE(MID($D725,5,LEN($D725)-LEN(RIGHT($D725,11))-5+1))*1000+LEFT(RIGHT($D725,10),1)*100+IF(LEFT(RIGHT($D725,8),3)="jlr",1,2)*10+RIGHT($D725,1)</f>
        <v>9114213</v>
      </c>
      <c r="B725" s="28" t="s">
        <v>98</v>
      </c>
      <c r="C725" s="28" t="s">
        <v>215</v>
      </c>
      <c r="D725" s="28" t="s">
        <v>877</v>
      </c>
      <c r="E725" s="28">
        <v>3</v>
      </c>
      <c r="F725" s="28">
        <f t="shared" si="32"/>
        <v>1</v>
      </c>
      <c r="G725" s="28">
        <f>INDEX(难度数据!$A$1:$G$16,MATCH(VALUE(MID($D725,5,LEN($D725)-LEN(RIGHT($D725,11))-5+1)),难度数据!$A$1:$A$16,0),MATCH(LEFT($D725,3),难度数据!$A$1:$G$1,0))</f>
        <v>48</v>
      </c>
      <c r="H725" s="28">
        <f>VLOOKUP($G725,难度数据!$P:$AI,IF($F725=1,2+VLOOKUP($E725,难度数据!$A$24:$B$27,2,FALSE),12+VLOOKUP($E725,难度数据!$A$28:$B$31,2,FALSE)),FALSE)</f>
        <v>1.2068778354496</v>
      </c>
      <c r="I725" s="28">
        <f>VLOOKUP($G725,难度数据!$P:$AI,IF($F725=1,3+VLOOKUP($E725,难度数据!$A$24:$B$27,2,FALSE),13+VLOOKUP($E725,难度数据!$A$28:$B$31,2,FALSE)),FALSE)</f>
        <v>0</v>
      </c>
      <c r="J725" s="28">
        <f>VLOOKUP($G725,难度数据!$P:$AI,IF($F725=1,4+VLOOKUP($E725,难度数据!$A$24:$B$27,2,FALSE),14+VLOOKUP($E725,难度数据!$A$28:$B$31,2,FALSE)),FALSE)</f>
        <v>2400</v>
      </c>
      <c r="K725" s="28">
        <v>0</v>
      </c>
      <c r="L725" s="28">
        <v>1.5</v>
      </c>
      <c r="M725" s="28">
        <v>0</v>
      </c>
      <c r="N725" s="28">
        <v>0</v>
      </c>
      <c r="O725" s="28">
        <f ca="1">LOOKUP($G725*4,难度数据!$I$3:$I$23,IF($F725=1,INDIRECT("难度数据"&amp;"!$J$3:$J$23"),INDIRECT("难度数据"&amp;"!$K$3:$K$23")))</f>
        <v>200</v>
      </c>
      <c r="P725" s="28">
        <v>0</v>
      </c>
      <c r="Q725" s="28">
        <v>0</v>
      </c>
      <c r="R725" s="28">
        <v>1301014</v>
      </c>
      <c r="S725" s="28">
        <v>1</v>
      </c>
      <c r="T725" s="28">
        <v>1302014</v>
      </c>
      <c r="U725" s="28">
        <v>9</v>
      </c>
      <c r="V725" s="28"/>
      <c r="W725" s="28"/>
      <c r="X725" s="28"/>
      <c r="Y725" s="28"/>
      <c r="Z725" s="28"/>
      <c r="AA725" s="28" t="str">
        <f t="shared" si="34"/>
        <v>czg-14-2-shl-loc3</v>
      </c>
      <c r="AB725" s="28">
        <v>4</v>
      </c>
      <c r="AC725" s="28">
        <f t="shared" si="33"/>
        <v>5</v>
      </c>
      <c r="AD725" s="29" t="str">
        <f>VLOOKUP(AG725,[2]战场角色!$A:$V,22,0)</f>
        <v>head_lxg_1101014</v>
      </c>
      <c r="AE725" s="29">
        <f>VLOOKUP(AG725,检索目录!A:F,6,0)</f>
        <v>3</v>
      </c>
      <c r="AF725" s="28">
        <f>VLOOKUP(AG725,检索目录!A:F,3,0)</f>
        <v>2</v>
      </c>
      <c r="AG725" s="28">
        <v>1101014</v>
      </c>
      <c r="AH725" s="28"/>
    </row>
    <row r="726" s="29" customFormat="1" ht="16.5" spans="1:34">
      <c r="A726" s="35">
        <f>CONCATENATE(9,VLOOKUP(LEFT($D726,3),{"czg",1;"tfq",2;"zyd",3;"jzq",4;"gcz",5;"pcc",6},2,FALSE))*100000+VALUE(MID($D726,5,LEN($D726)-LEN(RIGHT($D726,11))-5+1))*1000+LEFT(RIGHT($D726,10),1)*100+IF(LEFT(RIGHT($D726,8),3)="jlr",1,2)*10+RIGHT($D726,1)</f>
        <v>9114223</v>
      </c>
      <c r="B726" s="28" t="s">
        <v>101</v>
      </c>
      <c r="C726" s="28" t="s">
        <v>508</v>
      </c>
      <c r="D726" s="28" t="s">
        <v>878</v>
      </c>
      <c r="E726" s="28">
        <v>3</v>
      </c>
      <c r="F726" s="28">
        <f t="shared" si="32"/>
        <v>2</v>
      </c>
      <c r="G726" s="28">
        <f>INDEX(难度数据!$A$1:$G$16,MATCH(VALUE(MID($D726,5,LEN($D726)-LEN(RIGHT($D726,11))-5+1)),难度数据!$A$1:$A$16,0),MATCH(LEFT($D726,3),难度数据!$A$1:$G$1,0))</f>
        <v>48</v>
      </c>
      <c r="H726" s="28">
        <f>VLOOKUP($G726,难度数据!$P:$AI,IF($F726=1,2+VLOOKUP($E726,难度数据!$A$24:$B$27,2,FALSE),12+VLOOKUP($E726,难度数据!$A$28:$B$31,2,FALSE)),FALSE)</f>
        <v>1.21193780022117</v>
      </c>
      <c r="I726" s="28">
        <f>VLOOKUP($G726,难度数据!$P:$AI,IF($F726=1,3+VLOOKUP($E726,难度数据!$A$24:$B$27,2,FALSE),13+VLOOKUP($E726,难度数据!$A$28:$B$31,2,FALSE)),FALSE)</f>
        <v>0</v>
      </c>
      <c r="J726" s="28">
        <f>VLOOKUP($G726,难度数据!$P:$AI,IF($F726=1,4+VLOOKUP($E726,难度数据!$A$24:$B$27,2,FALSE),14+VLOOKUP($E726,难度数据!$A$28:$B$31,2,FALSE)),FALSE)</f>
        <v>2400</v>
      </c>
      <c r="K726" s="28">
        <v>0</v>
      </c>
      <c r="L726" s="28">
        <v>1.5</v>
      </c>
      <c r="M726" s="28">
        <v>0</v>
      </c>
      <c r="N726" s="28">
        <v>0</v>
      </c>
      <c r="O726" s="28">
        <f ca="1">LOOKUP($G726*4,难度数据!$I$3:$I$23,IF($F726=1,INDIRECT("难度数据"&amp;"!$J$3:$J$23"),INDIRECT("难度数据"&amp;"!$K$3:$K$23")))</f>
        <v>72100</v>
      </c>
      <c r="P726" s="28">
        <v>0</v>
      </c>
      <c r="Q726" s="28">
        <v>0</v>
      </c>
      <c r="R726" s="28">
        <v>1303020</v>
      </c>
      <c r="S726" s="28">
        <v>1</v>
      </c>
      <c r="T726" s="28">
        <v>1304029</v>
      </c>
      <c r="U726" s="28">
        <v>9</v>
      </c>
      <c r="V726" s="28">
        <v>1304032</v>
      </c>
      <c r="W726" s="28">
        <v>9</v>
      </c>
      <c r="X726" s="28"/>
      <c r="Y726" s="28"/>
      <c r="Z726" s="28"/>
      <c r="AA726" s="28" t="str">
        <f t="shared" si="34"/>
        <v/>
      </c>
      <c r="AB726" s="28">
        <v>0</v>
      </c>
      <c r="AC726" s="28">
        <f t="shared" si="33"/>
        <v>5</v>
      </c>
      <c r="AD726" s="29" t="str">
        <f>VLOOKUP(AG726,[2]战场角色!$A:$V,22,0)</f>
        <v>head_gs_1102020</v>
      </c>
      <c r="AE726" s="29">
        <f>VLOOKUP(AG726,检索目录!A:F,6,0)</f>
        <v>3</v>
      </c>
      <c r="AF726" s="28">
        <f>VLOOKUP(AG726,检索目录!A:F,3,0)</f>
        <v>2</v>
      </c>
      <c r="AG726" s="28">
        <v>1102020</v>
      </c>
      <c r="AH726" s="28"/>
    </row>
    <row r="727" s="29" customFormat="1" ht="16.5" spans="1:34">
      <c r="A727" s="35">
        <f>CONCATENATE(9,VLOOKUP(LEFT($D727,3),{"czg",1;"tfq",2;"zyd",3;"jzq",4;"gcz",5;"pcc",6},2,FALSE))*100000+VALUE(MID($D727,5,LEN($D727)-LEN(RIGHT($D727,11))-5+1))*1000+LEFT(RIGHT($D727,10),1)*100+IF(LEFT(RIGHT($D727,8),3)="jlr",1,2)*10+RIGHT($D727,1)</f>
        <v>9114311</v>
      </c>
      <c r="B727" s="28" t="s">
        <v>98</v>
      </c>
      <c r="C727" s="28" t="s">
        <v>99</v>
      </c>
      <c r="D727" s="28" t="s">
        <v>879</v>
      </c>
      <c r="E727" s="28">
        <v>3</v>
      </c>
      <c r="F727" s="28">
        <f t="shared" si="32"/>
        <v>1</v>
      </c>
      <c r="G727" s="28">
        <f>INDEX(难度数据!$A$1:$G$16,MATCH(VALUE(MID($D727,5,LEN($D727)-LEN(RIGHT($D727,11))-5+1)),难度数据!$A$1:$A$16,0),MATCH(LEFT($D727,3),难度数据!$A$1:$G$1,0))</f>
        <v>48</v>
      </c>
      <c r="H727" s="28">
        <f>VLOOKUP($G727,难度数据!$P:$AI,IF($F727=1,2+VLOOKUP($E727,难度数据!$A$24:$B$27,2,FALSE),12+VLOOKUP($E727,难度数据!$A$28:$B$31,2,FALSE)),FALSE)</f>
        <v>1.2068778354496</v>
      </c>
      <c r="I727" s="28">
        <f>VLOOKUP($G727,难度数据!$P:$AI,IF($F727=1,3+VLOOKUP($E727,难度数据!$A$24:$B$27,2,FALSE),13+VLOOKUP($E727,难度数据!$A$28:$B$31,2,FALSE)),FALSE)</f>
        <v>0</v>
      </c>
      <c r="J727" s="28">
        <f>VLOOKUP($G727,难度数据!$P:$AI,IF($F727=1,4+VLOOKUP($E727,难度数据!$A$24:$B$27,2,FALSE),14+VLOOKUP($E727,难度数据!$A$28:$B$31,2,FALSE)),FALSE)</f>
        <v>2400</v>
      </c>
      <c r="K727" s="28">
        <v>0</v>
      </c>
      <c r="L727" s="28">
        <v>1.5</v>
      </c>
      <c r="M727" s="28">
        <v>0</v>
      </c>
      <c r="N727" s="28">
        <v>0</v>
      </c>
      <c r="O727" s="28">
        <f ca="1">LOOKUP($G727*4,难度数据!$I$3:$I$23,IF($F727=1,INDIRECT("难度数据"&amp;"!$J$3:$J$23"),INDIRECT("难度数据"&amp;"!$K$3:$K$23")))</f>
        <v>200</v>
      </c>
      <c r="P727" s="28">
        <v>0</v>
      </c>
      <c r="Q727" s="28">
        <v>0</v>
      </c>
      <c r="R727" s="28">
        <v>1301012</v>
      </c>
      <c r="S727" s="28">
        <v>1</v>
      </c>
      <c r="T727" s="28">
        <v>1302012</v>
      </c>
      <c r="U727" s="28">
        <v>9</v>
      </c>
      <c r="V727" s="28"/>
      <c r="W727" s="28"/>
      <c r="X727" s="28"/>
      <c r="Y727" s="28"/>
      <c r="Z727" s="28"/>
      <c r="AA727" s="28" t="str">
        <f t="shared" si="34"/>
        <v>czg-14-3-shl-loc1</v>
      </c>
      <c r="AB727" s="28">
        <v>4</v>
      </c>
      <c r="AC727" s="28">
        <f t="shared" si="33"/>
        <v>5</v>
      </c>
      <c r="AD727" s="29" t="str">
        <f>VLOOKUP(AG727,[2]战场角色!$A:$V,22,0)</f>
        <v>head_nyf_1101012</v>
      </c>
      <c r="AE727" s="29">
        <f>VLOOKUP(AG727,检索目录!A:F,6,0)</f>
        <v>2</v>
      </c>
      <c r="AF727" s="28">
        <f>VLOOKUP(AG727,检索目录!A:F,3,0)</f>
        <v>2</v>
      </c>
      <c r="AG727" s="28">
        <v>1101012</v>
      </c>
      <c r="AH727" s="28"/>
    </row>
    <row r="728" s="29" customFormat="1" ht="16.5" spans="1:34">
      <c r="A728" s="35">
        <f>CONCATENATE(9,VLOOKUP(LEFT($D728,3),{"czg",1;"tfq",2;"zyd",3;"jzq",4;"gcz",5;"pcc",6},2,FALSE))*100000+VALUE(MID($D728,5,LEN($D728)-LEN(RIGHT($D728,11))-5+1))*1000+LEFT(RIGHT($D728,10),1)*100+IF(LEFT(RIGHT($D728,8),3)="jlr",1,2)*10+RIGHT($D728,1)</f>
        <v>9114321</v>
      </c>
      <c r="B728" s="28" t="s">
        <v>101</v>
      </c>
      <c r="C728" s="28" t="s">
        <v>493</v>
      </c>
      <c r="D728" s="28" t="s">
        <v>880</v>
      </c>
      <c r="E728" s="28">
        <v>3</v>
      </c>
      <c r="F728" s="28">
        <f t="shared" si="32"/>
        <v>2</v>
      </c>
      <c r="G728" s="28">
        <f>INDEX(难度数据!$A$1:$G$16,MATCH(VALUE(MID($D728,5,LEN($D728)-LEN(RIGHT($D728,11))-5+1)),难度数据!$A$1:$A$16,0),MATCH(LEFT($D728,3),难度数据!$A$1:$G$1,0))</f>
        <v>48</v>
      </c>
      <c r="H728" s="28">
        <f>VLOOKUP($G728,难度数据!$P:$AI,IF($F728=1,2+VLOOKUP($E728,难度数据!$A$24:$B$27,2,FALSE),12+VLOOKUP($E728,难度数据!$A$28:$B$31,2,FALSE)),FALSE)</f>
        <v>1.21193780022117</v>
      </c>
      <c r="I728" s="28">
        <f>VLOOKUP($G728,难度数据!$P:$AI,IF($F728=1,3+VLOOKUP($E728,难度数据!$A$24:$B$27,2,FALSE),13+VLOOKUP($E728,难度数据!$A$28:$B$31,2,FALSE)),FALSE)</f>
        <v>0</v>
      </c>
      <c r="J728" s="28">
        <f>VLOOKUP($G728,难度数据!$P:$AI,IF($F728=1,4+VLOOKUP($E728,难度数据!$A$24:$B$27,2,FALSE),14+VLOOKUP($E728,难度数据!$A$28:$B$31,2,FALSE)),FALSE)</f>
        <v>2400</v>
      </c>
      <c r="K728" s="28">
        <v>0</v>
      </c>
      <c r="L728" s="28">
        <v>1.5</v>
      </c>
      <c r="M728" s="28">
        <v>0</v>
      </c>
      <c r="N728" s="28">
        <v>0</v>
      </c>
      <c r="O728" s="28">
        <f ca="1">LOOKUP($G728*4,难度数据!$I$3:$I$23,IF($F728=1,INDIRECT("难度数据"&amp;"!$J$3:$J$23"),INDIRECT("难度数据"&amp;"!$K$3:$K$23")))</f>
        <v>72100</v>
      </c>
      <c r="P728" s="28">
        <v>0</v>
      </c>
      <c r="Q728" s="28">
        <v>0</v>
      </c>
      <c r="R728" s="28">
        <v>1303018</v>
      </c>
      <c r="S728" s="28">
        <v>1</v>
      </c>
      <c r="T728" s="28">
        <v>1304029</v>
      </c>
      <c r="U728" s="28">
        <v>9</v>
      </c>
      <c r="V728" s="28">
        <v>1304032</v>
      </c>
      <c r="W728" s="28">
        <v>9</v>
      </c>
      <c r="X728" s="28"/>
      <c r="Y728" s="28"/>
      <c r="Z728" s="28"/>
      <c r="AA728" s="28" t="str">
        <f t="shared" si="34"/>
        <v/>
      </c>
      <c r="AB728" s="28">
        <v>0</v>
      </c>
      <c r="AC728" s="28">
        <f t="shared" si="33"/>
        <v>5</v>
      </c>
      <c r="AD728" s="29" t="str">
        <f>VLOOKUP(AG728,[2]战场角色!$A:$V,22,0)</f>
        <v>head_sr_1102018</v>
      </c>
      <c r="AE728" s="29">
        <f>VLOOKUP(AG728,检索目录!A:F,6,0)</f>
        <v>2</v>
      </c>
      <c r="AF728" s="28">
        <f>VLOOKUP(AG728,检索目录!A:F,3,0)</f>
        <v>2</v>
      </c>
      <c r="AG728" s="28">
        <v>1102018</v>
      </c>
      <c r="AH728" s="28"/>
    </row>
    <row r="729" s="29" customFormat="1" ht="16.5" spans="1:34">
      <c r="A729" s="35">
        <f>CONCATENATE(9,VLOOKUP(LEFT($D729,3),{"czg",1;"tfq",2;"zyd",3;"jzq",4;"gcz",5;"pcc",6},2,FALSE))*100000+VALUE(MID($D729,5,LEN($D729)-LEN(RIGHT($D729,11))-5+1))*1000+LEFT(RIGHT($D729,10),1)*100+IF(LEFT(RIGHT($D729,8),3)="jlr",1,2)*10+RIGHT($D729,1)</f>
        <v>9114312</v>
      </c>
      <c r="B729" s="28" t="s">
        <v>98</v>
      </c>
      <c r="C729" s="28" t="s">
        <v>104</v>
      </c>
      <c r="D729" s="28" t="s">
        <v>881</v>
      </c>
      <c r="E729" s="28">
        <v>4</v>
      </c>
      <c r="F729" s="28">
        <f t="shared" si="32"/>
        <v>1</v>
      </c>
      <c r="G729" s="28">
        <f>INDEX(难度数据!$A$1:$G$16,MATCH(VALUE(MID($D729,5,LEN($D729)-LEN(RIGHT($D729,11))-5+1)),难度数据!$A$1:$A$16,0),MATCH(LEFT($D729,3),难度数据!$A$1:$G$1,0))</f>
        <v>48</v>
      </c>
      <c r="H729" s="28">
        <f>VLOOKUP($G729,难度数据!$P:$AI,IF($F729=1,2+VLOOKUP($E729,难度数据!$A$24:$B$27,2,FALSE),12+VLOOKUP($E729,难度数据!$A$28:$B$31,2,FALSE)),FALSE)</f>
        <v>1.39242559613166</v>
      </c>
      <c r="I729" s="28">
        <f>VLOOKUP($G729,难度数据!$P:$AI,IF($F729=1,3+VLOOKUP($E729,难度数据!$A$24:$B$27,2,FALSE),13+VLOOKUP($E729,难度数据!$A$28:$B$31,2,FALSE)),FALSE)</f>
        <v>0</v>
      </c>
      <c r="J729" s="28">
        <f>VLOOKUP($G729,难度数据!$P:$AI,IF($F729=1,4+VLOOKUP($E729,难度数据!$A$24:$B$27,2,FALSE),14+VLOOKUP($E729,难度数据!$A$28:$B$31,2,FALSE)),FALSE)</f>
        <v>2400</v>
      </c>
      <c r="K729" s="28">
        <v>0</v>
      </c>
      <c r="L729" s="28">
        <v>1.5</v>
      </c>
      <c r="M729" s="28">
        <v>0</v>
      </c>
      <c r="N729" s="28">
        <v>0</v>
      </c>
      <c r="O729" s="28">
        <f ca="1">LOOKUP($G729*4,难度数据!$I$3:$I$23,IF($F729=1,INDIRECT("难度数据"&amp;"!$J$3:$J$23"),INDIRECT("难度数据"&amp;"!$K$3:$K$23")))</f>
        <v>200</v>
      </c>
      <c r="P729" s="28">
        <v>0</v>
      </c>
      <c r="Q729" s="28">
        <v>0</v>
      </c>
      <c r="R729" s="28">
        <v>1301008</v>
      </c>
      <c r="S729" s="28">
        <v>1</v>
      </c>
      <c r="T729" s="28">
        <v>1302008</v>
      </c>
      <c r="U729" s="28">
        <v>9</v>
      </c>
      <c r="V729" s="28"/>
      <c r="W729" s="28"/>
      <c r="X729" s="28"/>
      <c r="Y729" s="28"/>
      <c r="Z729" s="28"/>
      <c r="AA729" s="28" t="str">
        <f t="shared" si="34"/>
        <v>czg-14-3-shl-loc2</v>
      </c>
      <c r="AB729" s="28">
        <v>4</v>
      </c>
      <c r="AC729" s="28">
        <f t="shared" si="33"/>
        <v>5</v>
      </c>
      <c r="AD729" s="29" t="str">
        <f>VLOOKUP(AG729,[2]战场角色!$A:$V,22,0)</f>
        <v>head_hekp_1101008</v>
      </c>
      <c r="AE729" s="29">
        <f>VLOOKUP(AG729,检索目录!A:F,6,0)</f>
        <v>2</v>
      </c>
      <c r="AF729" s="28">
        <f>VLOOKUP(AG729,检索目录!A:F,3,0)</f>
        <v>3</v>
      </c>
      <c r="AG729" s="28">
        <v>1101008</v>
      </c>
      <c r="AH729" s="28"/>
    </row>
    <row r="730" s="29" customFormat="1" ht="16.5" spans="1:34">
      <c r="A730" s="35">
        <f>CONCATENATE(9,VLOOKUP(LEFT($D730,3),{"czg",1;"tfq",2;"zyd",3;"jzq",4;"gcz",5;"pcc",6},2,FALSE))*100000+VALUE(MID($D730,5,LEN($D730)-LEN(RIGHT($D730,11))-5+1))*1000+LEFT(RIGHT($D730,10),1)*100+IF(LEFT(RIGHT($D730,8),3)="jlr",1,2)*10+RIGHT($D730,1)</f>
        <v>9114322</v>
      </c>
      <c r="B730" s="28" t="s">
        <v>101</v>
      </c>
      <c r="C730" s="28" t="s">
        <v>496</v>
      </c>
      <c r="D730" s="28" t="s">
        <v>882</v>
      </c>
      <c r="E730" s="28">
        <v>4</v>
      </c>
      <c r="F730" s="28">
        <f t="shared" si="32"/>
        <v>2</v>
      </c>
      <c r="G730" s="28">
        <f>INDEX(难度数据!$A$1:$G$16,MATCH(VALUE(MID($D730,5,LEN($D730)-LEN(RIGHT($D730,11))-5+1)),难度数据!$A$1:$A$16,0),MATCH(LEFT($D730,3),难度数据!$A$1:$G$1,0))</f>
        <v>48</v>
      </c>
      <c r="H730" s="28">
        <f>VLOOKUP($G730,难度数据!$P:$AI,IF($F730=1,2+VLOOKUP($E730,难度数据!$A$24:$B$27,2,FALSE),12+VLOOKUP($E730,难度数据!$A$28:$B$31,2,FALSE)),FALSE)</f>
        <v>1.39426472591816</v>
      </c>
      <c r="I730" s="28">
        <f>VLOOKUP($G730,难度数据!$P:$AI,IF($F730=1,3+VLOOKUP($E730,难度数据!$A$24:$B$27,2,FALSE),13+VLOOKUP($E730,难度数据!$A$28:$B$31,2,FALSE)),FALSE)</f>
        <v>0</v>
      </c>
      <c r="J730" s="28">
        <f>VLOOKUP($G730,难度数据!$P:$AI,IF($F730=1,4+VLOOKUP($E730,难度数据!$A$24:$B$27,2,FALSE),14+VLOOKUP($E730,难度数据!$A$28:$B$31,2,FALSE)),FALSE)</f>
        <v>2400</v>
      </c>
      <c r="K730" s="28">
        <v>0</v>
      </c>
      <c r="L730" s="28">
        <v>1.5</v>
      </c>
      <c r="M730" s="28">
        <v>0</v>
      </c>
      <c r="N730" s="28">
        <v>0</v>
      </c>
      <c r="O730" s="28">
        <f ca="1">LOOKUP($G730*4,难度数据!$I$3:$I$23,IF($F730=1,INDIRECT("难度数据"&amp;"!$J$3:$J$23"),INDIRECT("难度数据"&amp;"!$K$3:$K$23")))</f>
        <v>72100</v>
      </c>
      <c r="P730" s="28">
        <v>0</v>
      </c>
      <c r="Q730" s="28">
        <v>0</v>
      </c>
      <c r="R730" s="28">
        <v>1303013</v>
      </c>
      <c r="S730" s="28">
        <v>1</v>
      </c>
      <c r="T730" s="28">
        <v>1304030</v>
      </c>
      <c r="U730" s="28">
        <v>9</v>
      </c>
      <c r="V730" s="28">
        <v>1304031</v>
      </c>
      <c r="W730" s="28">
        <v>9</v>
      </c>
      <c r="X730" s="28"/>
      <c r="Y730" s="28"/>
      <c r="Z730" s="28"/>
      <c r="AA730" s="28" t="str">
        <f t="shared" si="34"/>
        <v/>
      </c>
      <c r="AB730" s="28">
        <v>0</v>
      </c>
      <c r="AC730" s="28">
        <f t="shared" si="33"/>
        <v>5</v>
      </c>
      <c r="AD730" s="29" t="str">
        <f>VLOOKUP(AG730,[2]战场角色!$A:$V,22,0)</f>
        <v>head_sbls_1102013</v>
      </c>
      <c r="AE730" s="29">
        <f>VLOOKUP(AG730,检索目录!A:F,6,0)</f>
        <v>2</v>
      </c>
      <c r="AF730" s="28">
        <f>VLOOKUP(AG730,检索目录!A:F,3,0)</f>
        <v>3</v>
      </c>
      <c r="AG730" s="28">
        <v>1102013</v>
      </c>
      <c r="AH730" s="28"/>
    </row>
    <row r="731" s="29" customFormat="1" ht="16.5" spans="1:34">
      <c r="A731" s="35">
        <f>CONCATENATE(9,VLOOKUP(LEFT($D731,3),{"czg",1;"tfq",2;"zyd",3;"jzq",4;"gcz",5;"pcc",6},2,FALSE))*100000+VALUE(MID($D731,5,LEN($D731)-LEN(RIGHT($D731,11))-5+1))*1000+LEFT(RIGHT($D731,10),1)*100+IF(LEFT(RIGHT($D731,8),3)="jlr",1,2)*10+RIGHT($D731,1)</f>
        <v>9114313</v>
      </c>
      <c r="B731" s="28" t="s">
        <v>98</v>
      </c>
      <c r="C731" s="28" t="s">
        <v>207</v>
      </c>
      <c r="D731" s="28" t="s">
        <v>883</v>
      </c>
      <c r="E731" s="28">
        <v>3</v>
      </c>
      <c r="F731" s="28">
        <f t="shared" si="32"/>
        <v>1</v>
      </c>
      <c r="G731" s="28">
        <f>INDEX(难度数据!$A$1:$G$16,MATCH(VALUE(MID($D731,5,LEN($D731)-LEN(RIGHT($D731,11))-5+1)),难度数据!$A$1:$A$16,0),MATCH(LEFT($D731,3),难度数据!$A$1:$G$1,0))</f>
        <v>48</v>
      </c>
      <c r="H731" s="28">
        <f>VLOOKUP($G731,难度数据!$P:$AI,IF($F731=1,2+VLOOKUP($E731,难度数据!$A$24:$B$27,2,FALSE),12+VLOOKUP($E731,难度数据!$A$28:$B$31,2,FALSE)),FALSE)</f>
        <v>1.2068778354496</v>
      </c>
      <c r="I731" s="28">
        <f>VLOOKUP($G731,难度数据!$P:$AI,IF($F731=1,3+VLOOKUP($E731,难度数据!$A$24:$B$27,2,FALSE),13+VLOOKUP($E731,难度数据!$A$28:$B$31,2,FALSE)),FALSE)</f>
        <v>0</v>
      </c>
      <c r="J731" s="28">
        <f>VLOOKUP($G731,难度数据!$P:$AI,IF($F731=1,4+VLOOKUP($E731,难度数据!$A$24:$B$27,2,FALSE),14+VLOOKUP($E731,难度数据!$A$28:$B$31,2,FALSE)),FALSE)</f>
        <v>2400</v>
      </c>
      <c r="K731" s="28">
        <v>0</v>
      </c>
      <c r="L731" s="28">
        <v>1.5</v>
      </c>
      <c r="M731" s="28">
        <v>0</v>
      </c>
      <c r="N731" s="28">
        <v>0</v>
      </c>
      <c r="O731" s="28">
        <f ca="1">LOOKUP($G731*4,难度数据!$I$3:$I$23,IF($F731=1,INDIRECT("难度数据"&amp;"!$J$3:$J$23"),INDIRECT("难度数据"&amp;"!$K$3:$K$23")))</f>
        <v>200</v>
      </c>
      <c r="P731" s="28">
        <v>0</v>
      </c>
      <c r="Q731" s="28">
        <v>0</v>
      </c>
      <c r="R731" s="28">
        <v>1301009</v>
      </c>
      <c r="S731" s="28">
        <v>1</v>
      </c>
      <c r="T731" s="28">
        <v>1302009</v>
      </c>
      <c r="U731" s="28">
        <v>9</v>
      </c>
      <c r="V731" s="28"/>
      <c r="W731" s="28"/>
      <c r="X731" s="28"/>
      <c r="Y731" s="28"/>
      <c r="Z731" s="28"/>
      <c r="AA731" s="28" t="str">
        <f t="shared" si="34"/>
        <v>czg-14-3-shl-loc3</v>
      </c>
      <c r="AB731" s="28">
        <v>4</v>
      </c>
      <c r="AC731" s="28">
        <f t="shared" si="33"/>
        <v>5</v>
      </c>
      <c r="AD731" s="29" t="str">
        <f>VLOOKUP(AG731,[2]战场角色!$A:$V,22,0)</f>
        <v>head_blsm_1101009</v>
      </c>
      <c r="AE731" s="29">
        <f>VLOOKUP(AG731,检索目录!A:F,6,0)</f>
        <v>3</v>
      </c>
      <c r="AF731" s="28">
        <f>VLOOKUP(AG731,检索目录!A:F,3,0)</f>
        <v>3</v>
      </c>
      <c r="AG731" s="28">
        <v>1101009</v>
      </c>
      <c r="AH731" s="28"/>
    </row>
    <row r="732" s="29" customFormat="1" ht="16.5" spans="1:34">
      <c r="A732" s="35">
        <f>CONCATENATE(9,VLOOKUP(LEFT($D732,3),{"czg",1;"tfq",2;"zyd",3;"jzq",4;"gcz",5;"pcc",6},2,FALSE))*100000+VALUE(MID($D732,5,LEN($D732)-LEN(RIGHT($D732,11))-5+1))*1000+LEFT(RIGHT($D732,10),1)*100+IF(LEFT(RIGHT($D732,8),3)="jlr",1,2)*10+RIGHT($D732,1)</f>
        <v>9114323</v>
      </c>
      <c r="B732" s="28" t="s">
        <v>101</v>
      </c>
      <c r="C732" s="28" t="s">
        <v>515</v>
      </c>
      <c r="D732" s="28" t="s">
        <v>884</v>
      </c>
      <c r="E732" s="28">
        <v>3</v>
      </c>
      <c r="F732" s="28">
        <f t="shared" si="32"/>
        <v>2</v>
      </c>
      <c r="G732" s="28">
        <f>INDEX(难度数据!$A$1:$G$16,MATCH(VALUE(MID($D732,5,LEN($D732)-LEN(RIGHT($D732,11))-5+1)),难度数据!$A$1:$A$16,0),MATCH(LEFT($D732,3),难度数据!$A$1:$G$1,0))</f>
        <v>48</v>
      </c>
      <c r="H732" s="28">
        <f>VLOOKUP($G732,难度数据!$P:$AI,IF($F732=1,2+VLOOKUP($E732,难度数据!$A$24:$B$27,2,FALSE),12+VLOOKUP($E732,难度数据!$A$28:$B$31,2,FALSE)),FALSE)</f>
        <v>1.21193780022117</v>
      </c>
      <c r="I732" s="28">
        <f>VLOOKUP($G732,难度数据!$P:$AI,IF($F732=1,3+VLOOKUP($E732,难度数据!$A$24:$B$27,2,FALSE),13+VLOOKUP($E732,难度数据!$A$28:$B$31,2,FALSE)),FALSE)</f>
        <v>0</v>
      </c>
      <c r="J732" s="28">
        <f>VLOOKUP($G732,难度数据!$P:$AI,IF($F732=1,4+VLOOKUP($E732,难度数据!$A$24:$B$27,2,FALSE),14+VLOOKUP($E732,难度数据!$A$28:$B$31,2,FALSE)),FALSE)</f>
        <v>2400</v>
      </c>
      <c r="K732" s="28">
        <v>0</v>
      </c>
      <c r="L732" s="28">
        <v>1.5</v>
      </c>
      <c r="M732" s="28">
        <v>0</v>
      </c>
      <c r="N732" s="28">
        <v>0</v>
      </c>
      <c r="O732" s="28">
        <f ca="1">LOOKUP($G732*4,难度数据!$I$3:$I$23,IF($F732=1,INDIRECT("难度数据"&amp;"!$J$3:$J$23"),INDIRECT("难度数据"&amp;"!$K$3:$K$23")))</f>
        <v>72100</v>
      </c>
      <c r="P732" s="28">
        <v>0</v>
      </c>
      <c r="Q732" s="28">
        <v>0</v>
      </c>
      <c r="R732" s="28">
        <v>1303014</v>
      </c>
      <c r="S732" s="28">
        <v>1</v>
      </c>
      <c r="T732" s="28">
        <v>1304017</v>
      </c>
      <c r="U732" s="28">
        <v>9</v>
      </c>
      <c r="V732" s="28">
        <v>1304019</v>
      </c>
      <c r="W732" s="28">
        <v>9</v>
      </c>
      <c r="X732" s="28"/>
      <c r="Y732" s="28"/>
      <c r="Z732" s="28"/>
      <c r="AA732" s="28" t="str">
        <f t="shared" si="34"/>
        <v/>
      </c>
      <c r="AB732" s="28">
        <v>0</v>
      </c>
      <c r="AC732" s="28">
        <f t="shared" si="33"/>
        <v>5</v>
      </c>
      <c r="AD732" s="29" t="str">
        <f>VLOOKUP(AG732,[2]战场角色!$A:$V,22,0)</f>
        <v>head_slm_1102014</v>
      </c>
      <c r="AE732" s="29">
        <f>VLOOKUP(AG732,检索目录!A:F,6,0)</f>
        <v>3</v>
      </c>
      <c r="AF732" s="28">
        <f>VLOOKUP(AG732,检索目录!A:F,3,0)</f>
        <v>3</v>
      </c>
      <c r="AG732" s="28">
        <v>1102014</v>
      </c>
      <c r="AH732" s="28"/>
    </row>
    <row r="733" s="29" customFormat="1" ht="16.5" spans="1:34">
      <c r="A733" s="35">
        <f>CONCATENATE(9,VLOOKUP(LEFT($D733,3),{"czg",1;"tfq",2;"zyd",3;"jzq",4;"gcz",5;"pcc",6},2,FALSE))*100000+VALUE(MID($D733,5,LEN($D733)-LEN(RIGHT($D733,11))-5+1))*1000+LEFT(RIGHT($D733,10),1)*100+IF(LEFT(RIGHT($D733,8),3)="jlr",1,2)*10+RIGHT($D733,1)</f>
        <v>9214111</v>
      </c>
      <c r="B733" s="28" t="s">
        <v>98</v>
      </c>
      <c r="C733" s="28" t="s">
        <v>211</v>
      </c>
      <c r="D733" s="28" t="s">
        <v>885</v>
      </c>
      <c r="E733" s="28">
        <v>3</v>
      </c>
      <c r="F733" s="28">
        <f t="shared" ref="F733:F796" si="35">IF(LEFT(RIGHT($D733,8),3)="jlr",1,2)</f>
        <v>1</v>
      </c>
      <c r="G733" s="28">
        <f>INDEX(难度数据!$A$1:$G$16,MATCH(VALUE(MID($D733,5,LEN($D733)-LEN(RIGHT($D733,11))-5+1)),难度数据!$A$1:$A$16,0),MATCH(LEFT($D733,3),难度数据!$A$1:$G$1,0))</f>
        <v>48</v>
      </c>
      <c r="H733" s="28">
        <f>VLOOKUP($G733,难度数据!$P:$AI,IF($F733=1,2+VLOOKUP($E733,难度数据!$A$24:$B$27,2,FALSE),12+VLOOKUP($E733,难度数据!$A$28:$B$31,2,FALSE)),FALSE)</f>
        <v>1.2068778354496</v>
      </c>
      <c r="I733" s="28">
        <f>VLOOKUP($G733,难度数据!$P:$AI,IF($F733=1,3+VLOOKUP($E733,难度数据!$A$24:$B$27,2,FALSE),13+VLOOKUP($E733,难度数据!$A$28:$B$31,2,FALSE)),FALSE)</f>
        <v>0</v>
      </c>
      <c r="J733" s="28">
        <f>VLOOKUP($G733,难度数据!$P:$AI,IF($F733=1,4+VLOOKUP($E733,难度数据!$A$24:$B$27,2,FALSE),14+VLOOKUP($E733,难度数据!$A$28:$B$31,2,FALSE)),FALSE)</f>
        <v>2400</v>
      </c>
      <c r="K733" s="28">
        <v>0</v>
      </c>
      <c r="L733" s="28">
        <v>1.5</v>
      </c>
      <c r="M733" s="28">
        <v>0</v>
      </c>
      <c r="N733" s="28">
        <v>0</v>
      </c>
      <c r="O733" s="28">
        <f ca="1">LOOKUP($G733*4,难度数据!$I$3:$I$23,IF($F733=1,INDIRECT("难度数据"&amp;"!$J$3:$J$23"),INDIRECT("难度数据"&amp;"!$K$3:$K$23")))</f>
        <v>200</v>
      </c>
      <c r="P733" s="28">
        <v>0</v>
      </c>
      <c r="Q733" s="28">
        <v>0</v>
      </c>
      <c r="R733" s="28">
        <v>1301015</v>
      </c>
      <c r="S733" s="28">
        <v>1</v>
      </c>
      <c r="T733" s="28">
        <v>1302015</v>
      </c>
      <c r="U733" s="28">
        <v>9</v>
      </c>
      <c r="V733" s="28"/>
      <c r="W733" s="28"/>
      <c r="X733" s="28"/>
      <c r="Y733" s="28"/>
      <c r="Z733" s="28"/>
      <c r="AA733" s="28" t="str">
        <f t="shared" si="34"/>
        <v>tfq-14-1-shl-loc1</v>
      </c>
      <c r="AB733" s="28">
        <v>4</v>
      </c>
      <c r="AC733" s="28">
        <f t="shared" si="33"/>
        <v>5</v>
      </c>
      <c r="AD733" s="29" t="str">
        <f>VLOOKUP(AG733,[2]战场角色!$A:$V,22,0)</f>
        <v>head_yqq_1101015</v>
      </c>
      <c r="AE733" s="29">
        <f>VLOOKUP(AG733,检索目录!A:F,6,0)</f>
        <v>2</v>
      </c>
      <c r="AF733" s="28">
        <f>VLOOKUP(AG733,检索目录!A:F,3,0)</f>
        <v>1</v>
      </c>
      <c r="AG733" s="28">
        <v>1101015</v>
      </c>
      <c r="AH733" s="28"/>
    </row>
    <row r="734" s="29" customFormat="1" ht="16.5" spans="1:34">
      <c r="A734" s="35">
        <f>CONCATENATE(9,VLOOKUP(LEFT($D734,3),{"czg",1;"tfq",2;"zyd",3;"jzq",4;"gcz",5;"pcc",6},2,FALSE))*100000+VALUE(MID($D734,5,LEN($D734)-LEN(RIGHT($D734,11))-5+1))*1000+LEFT(RIGHT($D734,10),1)*100+IF(LEFT(RIGHT($D734,8),3)="jlr",1,2)*10+RIGHT($D734,1)</f>
        <v>9214121</v>
      </c>
      <c r="B734" s="28" t="s">
        <v>101</v>
      </c>
      <c r="C734" s="28" t="s">
        <v>518</v>
      </c>
      <c r="D734" s="28" t="s">
        <v>886</v>
      </c>
      <c r="E734" s="28">
        <v>3</v>
      </c>
      <c r="F734" s="28">
        <f t="shared" si="35"/>
        <v>2</v>
      </c>
      <c r="G734" s="28">
        <f>INDEX(难度数据!$A$1:$G$16,MATCH(VALUE(MID($D734,5,LEN($D734)-LEN(RIGHT($D734,11))-5+1)),难度数据!$A$1:$A$16,0),MATCH(LEFT($D734,3),难度数据!$A$1:$G$1,0))</f>
        <v>48</v>
      </c>
      <c r="H734" s="28">
        <f>VLOOKUP($G734,难度数据!$P:$AI,IF($F734=1,2+VLOOKUP($E734,难度数据!$A$24:$B$27,2,FALSE),12+VLOOKUP($E734,难度数据!$A$28:$B$31,2,FALSE)),FALSE)</f>
        <v>1.21193780022117</v>
      </c>
      <c r="I734" s="28">
        <f>VLOOKUP($G734,难度数据!$P:$AI,IF($F734=1,3+VLOOKUP($E734,难度数据!$A$24:$B$27,2,FALSE),13+VLOOKUP($E734,难度数据!$A$28:$B$31,2,FALSE)),FALSE)</f>
        <v>0</v>
      </c>
      <c r="J734" s="28">
        <f>VLOOKUP($G734,难度数据!$P:$AI,IF($F734=1,4+VLOOKUP($E734,难度数据!$A$24:$B$27,2,FALSE),14+VLOOKUP($E734,难度数据!$A$28:$B$31,2,FALSE)),FALSE)</f>
        <v>2400</v>
      </c>
      <c r="K734" s="28">
        <v>0</v>
      </c>
      <c r="L734" s="28">
        <v>1.5</v>
      </c>
      <c r="M734" s="28">
        <v>0</v>
      </c>
      <c r="N734" s="28">
        <v>0</v>
      </c>
      <c r="O734" s="28">
        <f ca="1">LOOKUP($G734*4,难度数据!$I$3:$I$23,IF($F734=1,INDIRECT("难度数据"&amp;"!$J$3:$J$23"),INDIRECT("难度数据"&amp;"!$K$3:$K$23")))</f>
        <v>72100</v>
      </c>
      <c r="P734" s="28">
        <v>0</v>
      </c>
      <c r="Q734" s="28">
        <v>0</v>
      </c>
      <c r="R734" s="28">
        <v>1303021</v>
      </c>
      <c r="S734" s="28">
        <v>1</v>
      </c>
      <c r="T734" s="28">
        <v>1304028</v>
      </c>
      <c r="U734" s="28">
        <v>9</v>
      </c>
      <c r="V734" s="28">
        <v>1304032</v>
      </c>
      <c r="W734" s="28">
        <v>9</v>
      </c>
      <c r="X734" s="28"/>
      <c r="Y734" s="28"/>
      <c r="Z734" s="28"/>
      <c r="AA734" s="28" t="str">
        <f t="shared" si="34"/>
        <v/>
      </c>
      <c r="AB734" s="28">
        <v>0</v>
      </c>
      <c r="AC734" s="28">
        <f t="shared" si="33"/>
        <v>5</v>
      </c>
      <c r="AD734" s="29" t="str">
        <f>VLOOKUP(AG734,[2]战场角色!$A:$V,22,0)</f>
        <v>head_lftl_1102021</v>
      </c>
      <c r="AE734" s="29">
        <f>VLOOKUP(AG734,检索目录!A:F,6,0)</f>
        <v>3</v>
      </c>
      <c r="AF734" s="28">
        <f>VLOOKUP(AG734,检索目录!A:F,3,0)</f>
        <v>2</v>
      </c>
      <c r="AG734" s="28">
        <v>1102021</v>
      </c>
      <c r="AH734" s="28"/>
    </row>
    <row r="735" s="29" customFormat="1" ht="16.5" spans="1:34">
      <c r="A735" s="35">
        <f>CONCATENATE(9,VLOOKUP(LEFT($D735,3),{"czg",1;"tfq",2;"zyd",3;"jzq",4;"gcz",5;"pcc",6},2,FALSE))*100000+VALUE(MID($D735,5,LEN($D735)-LEN(RIGHT($D735,11))-5+1))*1000+LEFT(RIGHT($D735,10),1)*100+IF(LEFT(RIGHT($D735,8),3)="jlr",1,2)*10+RIGHT($D735,1)</f>
        <v>9214112</v>
      </c>
      <c r="B735" s="28" t="s">
        <v>98</v>
      </c>
      <c r="C735" s="28" t="s">
        <v>209</v>
      </c>
      <c r="D735" s="28" t="s">
        <v>887</v>
      </c>
      <c r="E735" s="28">
        <v>4</v>
      </c>
      <c r="F735" s="28">
        <f t="shared" si="35"/>
        <v>1</v>
      </c>
      <c r="G735" s="28">
        <f>INDEX(难度数据!$A$1:$G$16,MATCH(VALUE(MID($D735,5,LEN($D735)-LEN(RIGHT($D735,11))-5+1)),难度数据!$A$1:$A$16,0),MATCH(LEFT($D735,3),难度数据!$A$1:$G$1,0))</f>
        <v>48</v>
      </c>
      <c r="H735" s="28">
        <f>VLOOKUP($G735,难度数据!$P:$AI,IF($F735=1,2+VLOOKUP($E735,难度数据!$A$24:$B$27,2,FALSE),12+VLOOKUP($E735,难度数据!$A$28:$B$31,2,FALSE)),FALSE)</f>
        <v>1.39242559613166</v>
      </c>
      <c r="I735" s="28">
        <f>VLOOKUP($G735,难度数据!$P:$AI,IF($F735=1,3+VLOOKUP($E735,难度数据!$A$24:$B$27,2,FALSE),13+VLOOKUP($E735,难度数据!$A$28:$B$31,2,FALSE)),FALSE)</f>
        <v>0</v>
      </c>
      <c r="J735" s="28">
        <f>VLOOKUP($G735,难度数据!$P:$AI,IF($F735=1,4+VLOOKUP($E735,难度数据!$A$24:$B$27,2,FALSE),14+VLOOKUP($E735,难度数据!$A$28:$B$31,2,FALSE)),FALSE)</f>
        <v>2400</v>
      </c>
      <c r="K735" s="28">
        <v>0</v>
      </c>
      <c r="L735" s="28">
        <v>1.5</v>
      </c>
      <c r="M735" s="28">
        <v>0</v>
      </c>
      <c r="N735" s="28">
        <v>0</v>
      </c>
      <c r="O735" s="28">
        <f ca="1">LOOKUP($G735*4,难度数据!$I$3:$I$23,IF($F735=1,INDIRECT("难度数据"&amp;"!$J$3:$J$23"),INDIRECT("难度数据"&amp;"!$K$3:$K$23")))</f>
        <v>200</v>
      </c>
      <c r="P735" s="28">
        <v>0</v>
      </c>
      <c r="Q735" s="28">
        <v>0</v>
      </c>
      <c r="R735" s="28">
        <v>1301001</v>
      </c>
      <c r="S735" s="28">
        <v>1</v>
      </c>
      <c r="T735" s="28">
        <v>1302001</v>
      </c>
      <c r="U735" s="28">
        <v>9</v>
      </c>
      <c r="V735" s="28"/>
      <c r="W735" s="28"/>
      <c r="X735" s="28"/>
      <c r="Y735" s="28"/>
      <c r="Z735" s="28"/>
      <c r="AA735" s="28" t="str">
        <f t="shared" si="34"/>
        <v>tfq-14-1-shl-loc2</v>
      </c>
      <c r="AB735" s="28">
        <v>4</v>
      </c>
      <c r="AC735" s="28">
        <f t="shared" si="33"/>
        <v>5</v>
      </c>
      <c r="AD735" s="29" t="str">
        <f>VLOOKUP(AG735,[2]战场角色!$A:$V,22,0)</f>
        <v>head_cfcyb_1101001</v>
      </c>
      <c r="AE735" s="29">
        <f>VLOOKUP(AG735,检索目录!A:F,6,0)</f>
        <v>3</v>
      </c>
      <c r="AF735" s="28">
        <f>VLOOKUP(AG735,检索目录!A:F,3,0)</f>
        <v>1</v>
      </c>
      <c r="AG735" s="28">
        <v>1101001</v>
      </c>
      <c r="AH735" s="28"/>
    </row>
    <row r="736" s="29" customFormat="1" ht="16.5" spans="1:34">
      <c r="A736" s="35">
        <f>CONCATENATE(9,VLOOKUP(LEFT($D736,3),{"czg",1;"tfq",2;"zyd",3;"jzq",4;"gcz",5;"pcc",6},2,FALSE))*100000+VALUE(MID($D736,5,LEN($D736)-LEN(RIGHT($D736,11))-5+1))*1000+LEFT(RIGHT($D736,10),1)*100+IF(LEFT(RIGHT($D736,8),3)="jlr",1,2)*10+RIGHT($D736,1)</f>
        <v>9214122</v>
      </c>
      <c r="B736" s="28" t="s">
        <v>101</v>
      </c>
      <c r="C736" s="28" t="s">
        <v>521</v>
      </c>
      <c r="D736" s="28" t="s">
        <v>888</v>
      </c>
      <c r="E736" s="28">
        <v>4</v>
      </c>
      <c r="F736" s="28">
        <f t="shared" si="35"/>
        <v>2</v>
      </c>
      <c r="G736" s="28">
        <f>INDEX(难度数据!$A$1:$G$16,MATCH(VALUE(MID($D736,5,LEN($D736)-LEN(RIGHT($D736,11))-5+1)),难度数据!$A$1:$A$16,0),MATCH(LEFT($D736,3),难度数据!$A$1:$G$1,0))</f>
        <v>48</v>
      </c>
      <c r="H736" s="28">
        <f>VLOOKUP($G736,难度数据!$P:$AI,IF($F736=1,2+VLOOKUP($E736,难度数据!$A$24:$B$27,2,FALSE),12+VLOOKUP($E736,难度数据!$A$28:$B$31,2,FALSE)),FALSE)</f>
        <v>1.39426472591816</v>
      </c>
      <c r="I736" s="28">
        <f>VLOOKUP($G736,难度数据!$P:$AI,IF($F736=1,3+VLOOKUP($E736,难度数据!$A$24:$B$27,2,FALSE),13+VLOOKUP($E736,难度数据!$A$28:$B$31,2,FALSE)),FALSE)</f>
        <v>0</v>
      </c>
      <c r="J736" s="28">
        <f>VLOOKUP($G736,难度数据!$P:$AI,IF($F736=1,4+VLOOKUP($E736,难度数据!$A$24:$B$27,2,FALSE),14+VLOOKUP($E736,难度数据!$A$28:$B$31,2,FALSE)),FALSE)</f>
        <v>2400</v>
      </c>
      <c r="K736" s="28">
        <v>0</v>
      </c>
      <c r="L736" s="28">
        <v>1.5</v>
      </c>
      <c r="M736" s="28">
        <v>0</v>
      </c>
      <c r="N736" s="28">
        <v>0</v>
      </c>
      <c r="O736" s="28">
        <f ca="1">LOOKUP($G736*4,难度数据!$I$3:$I$23,IF($F736=1,INDIRECT("难度数据"&amp;"!$J$3:$J$23"),INDIRECT("难度数据"&amp;"!$K$3:$K$23")))</f>
        <v>72100</v>
      </c>
      <c r="P736" s="28">
        <v>0</v>
      </c>
      <c r="Q736" s="28">
        <v>0</v>
      </c>
      <c r="R736" s="28">
        <v>1303009</v>
      </c>
      <c r="S736" s="28">
        <v>1</v>
      </c>
      <c r="T736" s="28">
        <v>1304029</v>
      </c>
      <c r="U736" s="28">
        <v>9</v>
      </c>
      <c r="V736" s="28">
        <v>1304032</v>
      </c>
      <c r="W736" s="28">
        <v>9</v>
      </c>
      <c r="X736" s="28"/>
      <c r="Y736" s="28"/>
      <c r="Z736" s="28"/>
      <c r="AA736" s="28" t="str">
        <f t="shared" si="34"/>
        <v/>
      </c>
      <c r="AB736" s="28">
        <v>0</v>
      </c>
      <c r="AC736" s="28">
        <f t="shared" si="33"/>
        <v>5</v>
      </c>
      <c r="AD736" s="29" t="str">
        <f>VLOOKUP(AG736,[2]战场角色!$A:$V,22,0)</f>
        <v>head_xh_1102009</v>
      </c>
      <c r="AE736" s="29">
        <f>VLOOKUP(AG736,检索目录!A:F,6,0)</f>
        <v>3</v>
      </c>
      <c r="AF736" s="28">
        <f>VLOOKUP(AG736,检索目录!A:F,3,0)</f>
        <v>1</v>
      </c>
      <c r="AG736" s="28">
        <v>1102009</v>
      </c>
      <c r="AH736" s="28"/>
    </row>
    <row r="737" s="29" customFormat="1" ht="16.5" spans="1:34">
      <c r="A737" s="35">
        <f>CONCATENATE(9,VLOOKUP(LEFT($D737,3),{"czg",1;"tfq",2;"zyd",3;"jzq",4;"gcz",5;"pcc",6},2,FALSE))*100000+VALUE(MID($D737,5,LEN($D737)-LEN(RIGHT($D737,11))-5+1))*1000+LEFT(RIGHT($D737,10),1)*100+IF(LEFT(RIGHT($D737,8),3)="jlr",1,2)*10+RIGHT($D737,1)</f>
        <v>9214113</v>
      </c>
      <c r="B737" s="28" t="s">
        <v>98</v>
      </c>
      <c r="C737" s="28" t="s">
        <v>183</v>
      </c>
      <c r="D737" s="28" t="s">
        <v>889</v>
      </c>
      <c r="E737" s="28">
        <v>3</v>
      </c>
      <c r="F737" s="28">
        <f t="shared" si="35"/>
        <v>1</v>
      </c>
      <c r="G737" s="28">
        <f>INDEX(难度数据!$A$1:$G$16,MATCH(VALUE(MID($D737,5,LEN($D737)-LEN(RIGHT($D737,11))-5+1)),难度数据!$A$1:$A$16,0),MATCH(LEFT($D737,3),难度数据!$A$1:$G$1,0))</f>
        <v>48</v>
      </c>
      <c r="H737" s="28">
        <f>VLOOKUP($G737,难度数据!$P:$AI,IF($F737=1,2+VLOOKUP($E737,难度数据!$A$24:$B$27,2,FALSE),12+VLOOKUP($E737,难度数据!$A$28:$B$31,2,FALSE)),FALSE)</f>
        <v>1.2068778354496</v>
      </c>
      <c r="I737" s="28">
        <f>VLOOKUP($G737,难度数据!$P:$AI,IF($F737=1,3+VLOOKUP($E737,难度数据!$A$24:$B$27,2,FALSE),13+VLOOKUP($E737,难度数据!$A$28:$B$31,2,FALSE)),FALSE)</f>
        <v>0</v>
      </c>
      <c r="J737" s="28">
        <f>VLOOKUP($G737,难度数据!$P:$AI,IF($F737=1,4+VLOOKUP($E737,难度数据!$A$24:$B$27,2,FALSE),14+VLOOKUP($E737,难度数据!$A$28:$B$31,2,FALSE)),FALSE)</f>
        <v>2400</v>
      </c>
      <c r="K737" s="28">
        <v>0</v>
      </c>
      <c r="L737" s="28">
        <v>1.5</v>
      </c>
      <c r="M737" s="28">
        <v>0</v>
      </c>
      <c r="N737" s="28">
        <v>0</v>
      </c>
      <c r="O737" s="28">
        <f ca="1">LOOKUP($G737*4,难度数据!$I$3:$I$23,IF($F737=1,INDIRECT("难度数据"&amp;"!$J$3:$J$23"),INDIRECT("难度数据"&amp;"!$K$3:$K$23")))</f>
        <v>200</v>
      </c>
      <c r="P737" s="28">
        <v>0</v>
      </c>
      <c r="Q737" s="28">
        <v>0</v>
      </c>
      <c r="R737" s="28">
        <v>1301011</v>
      </c>
      <c r="S737" s="28">
        <v>1</v>
      </c>
      <c r="T737" s="28">
        <v>1302011</v>
      </c>
      <c r="U737" s="28">
        <v>9</v>
      </c>
      <c r="V737" s="28"/>
      <c r="W737" s="28"/>
      <c r="X737" s="28"/>
      <c r="Y737" s="28"/>
      <c r="Z737" s="28"/>
      <c r="AA737" s="28" t="str">
        <f t="shared" si="34"/>
        <v>tfq-14-1-shl-loc3</v>
      </c>
      <c r="AB737" s="28">
        <v>4</v>
      </c>
      <c r="AC737" s="28">
        <f t="shared" si="33"/>
        <v>5</v>
      </c>
      <c r="AD737" s="29" t="str">
        <f>VLOOKUP(AG737,[2]战场角色!$A:$V,22,0)</f>
        <v>head_yfz_1101011</v>
      </c>
      <c r="AE737" s="29">
        <f>VLOOKUP(AG737,检索目录!A:F,6,0)</f>
        <v>3</v>
      </c>
      <c r="AF737" s="28">
        <f>VLOOKUP(AG737,检索目录!A:F,3,0)</f>
        <v>2</v>
      </c>
      <c r="AG737" s="28">
        <v>1101011</v>
      </c>
      <c r="AH737" s="28"/>
    </row>
    <row r="738" s="29" customFormat="1" ht="16.5" spans="1:34">
      <c r="A738" s="35">
        <f>CONCATENATE(9,VLOOKUP(LEFT($D738,3),{"czg",1;"tfq",2;"zyd",3;"jzq",4;"gcz",5;"pcc",6},2,FALSE))*100000+VALUE(MID($D738,5,LEN($D738)-LEN(RIGHT($D738,11))-5+1))*1000+LEFT(RIGHT($D738,10),1)*100+IF(LEFT(RIGHT($D738,8),3)="jlr",1,2)*10+RIGHT($D738,1)</f>
        <v>9214123</v>
      </c>
      <c r="B738" s="28" t="s">
        <v>101</v>
      </c>
      <c r="C738" s="28" t="s">
        <v>524</v>
      </c>
      <c r="D738" s="28" t="s">
        <v>890</v>
      </c>
      <c r="E738" s="28">
        <v>3</v>
      </c>
      <c r="F738" s="28">
        <f t="shared" si="35"/>
        <v>2</v>
      </c>
      <c r="G738" s="28">
        <f>INDEX(难度数据!$A$1:$G$16,MATCH(VALUE(MID($D738,5,LEN($D738)-LEN(RIGHT($D738,11))-5+1)),难度数据!$A$1:$A$16,0),MATCH(LEFT($D738,3),难度数据!$A$1:$G$1,0))</f>
        <v>48</v>
      </c>
      <c r="H738" s="28">
        <f>VLOOKUP($G738,难度数据!$P:$AI,IF($F738=1,2+VLOOKUP($E738,难度数据!$A$24:$B$27,2,FALSE),12+VLOOKUP($E738,难度数据!$A$28:$B$31,2,FALSE)),FALSE)</f>
        <v>1.21193780022117</v>
      </c>
      <c r="I738" s="28">
        <f>VLOOKUP($G738,难度数据!$P:$AI,IF($F738=1,3+VLOOKUP($E738,难度数据!$A$24:$B$27,2,FALSE),13+VLOOKUP($E738,难度数据!$A$28:$B$31,2,FALSE)),FALSE)</f>
        <v>0</v>
      </c>
      <c r="J738" s="28">
        <f>VLOOKUP($G738,难度数据!$P:$AI,IF($F738=1,4+VLOOKUP($E738,难度数据!$A$24:$B$27,2,FALSE),14+VLOOKUP($E738,难度数据!$A$28:$B$31,2,FALSE)),FALSE)</f>
        <v>2400</v>
      </c>
      <c r="K738" s="28">
        <v>0</v>
      </c>
      <c r="L738" s="28">
        <v>1.5</v>
      </c>
      <c r="M738" s="28">
        <v>0</v>
      </c>
      <c r="N738" s="28">
        <v>0</v>
      </c>
      <c r="O738" s="28">
        <f ca="1">LOOKUP($G738*4,难度数据!$I$3:$I$23,IF($F738=1,INDIRECT("难度数据"&amp;"!$J$3:$J$23"),INDIRECT("难度数据"&amp;"!$K$3:$K$23")))</f>
        <v>72100</v>
      </c>
      <c r="P738" s="28">
        <v>0</v>
      </c>
      <c r="Q738" s="28">
        <v>0</v>
      </c>
      <c r="R738" s="28">
        <v>1303017</v>
      </c>
      <c r="S738" s="28">
        <v>1</v>
      </c>
      <c r="T738" s="28">
        <v>1304030</v>
      </c>
      <c r="U738" s="28">
        <v>9</v>
      </c>
      <c r="V738" s="28">
        <v>1304031</v>
      </c>
      <c r="W738" s="28">
        <v>9</v>
      </c>
      <c r="X738" s="28"/>
      <c r="Y738" s="28"/>
      <c r="Z738" s="28"/>
      <c r="AA738" s="28" t="str">
        <f t="shared" si="34"/>
        <v/>
      </c>
      <c r="AB738" s="28">
        <v>0</v>
      </c>
      <c r="AC738" s="28">
        <f t="shared" si="33"/>
        <v>5</v>
      </c>
      <c r="AD738" s="29" t="str">
        <f>VLOOKUP(AG738,[2]战场角色!$A:$V,22,0)</f>
        <v>head_fl_1102017</v>
      </c>
      <c r="AE738" s="29">
        <f>VLOOKUP(AG738,检索目录!A:F,6,0)</f>
        <v>3</v>
      </c>
      <c r="AF738" s="28">
        <f>VLOOKUP(AG738,检索目录!A:F,3,0)</f>
        <v>2</v>
      </c>
      <c r="AG738" s="28">
        <v>1102017</v>
      </c>
      <c r="AH738" s="28"/>
    </row>
    <row r="739" s="29" customFormat="1" ht="16.5" spans="1:34">
      <c r="A739" s="35">
        <f>CONCATENATE(9,VLOOKUP(LEFT($D739,3),{"czg",1;"tfq",2;"zyd",3;"jzq",4;"gcz",5;"pcc",6},2,FALSE))*100000+VALUE(MID($D739,5,LEN($D739)-LEN(RIGHT($D739,11))-5+1))*1000+LEFT(RIGHT($D739,10),1)*100+IF(LEFT(RIGHT($D739,8),3)="jlr",1,2)*10+RIGHT($D739,1)</f>
        <v>9214211</v>
      </c>
      <c r="B739" s="28" t="s">
        <v>98</v>
      </c>
      <c r="C739" s="28" t="s">
        <v>226</v>
      </c>
      <c r="D739" s="28" t="s">
        <v>891</v>
      </c>
      <c r="E739" s="28">
        <v>3</v>
      </c>
      <c r="F739" s="28">
        <f t="shared" si="35"/>
        <v>1</v>
      </c>
      <c r="G739" s="28">
        <f>INDEX(难度数据!$A$1:$G$16,MATCH(VALUE(MID($D739,5,LEN($D739)-LEN(RIGHT($D739,11))-5+1)),难度数据!$A$1:$A$16,0),MATCH(LEFT($D739,3),难度数据!$A$1:$G$1,0))</f>
        <v>48</v>
      </c>
      <c r="H739" s="28">
        <f>VLOOKUP($G739,难度数据!$P:$AI,IF($F739=1,2+VLOOKUP($E739,难度数据!$A$24:$B$27,2,FALSE),12+VLOOKUP($E739,难度数据!$A$28:$B$31,2,FALSE)),FALSE)</f>
        <v>1.2068778354496</v>
      </c>
      <c r="I739" s="28">
        <f>VLOOKUP($G739,难度数据!$P:$AI,IF($F739=1,3+VLOOKUP($E739,难度数据!$A$24:$B$27,2,FALSE),13+VLOOKUP($E739,难度数据!$A$28:$B$31,2,FALSE)),FALSE)</f>
        <v>0</v>
      </c>
      <c r="J739" s="28">
        <f>VLOOKUP($G739,难度数据!$P:$AI,IF($F739=1,4+VLOOKUP($E739,难度数据!$A$24:$B$27,2,FALSE),14+VLOOKUP($E739,难度数据!$A$28:$B$31,2,FALSE)),FALSE)</f>
        <v>2400</v>
      </c>
      <c r="K739" s="28">
        <v>0</v>
      </c>
      <c r="L739" s="28">
        <v>1.5</v>
      </c>
      <c r="M739" s="28">
        <v>0</v>
      </c>
      <c r="N739" s="28">
        <v>0</v>
      </c>
      <c r="O739" s="28">
        <f ca="1">LOOKUP($G739*4,难度数据!$I$3:$I$23,IF($F739=1,INDIRECT("难度数据"&amp;"!$J$3:$J$23"),INDIRECT("难度数据"&amp;"!$K$3:$K$23")))</f>
        <v>200</v>
      </c>
      <c r="P739" s="28">
        <v>0</v>
      </c>
      <c r="Q739" s="28">
        <v>0</v>
      </c>
      <c r="R739" s="28">
        <v>1301006</v>
      </c>
      <c r="S739" s="28">
        <v>1</v>
      </c>
      <c r="T739" s="28">
        <v>1302006</v>
      </c>
      <c r="U739" s="28">
        <v>9</v>
      </c>
      <c r="V739" s="28"/>
      <c r="W739" s="28"/>
      <c r="X739" s="28"/>
      <c r="Y739" s="28"/>
      <c r="Z739" s="28"/>
      <c r="AA739" s="28" t="str">
        <f t="shared" si="34"/>
        <v>tfq-14-2-shl-loc1</v>
      </c>
      <c r="AB739" s="28">
        <v>4</v>
      </c>
      <c r="AC739" s="28">
        <f t="shared" si="33"/>
        <v>5</v>
      </c>
      <c r="AD739" s="29" t="str">
        <f>VLOOKUP(AG739,[2]战场角色!$A:$V,22,0)</f>
        <v>head_hltn_1101006</v>
      </c>
      <c r="AE739" s="29">
        <f>VLOOKUP(AG739,检索目录!A:F,6,0)</f>
        <v>4</v>
      </c>
      <c r="AF739" s="28">
        <f>VLOOKUP(AG739,检索目录!A:F,3,0)</f>
        <v>3</v>
      </c>
      <c r="AG739" s="28">
        <v>1101006</v>
      </c>
      <c r="AH739" s="28"/>
    </row>
    <row r="740" s="29" customFormat="1" ht="16.5" spans="1:34">
      <c r="A740" s="35">
        <f>CONCATENATE(9,VLOOKUP(LEFT($D740,3),{"czg",1;"tfq",2;"zyd",3;"jzq",4;"gcz",5;"pcc",6},2,FALSE))*100000+VALUE(MID($D740,5,LEN($D740)-LEN(RIGHT($D740,11))-5+1))*1000+LEFT(RIGHT($D740,10),1)*100+IF(LEFT(RIGHT($D740,8),3)="jlr",1,2)*10+RIGHT($D740,1)</f>
        <v>9214221</v>
      </c>
      <c r="B740" s="28" t="s">
        <v>101</v>
      </c>
      <c r="C740" s="28" t="s">
        <v>527</v>
      </c>
      <c r="D740" s="28" t="s">
        <v>892</v>
      </c>
      <c r="E740" s="28">
        <v>3</v>
      </c>
      <c r="F740" s="28">
        <f t="shared" si="35"/>
        <v>2</v>
      </c>
      <c r="G740" s="28">
        <f>INDEX(难度数据!$A$1:$G$16,MATCH(VALUE(MID($D740,5,LEN($D740)-LEN(RIGHT($D740,11))-5+1)),难度数据!$A$1:$A$16,0),MATCH(LEFT($D740,3),难度数据!$A$1:$G$1,0))</f>
        <v>48</v>
      </c>
      <c r="H740" s="28">
        <f>VLOOKUP($G740,难度数据!$P:$AI,IF($F740=1,2+VLOOKUP($E740,难度数据!$A$24:$B$27,2,FALSE),12+VLOOKUP($E740,难度数据!$A$28:$B$31,2,FALSE)),FALSE)</f>
        <v>1.21193780022117</v>
      </c>
      <c r="I740" s="28">
        <f>VLOOKUP($G740,难度数据!$P:$AI,IF($F740=1,3+VLOOKUP($E740,难度数据!$A$24:$B$27,2,FALSE),13+VLOOKUP($E740,难度数据!$A$28:$B$31,2,FALSE)),FALSE)</f>
        <v>0</v>
      </c>
      <c r="J740" s="28">
        <f>VLOOKUP($G740,难度数据!$P:$AI,IF($F740=1,4+VLOOKUP($E740,难度数据!$A$24:$B$27,2,FALSE),14+VLOOKUP($E740,难度数据!$A$28:$B$31,2,FALSE)),FALSE)</f>
        <v>2400</v>
      </c>
      <c r="K740" s="28">
        <v>0</v>
      </c>
      <c r="L740" s="28">
        <v>1.5</v>
      </c>
      <c r="M740" s="28">
        <v>0</v>
      </c>
      <c r="N740" s="28">
        <v>0</v>
      </c>
      <c r="O740" s="28">
        <f ca="1">LOOKUP($G740*4,难度数据!$I$3:$I$23,IF($F740=1,INDIRECT("难度数据"&amp;"!$J$3:$J$23"),INDIRECT("难度数据"&amp;"!$K$3:$K$23")))</f>
        <v>72100</v>
      </c>
      <c r="P740" s="28">
        <v>0</v>
      </c>
      <c r="Q740" s="28">
        <v>0</v>
      </c>
      <c r="R740" s="28">
        <v>1303007</v>
      </c>
      <c r="S740" s="28">
        <v>1</v>
      </c>
      <c r="T740" s="28">
        <v>1304017</v>
      </c>
      <c r="U740" s="28">
        <v>9</v>
      </c>
      <c r="V740" s="28">
        <v>1304019</v>
      </c>
      <c r="W740" s="28">
        <v>9</v>
      </c>
      <c r="X740" s="28"/>
      <c r="Y740" s="28"/>
      <c r="Z740" s="28"/>
      <c r="AA740" s="28" t="str">
        <f t="shared" si="34"/>
        <v/>
      </c>
      <c r="AB740" s="28">
        <v>0</v>
      </c>
      <c r="AC740" s="28">
        <f t="shared" si="33"/>
        <v>5</v>
      </c>
      <c r="AD740" s="29" t="str">
        <f>VLOOKUP(AG740,[2]战场角色!$A:$V,22,0)</f>
        <v>head_tstn_1102007</v>
      </c>
      <c r="AE740" s="29">
        <f>VLOOKUP(AG740,检索目录!A:F,6,0)</f>
        <v>4</v>
      </c>
      <c r="AF740" s="28">
        <f>VLOOKUP(AG740,检索目录!A:F,3,0)</f>
        <v>3</v>
      </c>
      <c r="AG740" s="28">
        <v>1102007</v>
      </c>
      <c r="AH740" s="28"/>
    </row>
    <row r="741" s="29" customFormat="1" ht="16.5" spans="1:34">
      <c r="A741" s="35">
        <f>CONCATENATE(9,VLOOKUP(LEFT($D741,3),{"czg",1;"tfq",2;"zyd",3;"jzq",4;"gcz",5;"pcc",6},2,FALSE))*100000+VALUE(MID($D741,5,LEN($D741)-LEN(RIGHT($D741,11))-5+1))*1000+LEFT(RIGHT($D741,10),1)*100+IF(LEFT(RIGHT($D741,8),3)="jlr",1,2)*10+RIGHT($D741,1)</f>
        <v>9214212</v>
      </c>
      <c r="B741" s="28" t="s">
        <v>98</v>
      </c>
      <c r="C741" s="28" t="s">
        <v>231</v>
      </c>
      <c r="D741" s="28" t="s">
        <v>893</v>
      </c>
      <c r="E741" s="28">
        <v>4</v>
      </c>
      <c r="F741" s="28">
        <f t="shared" si="35"/>
        <v>1</v>
      </c>
      <c r="G741" s="28">
        <f>INDEX(难度数据!$A$1:$G$16,MATCH(VALUE(MID($D741,5,LEN($D741)-LEN(RIGHT($D741,11))-5+1)),难度数据!$A$1:$A$16,0),MATCH(LEFT($D741,3),难度数据!$A$1:$G$1,0))</f>
        <v>48</v>
      </c>
      <c r="H741" s="28">
        <f>VLOOKUP($G741,难度数据!$P:$AI,IF($F741=1,2+VLOOKUP($E741,难度数据!$A$24:$B$27,2,FALSE),12+VLOOKUP($E741,难度数据!$A$28:$B$31,2,FALSE)),FALSE)</f>
        <v>1.39242559613166</v>
      </c>
      <c r="I741" s="28">
        <f>VLOOKUP($G741,难度数据!$P:$AI,IF($F741=1,3+VLOOKUP($E741,难度数据!$A$24:$B$27,2,FALSE),13+VLOOKUP($E741,难度数据!$A$28:$B$31,2,FALSE)),FALSE)</f>
        <v>0</v>
      </c>
      <c r="J741" s="28">
        <f>VLOOKUP($G741,难度数据!$P:$AI,IF($F741=1,4+VLOOKUP($E741,难度数据!$A$24:$B$27,2,FALSE),14+VLOOKUP($E741,难度数据!$A$28:$B$31,2,FALSE)),FALSE)</f>
        <v>2400</v>
      </c>
      <c r="K741" s="28">
        <v>0</v>
      </c>
      <c r="L741" s="28">
        <v>1.5</v>
      </c>
      <c r="M741" s="28">
        <v>0</v>
      </c>
      <c r="N741" s="28">
        <v>0</v>
      </c>
      <c r="O741" s="28">
        <f ca="1">LOOKUP($G741*4,难度数据!$I$3:$I$23,IF($F741=1,INDIRECT("难度数据"&amp;"!$J$3:$J$23"),INDIRECT("难度数据"&amp;"!$K$3:$K$23")))</f>
        <v>200</v>
      </c>
      <c r="P741" s="28">
        <v>0</v>
      </c>
      <c r="Q741" s="28">
        <v>0</v>
      </c>
      <c r="R741" s="28">
        <v>1301003</v>
      </c>
      <c r="S741" s="28">
        <v>1</v>
      </c>
      <c r="T741" s="28">
        <v>1302003</v>
      </c>
      <c r="U741" s="28">
        <v>9</v>
      </c>
      <c r="V741" s="28"/>
      <c r="W741" s="28"/>
      <c r="X741" s="28"/>
      <c r="Y741" s="28"/>
      <c r="Z741" s="28"/>
      <c r="AA741" s="28" t="str">
        <f t="shared" si="34"/>
        <v>tfq-14-2-shl-loc2</v>
      </c>
      <c r="AB741" s="28">
        <v>4</v>
      </c>
      <c r="AC741" s="28">
        <f t="shared" si="33"/>
        <v>5</v>
      </c>
      <c r="AD741" s="29" t="str">
        <f>VLOOKUP(AG741,[2]战场角色!$A:$V,22,0)</f>
        <v>head_zdxl_1101003</v>
      </c>
      <c r="AE741" s="29">
        <f>VLOOKUP(AG741,检索目录!A:F,6,0)</f>
        <v>3</v>
      </c>
      <c r="AF741" s="28">
        <f>VLOOKUP(AG741,检索目录!A:F,3,0)</f>
        <v>3</v>
      </c>
      <c r="AG741" s="28">
        <v>1101003</v>
      </c>
      <c r="AH741" s="28"/>
    </row>
    <row r="742" s="29" customFormat="1" ht="16.5" spans="1:34">
      <c r="A742" s="35">
        <f>CONCATENATE(9,VLOOKUP(LEFT($D742,3),{"czg",1;"tfq",2;"zyd",3;"jzq",4;"gcz",5;"pcc",6},2,FALSE))*100000+VALUE(MID($D742,5,LEN($D742)-LEN(RIGHT($D742,11))-5+1))*1000+LEFT(RIGHT($D742,10),1)*100+IF(LEFT(RIGHT($D742,8),3)="jlr",1,2)*10+RIGHT($D742,1)</f>
        <v>9214222</v>
      </c>
      <c r="B742" s="28" t="s">
        <v>101</v>
      </c>
      <c r="C742" s="28" t="s">
        <v>505</v>
      </c>
      <c r="D742" s="28" t="s">
        <v>894</v>
      </c>
      <c r="E742" s="28">
        <v>4</v>
      </c>
      <c r="F742" s="28">
        <f t="shared" si="35"/>
        <v>2</v>
      </c>
      <c r="G742" s="28">
        <f>INDEX(难度数据!$A$1:$G$16,MATCH(VALUE(MID($D742,5,LEN($D742)-LEN(RIGHT($D742,11))-5+1)),难度数据!$A$1:$A$16,0),MATCH(LEFT($D742,3),难度数据!$A$1:$G$1,0))</f>
        <v>48</v>
      </c>
      <c r="H742" s="28">
        <f>VLOOKUP($G742,难度数据!$P:$AI,IF($F742=1,2+VLOOKUP($E742,难度数据!$A$24:$B$27,2,FALSE),12+VLOOKUP($E742,难度数据!$A$28:$B$31,2,FALSE)),FALSE)</f>
        <v>1.39426472591816</v>
      </c>
      <c r="I742" s="28">
        <f>VLOOKUP($G742,难度数据!$P:$AI,IF($F742=1,3+VLOOKUP($E742,难度数据!$A$24:$B$27,2,FALSE),13+VLOOKUP($E742,难度数据!$A$28:$B$31,2,FALSE)),FALSE)</f>
        <v>0</v>
      </c>
      <c r="J742" s="28">
        <f>VLOOKUP($G742,难度数据!$P:$AI,IF($F742=1,4+VLOOKUP($E742,难度数据!$A$24:$B$27,2,FALSE),14+VLOOKUP($E742,难度数据!$A$28:$B$31,2,FALSE)),FALSE)</f>
        <v>2400</v>
      </c>
      <c r="K742" s="28">
        <v>0</v>
      </c>
      <c r="L742" s="28">
        <v>1.5</v>
      </c>
      <c r="M742" s="28">
        <v>0</v>
      </c>
      <c r="N742" s="28">
        <v>0</v>
      </c>
      <c r="O742" s="28">
        <f ca="1">LOOKUP($G742*4,难度数据!$I$3:$I$23,IF($F742=1,INDIRECT("难度数据"&amp;"!$J$3:$J$23"),INDIRECT("难度数据"&amp;"!$K$3:$K$23")))</f>
        <v>72100</v>
      </c>
      <c r="P742" s="28">
        <v>0</v>
      </c>
      <c r="Q742" s="28">
        <v>0</v>
      </c>
      <c r="R742" s="28">
        <v>1303005</v>
      </c>
      <c r="S742" s="28">
        <v>1</v>
      </c>
      <c r="T742" s="28">
        <v>1304030</v>
      </c>
      <c r="U742" s="28">
        <v>9</v>
      </c>
      <c r="V742" s="28">
        <v>1304036</v>
      </c>
      <c r="W742" s="28">
        <v>9</v>
      </c>
      <c r="X742" s="28"/>
      <c r="Y742" s="28"/>
      <c r="Z742" s="28"/>
      <c r="AA742" s="28" t="str">
        <f t="shared" si="34"/>
        <v/>
      </c>
      <c r="AB742" s="28">
        <v>0</v>
      </c>
      <c r="AC742" s="28">
        <f t="shared" si="33"/>
        <v>5</v>
      </c>
      <c r="AD742" s="29" t="str">
        <f>VLOOKUP(AG742,[2]战场角色!$A:$V,22,0)</f>
        <v>head_lxy_1102005</v>
      </c>
      <c r="AE742" s="29">
        <f>VLOOKUP(AG742,检索目录!A:F,6,0)</f>
        <v>3</v>
      </c>
      <c r="AF742" s="28">
        <f>VLOOKUP(AG742,检索目录!A:F,3,0)</f>
        <v>3</v>
      </c>
      <c r="AG742" s="28">
        <v>1102005</v>
      </c>
      <c r="AH742" s="28"/>
    </row>
    <row r="743" s="29" customFormat="1" ht="16.5" spans="1:34">
      <c r="A743" s="35">
        <f>CONCATENATE(9,VLOOKUP(LEFT($D743,3),{"czg",1;"tfq",2;"zyd",3;"jzq",4;"gcz",5;"pcc",6},2,FALSE))*100000+VALUE(MID($D743,5,LEN($D743)-LEN(RIGHT($D743,11))-5+1))*1000+LEFT(RIGHT($D743,10),1)*100+IF(LEFT(RIGHT($D743,8),3)="jlr",1,2)*10+RIGHT($D743,1)</f>
        <v>9214213</v>
      </c>
      <c r="B743" s="28" t="s">
        <v>98</v>
      </c>
      <c r="C743" s="28" t="s">
        <v>99</v>
      </c>
      <c r="D743" s="28" t="s">
        <v>895</v>
      </c>
      <c r="E743" s="28">
        <v>3</v>
      </c>
      <c r="F743" s="28">
        <f t="shared" si="35"/>
        <v>1</v>
      </c>
      <c r="G743" s="28">
        <f>INDEX(难度数据!$A$1:$G$16,MATCH(VALUE(MID($D743,5,LEN($D743)-LEN(RIGHT($D743,11))-5+1)),难度数据!$A$1:$A$16,0),MATCH(LEFT($D743,3),难度数据!$A$1:$G$1,0))</f>
        <v>48</v>
      </c>
      <c r="H743" s="28">
        <f>VLOOKUP($G743,难度数据!$P:$AI,IF($F743=1,2+VLOOKUP($E743,难度数据!$A$24:$B$27,2,FALSE),12+VLOOKUP($E743,难度数据!$A$28:$B$31,2,FALSE)),FALSE)</f>
        <v>1.2068778354496</v>
      </c>
      <c r="I743" s="28">
        <f>VLOOKUP($G743,难度数据!$P:$AI,IF($F743=1,3+VLOOKUP($E743,难度数据!$A$24:$B$27,2,FALSE),13+VLOOKUP($E743,难度数据!$A$28:$B$31,2,FALSE)),FALSE)</f>
        <v>0</v>
      </c>
      <c r="J743" s="28">
        <f>VLOOKUP($G743,难度数据!$P:$AI,IF($F743=1,4+VLOOKUP($E743,难度数据!$A$24:$B$27,2,FALSE),14+VLOOKUP($E743,难度数据!$A$28:$B$31,2,FALSE)),FALSE)</f>
        <v>2400</v>
      </c>
      <c r="K743" s="28">
        <v>0</v>
      </c>
      <c r="L743" s="28">
        <v>1.5</v>
      </c>
      <c r="M743" s="28">
        <v>0</v>
      </c>
      <c r="N743" s="28">
        <v>0</v>
      </c>
      <c r="O743" s="28">
        <f ca="1">LOOKUP($G743*4,难度数据!$I$3:$I$23,IF($F743=1,INDIRECT("难度数据"&amp;"!$J$3:$J$23"),INDIRECT("难度数据"&amp;"!$K$3:$K$23")))</f>
        <v>200</v>
      </c>
      <c r="P743" s="28">
        <v>0</v>
      </c>
      <c r="Q743" s="28">
        <v>0</v>
      </c>
      <c r="R743" s="28">
        <v>1301012</v>
      </c>
      <c r="S743" s="28">
        <v>1</v>
      </c>
      <c r="T743" s="28">
        <v>1302012</v>
      </c>
      <c r="U743" s="28">
        <v>9</v>
      </c>
      <c r="V743" s="28"/>
      <c r="W743" s="28"/>
      <c r="X743" s="28"/>
      <c r="Y743" s="28"/>
      <c r="Z743" s="28"/>
      <c r="AA743" s="28" t="str">
        <f t="shared" si="34"/>
        <v>tfq-14-2-shl-loc3</v>
      </c>
      <c r="AB743" s="28">
        <v>4</v>
      </c>
      <c r="AC743" s="28">
        <f t="shared" si="33"/>
        <v>5</v>
      </c>
      <c r="AD743" s="29" t="str">
        <f>VLOOKUP(AG743,[2]战场角色!$A:$V,22,0)</f>
        <v>head_nyf_1101012</v>
      </c>
      <c r="AE743" s="29">
        <f>VLOOKUP(AG743,检索目录!A:F,6,0)</f>
        <v>2</v>
      </c>
      <c r="AF743" s="28">
        <f>VLOOKUP(AG743,检索目录!A:F,3,0)</f>
        <v>2</v>
      </c>
      <c r="AG743" s="28">
        <v>1101012</v>
      </c>
      <c r="AH743" s="28"/>
    </row>
    <row r="744" s="29" customFormat="1" ht="16.5" spans="1:34">
      <c r="A744" s="35">
        <f>CONCATENATE(9,VLOOKUP(LEFT($D744,3),{"czg",1;"tfq",2;"zyd",3;"jzq",4;"gcz",5;"pcc",6},2,FALSE))*100000+VALUE(MID($D744,5,LEN($D744)-LEN(RIGHT($D744,11))-5+1))*1000+LEFT(RIGHT($D744,10),1)*100+IF(LEFT(RIGHT($D744,8),3)="jlr",1,2)*10+RIGHT($D744,1)</f>
        <v>9214223</v>
      </c>
      <c r="B744" s="28" t="s">
        <v>101</v>
      </c>
      <c r="C744" s="28" t="s">
        <v>493</v>
      </c>
      <c r="D744" s="28" t="s">
        <v>896</v>
      </c>
      <c r="E744" s="28">
        <v>3</v>
      </c>
      <c r="F744" s="28">
        <f t="shared" si="35"/>
        <v>2</v>
      </c>
      <c r="G744" s="28">
        <f>INDEX(难度数据!$A$1:$G$16,MATCH(VALUE(MID($D744,5,LEN($D744)-LEN(RIGHT($D744,11))-5+1)),难度数据!$A$1:$A$16,0),MATCH(LEFT($D744,3),难度数据!$A$1:$G$1,0))</f>
        <v>48</v>
      </c>
      <c r="H744" s="28">
        <f>VLOOKUP($G744,难度数据!$P:$AI,IF($F744=1,2+VLOOKUP($E744,难度数据!$A$24:$B$27,2,FALSE),12+VLOOKUP($E744,难度数据!$A$28:$B$31,2,FALSE)),FALSE)</f>
        <v>1.21193780022117</v>
      </c>
      <c r="I744" s="28">
        <f>VLOOKUP($G744,难度数据!$P:$AI,IF($F744=1,3+VLOOKUP($E744,难度数据!$A$24:$B$27,2,FALSE),13+VLOOKUP($E744,难度数据!$A$28:$B$31,2,FALSE)),FALSE)</f>
        <v>0</v>
      </c>
      <c r="J744" s="28">
        <f>VLOOKUP($G744,难度数据!$P:$AI,IF($F744=1,4+VLOOKUP($E744,难度数据!$A$24:$B$27,2,FALSE),14+VLOOKUP($E744,难度数据!$A$28:$B$31,2,FALSE)),FALSE)</f>
        <v>2400</v>
      </c>
      <c r="K744" s="28">
        <v>0</v>
      </c>
      <c r="L744" s="28">
        <v>1.5</v>
      </c>
      <c r="M744" s="28">
        <v>0</v>
      </c>
      <c r="N744" s="28">
        <v>0</v>
      </c>
      <c r="O744" s="28">
        <f ca="1">LOOKUP($G744*4,难度数据!$I$3:$I$23,IF($F744=1,INDIRECT("难度数据"&amp;"!$J$3:$J$23"),INDIRECT("难度数据"&amp;"!$K$3:$K$23")))</f>
        <v>72100</v>
      </c>
      <c r="P744" s="28">
        <v>0</v>
      </c>
      <c r="Q744" s="28">
        <v>0</v>
      </c>
      <c r="R744" s="28">
        <v>1303018</v>
      </c>
      <c r="S744" s="28">
        <v>1</v>
      </c>
      <c r="T744" s="28">
        <v>1304029</v>
      </c>
      <c r="U744" s="28">
        <v>9</v>
      </c>
      <c r="V744" s="28">
        <v>1304032</v>
      </c>
      <c r="W744" s="28">
        <v>9</v>
      </c>
      <c r="X744" s="28"/>
      <c r="Y744" s="28"/>
      <c r="Z744" s="28"/>
      <c r="AA744" s="28" t="str">
        <f t="shared" si="34"/>
        <v/>
      </c>
      <c r="AB744" s="28">
        <v>0</v>
      </c>
      <c r="AC744" s="28">
        <f t="shared" si="33"/>
        <v>5</v>
      </c>
      <c r="AD744" s="29" t="str">
        <f>VLOOKUP(AG744,[2]战场角色!$A:$V,22,0)</f>
        <v>head_sr_1102018</v>
      </c>
      <c r="AE744" s="29">
        <f>VLOOKUP(AG744,检索目录!A:F,6,0)</f>
        <v>2</v>
      </c>
      <c r="AF744" s="28">
        <f>VLOOKUP(AG744,检索目录!A:F,3,0)</f>
        <v>2</v>
      </c>
      <c r="AG744" s="28">
        <v>1102018</v>
      </c>
      <c r="AH744" s="28"/>
    </row>
    <row r="745" s="29" customFormat="1" ht="16.5" spans="1:34">
      <c r="A745" s="35">
        <f>CONCATENATE(9,VLOOKUP(LEFT($D745,3),{"czg",1;"tfq",2;"zyd",3;"jzq",4;"gcz",5;"pcc",6},2,FALSE))*100000+VALUE(MID($D745,5,LEN($D745)-LEN(RIGHT($D745,11))-5+1))*1000+LEFT(RIGHT($D745,10),1)*100+IF(LEFT(RIGHT($D745,8),3)="jlr",1,2)*10+RIGHT($D745,1)</f>
        <v>9214311</v>
      </c>
      <c r="B745" s="28" t="s">
        <v>98</v>
      </c>
      <c r="C745" s="28" t="s">
        <v>207</v>
      </c>
      <c r="D745" s="28" t="s">
        <v>897</v>
      </c>
      <c r="E745" s="28">
        <v>3</v>
      </c>
      <c r="F745" s="28">
        <f t="shared" si="35"/>
        <v>1</v>
      </c>
      <c r="G745" s="28">
        <f>INDEX(难度数据!$A$1:$G$16,MATCH(VALUE(MID($D745,5,LEN($D745)-LEN(RIGHT($D745,11))-5+1)),难度数据!$A$1:$A$16,0),MATCH(LEFT($D745,3),难度数据!$A$1:$G$1,0))</f>
        <v>48</v>
      </c>
      <c r="H745" s="28">
        <f>VLOOKUP($G745,难度数据!$P:$AI,IF($F745=1,2+VLOOKUP($E745,难度数据!$A$24:$B$27,2,FALSE),12+VLOOKUP($E745,难度数据!$A$28:$B$31,2,FALSE)),FALSE)</f>
        <v>1.2068778354496</v>
      </c>
      <c r="I745" s="28">
        <f>VLOOKUP($G745,难度数据!$P:$AI,IF($F745=1,3+VLOOKUP($E745,难度数据!$A$24:$B$27,2,FALSE),13+VLOOKUP($E745,难度数据!$A$28:$B$31,2,FALSE)),FALSE)</f>
        <v>0</v>
      </c>
      <c r="J745" s="28">
        <f>VLOOKUP($G745,难度数据!$P:$AI,IF($F745=1,4+VLOOKUP($E745,难度数据!$A$24:$B$27,2,FALSE),14+VLOOKUP($E745,难度数据!$A$28:$B$31,2,FALSE)),FALSE)</f>
        <v>2400</v>
      </c>
      <c r="K745" s="28">
        <v>0</v>
      </c>
      <c r="L745" s="28">
        <v>1.5</v>
      </c>
      <c r="M745" s="28">
        <v>0</v>
      </c>
      <c r="N745" s="28">
        <v>0</v>
      </c>
      <c r="O745" s="28">
        <f ca="1">LOOKUP($G745*4,难度数据!$I$3:$I$23,IF($F745=1,INDIRECT("难度数据"&amp;"!$J$3:$J$23"),INDIRECT("难度数据"&amp;"!$K$3:$K$23")))</f>
        <v>200</v>
      </c>
      <c r="P745" s="28">
        <v>0</v>
      </c>
      <c r="Q745" s="28">
        <v>0</v>
      </c>
      <c r="R745" s="28">
        <v>1301009</v>
      </c>
      <c r="S745" s="28">
        <v>1</v>
      </c>
      <c r="T745" s="28">
        <v>1302009</v>
      </c>
      <c r="U745" s="28">
        <v>9</v>
      </c>
      <c r="V745" s="28"/>
      <c r="W745" s="28"/>
      <c r="X745" s="28"/>
      <c r="Y745" s="28"/>
      <c r="Z745" s="28"/>
      <c r="AA745" s="28" t="str">
        <f t="shared" si="34"/>
        <v>tfq-14-3-shl-loc1</v>
      </c>
      <c r="AB745" s="28">
        <v>4</v>
      </c>
      <c r="AC745" s="28">
        <f t="shared" si="33"/>
        <v>5</v>
      </c>
      <c r="AD745" s="29" t="str">
        <f>VLOOKUP(AG745,[2]战场角色!$A:$V,22,0)</f>
        <v>head_blsm_1101009</v>
      </c>
      <c r="AE745" s="29">
        <f>VLOOKUP(AG745,检索目录!A:F,6,0)</f>
        <v>3</v>
      </c>
      <c r="AF745" s="28">
        <f>VLOOKUP(AG745,检索目录!A:F,3,0)</f>
        <v>3</v>
      </c>
      <c r="AG745" s="28">
        <v>1101009</v>
      </c>
      <c r="AH745" s="28"/>
    </row>
    <row r="746" s="29" customFormat="1" ht="16.5" spans="1:34">
      <c r="A746" s="35">
        <f>CONCATENATE(9,VLOOKUP(LEFT($D746,3),{"czg",1;"tfq",2;"zyd",3;"jzq",4;"gcz",5;"pcc",6},2,FALSE))*100000+VALUE(MID($D746,5,LEN($D746)-LEN(RIGHT($D746,11))-5+1))*1000+LEFT(RIGHT($D746,10),1)*100+IF(LEFT(RIGHT($D746,8),3)="jlr",1,2)*10+RIGHT($D746,1)</f>
        <v>9214321</v>
      </c>
      <c r="B746" s="28" t="s">
        <v>101</v>
      </c>
      <c r="C746" s="28" t="s">
        <v>515</v>
      </c>
      <c r="D746" s="28" t="s">
        <v>898</v>
      </c>
      <c r="E746" s="28">
        <v>3</v>
      </c>
      <c r="F746" s="28">
        <f t="shared" si="35"/>
        <v>2</v>
      </c>
      <c r="G746" s="28">
        <f>INDEX(难度数据!$A$1:$G$16,MATCH(VALUE(MID($D746,5,LEN($D746)-LEN(RIGHT($D746,11))-5+1)),难度数据!$A$1:$A$16,0),MATCH(LEFT($D746,3),难度数据!$A$1:$G$1,0))</f>
        <v>48</v>
      </c>
      <c r="H746" s="28">
        <f>VLOOKUP($G746,难度数据!$P:$AI,IF($F746=1,2+VLOOKUP($E746,难度数据!$A$24:$B$27,2,FALSE),12+VLOOKUP($E746,难度数据!$A$28:$B$31,2,FALSE)),FALSE)</f>
        <v>1.21193780022117</v>
      </c>
      <c r="I746" s="28">
        <f>VLOOKUP($G746,难度数据!$P:$AI,IF($F746=1,3+VLOOKUP($E746,难度数据!$A$24:$B$27,2,FALSE),13+VLOOKUP($E746,难度数据!$A$28:$B$31,2,FALSE)),FALSE)</f>
        <v>0</v>
      </c>
      <c r="J746" s="28">
        <f>VLOOKUP($G746,难度数据!$P:$AI,IF($F746=1,4+VLOOKUP($E746,难度数据!$A$24:$B$27,2,FALSE),14+VLOOKUP($E746,难度数据!$A$28:$B$31,2,FALSE)),FALSE)</f>
        <v>2400</v>
      </c>
      <c r="K746" s="28">
        <v>0</v>
      </c>
      <c r="L746" s="28">
        <v>1.5</v>
      </c>
      <c r="M746" s="28">
        <v>0</v>
      </c>
      <c r="N746" s="28">
        <v>0</v>
      </c>
      <c r="O746" s="28">
        <f ca="1">LOOKUP($G746*4,难度数据!$I$3:$I$23,IF($F746=1,INDIRECT("难度数据"&amp;"!$J$3:$J$23"),INDIRECT("难度数据"&amp;"!$K$3:$K$23")))</f>
        <v>72100</v>
      </c>
      <c r="P746" s="28">
        <v>0</v>
      </c>
      <c r="Q746" s="28">
        <v>0</v>
      </c>
      <c r="R746" s="28">
        <v>1303014</v>
      </c>
      <c r="S746" s="28">
        <v>1</v>
      </c>
      <c r="T746" s="28">
        <v>1304017</v>
      </c>
      <c r="U746" s="28">
        <v>9</v>
      </c>
      <c r="V746" s="28">
        <v>1304019</v>
      </c>
      <c r="W746" s="28">
        <v>9</v>
      </c>
      <c r="X746" s="28"/>
      <c r="Y746" s="28"/>
      <c r="Z746" s="28"/>
      <c r="AA746" s="28" t="str">
        <f t="shared" si="34"/>
        <v/>
      </c>
      <c r="AB746" s="28">
        <v>0</v>
      </c>
      <c r="AC746" s="28">
        <f t="shared" si="33"/>
        <v>5</v>
      </c>
      <c r="AD746" s="29" t="str">
        <f>VLOOKUP(AG746,[2]战场角色!$A:$V,22,0)</f>
        <v>head_slm_1102014</v>
      </c>
      <c r="AE746" s="29">
        <f>VLOOKUP(AG746,检索目录!A:F,6,0)</f>
        <v>3</v>
      </c>
      <c r="AF746" s="28">
        <f>VLOOKUP(AG746,检索目录!A:F,3,0)</f>
        <v>3</v>
      </c>
      <c r="AG746" s="28">
        <v>1102014</v>
      </c>
      <c r="AH746" s="28"/>
    </row>
    <row r="747" s="29" customFormat="1" ht="16.5" spans="1:34">
      <c r="A747" s="35">
        <f>CONCATENATE(9,VLOOKUP(LEFT($D747,3),{"czg",1;"tfq",2;"zyd",3;"jzq",4;"gcz",5;"pcc",6},2,FALSE))*100000+VALUE(MID($D747,5,LEN($D747)-LEN(RIGHT($D747,11))-5+1))*1000+LEFT(RIGHT($D747,10),1)*100+IF(LEFT(RIGHT($D747,8),3)="jlr",1,2)*10+RIGHT($D747,1)</f>
        <v>9214312</v>
      </c>
      <c r="B747" s="28" t="s">
        <v>98</v>
      </c>
      <c r="C747" s="28" t="s">
        <v>104</v>
      </c>
      <c r="D747" s="28" t="s">
        <v>899</v>
      </c>
      <c r="E747" s="28">
        <v>4</v>
      </c>
      <c r="F747" s="28">
        <f t="shared" si="35"/>
        <v>1</v>
      </c>
      <c r="G747" s="28">
        <f>INDEX(难度数据!$A$1:$G$16,MATCH(VALUE(MID($D747,5,LEN($D747)-LEN(RIGHT($D747,11))-5+1)),难度数据!$A$1:$A$16,0),MATCH(LEFT($D747,3),难度数据!$A$1:$G$1,0))</f>
        <v>48</v>
      </c>
      <c r="H747" s="28">
        <f>VLOOKUP($G747,难度数据!$P:$AI,IF($F747=1,2+VLOOKUP($E747,难度数据!$A$24:$B$27,2,FALSE),12+VLOOKUP($E747,难度数据!$A$28:$B$31,2,FALSE)),FALSE)</f>
        <v>1.39242559613166</v>
      </c>
      <c r="I747" s="28">
        <f>VLOOKUP($G747,难度数据!$P:$AI,IF($F747=1,3+VLOOKUP($E747,难度数据!$A$24:$B$27,2,FALSE),13+VLOOKUP($E747,难度数据!$A$28:$B$31,2,FALSE)),FALSE)</f>
        <v>0</v>
      </c>
      <c r="J747" s="28">
        <f>VLOOKUP($G747,难度数据!$P:$AI,IF($F747=1,4+VLOOKUP($E747,难度数据!$A$24:$B$27,2,FALSE),14+VLOOKUP($E747,难度数据!$A$28:$B$31,2,FALSE)),FALSE)</f>
        <v>2400</v>
      </c>
      <c r="K747" s="28">
        <v>0</v>
      </c>
      <c r="L747" s="28">
        <v>1.5</v>
      </c>
      <c r="M747" s="28">
        <v>0</v>
      </c>
      <c r="N747" s="28">
        <v>0</v>
      </c>
      <c r="O747" s="28">
        <f ca="1">LOOKUP($G747*4,难度数据!$I$3:$I$23,IF($F747=1,INDIRECT("难度数据"&amp;"!$J$3:$J$23"),INDIRECT("难度数据"&amp;"!$K$3:$K$23")))</f>
        <v>200</v>
      </c>
      <c r="P747" s="28">
        <v>0</v>
      </c>
      <c r="Q747" s="28">
        <v>0</v>
      </c>
      <c r="R747" s="28">
        <v>1301008</v>
      </c>
      <c r="S747" s="28">
        <v>1</v>
      </c>
      <c r="T747" s="28">
        <v>1302008</v>
      </c>
      <c r="U747" s="28">
        <v>9</v>
      </c>
      <c r="V747" s="28"/>
      <c r="W747" s="28"/>
      <c r="X747" s="28"/>
      <c r="Y747" s="28"/>
      <c r="Z747" s="28"/>
      <c r="AA747" s="28" t="str">
        <f t="shared" si="34"/>
        <v>tfq-14-3-shl-loc2</v>
      </c>
      <c r="AB747" s="28">
        <v>4</v>
      </c>
      <c r="AC747" s="28">
        <f t="shared" si="33"/>
        <v>5</v>
      </c>
      <c r="AD747" s="29" t="str">
        <f>VLOOKUP(AG747,[2]战场角色!$A:$V,22,0)</f>
        <v>head_hekp_1101008</v>
      </c>
      <c r="AE747" s="29">
        <f>VLOOKUP(AG747,检索目录!A:F,6,0)</f>
        <v>2</v>
      </c>
      <c r="AF747" s="28">
        <f>VLOOKUP(AG747,检索目录!A:F,3,0)</f>
        <v>3</v>
      </c>
      <c r="AG747" s="28">
        <v>1101008</v>
      </c>
      <c r="AH747" s="28"/>
    </row>
    <row r="748" s="29" customFormat="1" ht="16.5" spans="1:34">
      <c r="A748" s="35">
        <f>CONCATENATE(9,VLOOKUP(LEFT($D748,3),{"czg",1;"tfq",2;"zyd",3;"jzq",4;"gcz",5;"pcc",6},2,FALSE))*100000+VALUE(MID($D748,5,LEN($D748)-LEN(RIGHT($D748,11))-5+1))*1000+LEFT(RIGHT($D748,10),1)*100+IF(LEFT(RIGHT($D748,8),3)="jlr",1,2)*10+RIGHT($D748,1)</f>
        <v>9214322</v>
      </c>
      <c r="B748" s="28" t="s">
        <v>101</v>
      </c>
      <c r="C748" s="28" t="s">
        <v>496</v>
      </c>
      <c r="D748" s="28" t="s">
        <v>900</v>
      </c>
      <c r="E748" s="28">
        <v>4</v>
      </c>
      <c r="F748" s="28">
        <f t="shared" si="35"/>
        <v>2</v>
      </c>
      <c r="G748" s="28">
        <f>INDEX(难度数据!$A$1:$G$16,MATCH(VALUE(MID($D748,5,LEN($D748)-LEN(RIGHT($D748,11))-5+1)),难度数据!$A$1:$A$16,0),MATCH(LEFT($D748,3),难度数据!$A$1:$G$1,0))</f>
        <v>48</v>
      </c>
      <c r="H748" s="28">
        <f>VLOOKUP($G748,难度数据!$P:$AI,IF($F748=1,2+VLOOKUP($E748,难度数据!$A$24:$B$27,2,FALSE),12+VLOOKUP($E748,难度数据!$A$28:$B$31,2,FALSE)),FALSE)</f>
        <v>1.39426472591816</v>
      </c>
      <c r="I748" s="28">
        <f>VLOOKUP($G748,难度数据!$P:$AI,IF($F748=1,3+VLOOKUP($E748,难度数据!$A$24:$B$27,2,FALSE),13+VLOOKUP($E748,难度数据!$A$28:$B$31,2,FALSE)),FALSE)</f>
        <v>0</v>
      </c>
      <c r="J748" s="28">
        <f>VLOOKUP($G748,难度数据!$P:$AI,IF($F748=1,4+VLOOKUP($E748,难度数据!$A$24:$B$27,2,FALSE),14+VLOOKUP($E748,难度数据!$A$28:$B$31,2,FALSE)),FALSE)</f>
        <v>2400</v>
      </c>
      <c r="K748" s="28">
        <v>0</v>
      </c>
      <c r="L748" s="28">
        <v>1.5</v>
      </c>
      <c r="M748" s="28">
        <v>0</v>
      </c>
      <c r="N748" s="28">
        <v>0</v>
      </c>
      <c r="O748" s="28">
        <f ca="1">LOOKUP($G748*4,难度数据!$I$3:$I$23,IF($F748=1,INDIRECT("难度数据"&amp;"!$J$3:$J$23"),INDIRECT("难度数据"&amp;"!$K$3:$K$23")))</f>
        <v>72100</v>
      </c>
      <c r="P748" s="28">
        <v>0</v>
      </c>
      <c r="Q748" s="28">
        <v>0</v>
      </c>
      <c r="R748" s="28">
        <v>1303013</v>
      </c>
      <c r="S748" s="28">
        <v>1</v>
      </c>
      <c r="T748" s="28">
        <v>1304030</v>
      </c>
      <c r="U748" s="28">
        <v>9</v>
      </c>
      <c r="V748" s="28">
        <v>1304031</v>
      </c>
      <c r="W748" s="28">
        <v>9</v>
      </c>
      <c r="X748" s="28"/>
      <c r="Y748" s="28"/>
      <c r="Z748" s="28"/>
      <c r="AA748" s="28" t="str">
        <f t="shared" si="34"/>
        <v/>
      </c>
      <c r="AB748" s="28">
        <v>0</v>
      </c>
      <c r="AC748" s="28">
        <f t="shared" si="33"/>
        <v>5</v>
      </c>
      <c r="AD748" s="29" t="str">
        <f>VLOOKUP(AG748,[2]战场角色!$A:$V,22,0)</f>
        <v>head_sbls_1102013</v>
      </c>
      <c r="AE748" s="29">
        <f>VLOOKUP(AG748,检索目录!A:F,6,0)</f>
        <v>2</v>
      </c>
      <c r="AF748" s="28">
        <f>VLOOKUP(AG748,检索目录!A:F,3,0)</f>
        <v>3</v>
      </c>
      <c r="AG748" s="28">
        <v>1102013</v>
      </c>
      <c r="AH748" s="28"/>
    </row>
    <row r="749" s="29" customFormat="1" ht="16.5" spans="1:34">
      <c r="A749" s="35">
        <f>CONCATENATE(9,VLOOKUP(LEFT($D749,3),{"czg",1;"tfq",2;"zyd",3;"jzq",4;"gcz",5;"pcc",6},2,FALSE))*100000+VALUE(MID($D749,5,LEN($D749)-LEN(RIGHT($D749,11))-5+1))*1000+LEFT(RIGHT($D749,10),1)*100+IF(LEFT(RIGHT($D749,8),3)="jlr",1,2)*10+RIGHT($D749,1)</f>
        <v>9214313</v>
      </c>
      <c r="B749" s="28" t="s">
        <v>98</v>
      </c>
      <c r="C749" s="28" t="s">
        <v>99</v>
      </c>
      <c r="D749" s="28" t="s">
        <v>901</v>
      </c>
      <c r="E749" s="28">
        <v>3</v>
      </c>
      <c r="F749" s="28">
        <f t="shared" si="35"/>
        <v>1</v>
      </c>
      <c r="G749" s="28">
        <f>INDEX(难度数据!$A$1:$G$16,MATCH(VALUE(MID($D749,5,LEN($D749)-LEN(RIGHT($D749,11))-5+1)),难度数据!$A$1:$A$16,0),MATCH(LEFT($D749,3),难度数据!$A$1:$G$1,0))</f>
        <v>48</v>
      </c>
      <c r="H749" s="28">
        <f>VLOOKUP($G749,难度数据!$P:$AI,IF($F749=1,2+VLOOKUP($E749,难度数据!$A$24:$B$27,2,FALSE),12+VLOOKUP($E749,难度数据!$A$28:$B$31,2,FALSE)),FALSE)</f>
        <v>1.2068778354496</v>
      </c>
      <c r="I749" s="28">
        <f>VLOOKUP($G749,难度数据!$P:$AI,IF($F749=1,3+VLOOKUP($E749,难度数据!$A$24:$B$27,2,FALSE),13+VLOOKUP($E749,难度数据!$A$28:$B$31,2,FALSE)),FALSE)</f>
        <v>0</v>
      </c>
      <c r="J749" s="28">
        <f>VLOOKUP($G749,难度数据!$P:$AI,IF($F749=1,4+VLOOKUP($E749,难度数据!$A$24:$B$27,2,FALSE),14+VLOOKUP($E749,难度数据!$A$28:$B$31,2,FALSE)),FALSE)</f>
        <v>2400</v>
      </c>
      <c r="K749" s="28">
        <v>0</v>
      </c>
      <c r="L749" s="28">
        <v>1.5</v>
      </c>
      <c r="M749" s="28">
        <v>0</v>
      </c>
      <c r="N749" s="28">
        <v>0</v>
      </c>
      <c r="O749" s="28">
        <f ca="1">LOOKUP($G749*4,难度数据!$I$3:$I$23,IF($F749=1,INDIRECT("难度数据"&amp;"!$J$3:$J$23"),INDIRECT("难度数据"&amp;"!$K$3:$K$23")))</f>
        <v>200</v>
      </c>
      <c r="P749" s="28">
        <v>0</v>
      </c>
      <c r="Q749" s="28">
        <v>0</v>
      </c>
      <c r="R749" s="28">
        <v>1301012</v>
      </c>
      <c r="S749" s="28">
        <v>1</v>
      </c>
      <c r="T749" s="28">
        <v>1302012</v>
      </c>
      <c r="U749" s="28">
        <v>9</v>
      </c>
      <c r="V749" s="28"/>
      <c r="W749" s="28"/>
      <c r="X749" s="28"/>
      <c r="Y749" s="28"/>
      <c r="Z749" s="28"/>
      <c r="AA749" s="28" t="str">
        <f t="shared" si="34"/>
        <v>tfq-14-3-shl-loc3</v>
      </c>
      <c r="AB749" s="28">
        <v>4</v>
      </c>
      <c r="AC749" s="28">
        <f t="shared" si="33"/>
        <v>5</v>
      </c>
      <c r="AD749" s="29" t="str">
        <f>VLOOKUP(AG749,[2]战场角色!$A:$V,22,0)</f>
        <v>head_nyf_1101012</v>
      </c>
      <c r="AE749" s="29">
        <f>VLOOKUP(AG749,检索目录!A:F,6,0)</f>
        <v>2</v>
      </c>
      <c r="AF749" s="28">
        <f>VLOOKUP(AG749,检索目录!A:F,3,0)</f>
        <v>2</v>
      </c>
      <c r="AG749" s="28">
        <v>1101012</v>
      </c>
      <c r="AH749" s="28"/>
    </row>
    <row r="750" s="29" customFormat="1" ht="16.5" spans="1:34">
      <c r="A750" s="35">
        <f>CONCATENATE(9,VLOOKUP(LEFT($D750,3),{"czg",1;"tfq",2;"zyd",3;"jzq",4;"gcz",5;"pcc",6},2,FALSE))*100000+VALUE(MID($D750,5,LEN($D750)-LEN(RIGHT($D750,11))-5+1))*1000+LEFT(RIGHT($D750,10),1)*100+IF(LEFT(RIGHT($D750,8),3)="jlr",1,2)*10+RIGHT($D750,1)</f>
        <v>9214323</v>
      </c>
      <c r="B750" s="28" t="s">
        <v>101</v>
      </c>
      <c r="C750" s="28" t="s">
        <v>493</v>
      </c>
      <c r="D750" s="28" t="s">
        <v>902</v>
      </c>
      <c r="E750" s="28">
        <v>3</v>
      </c>
      <c r="F750" s="28">
        <f t="shared" si="35"/>
        <v>2</v>
      </c>
      <c r="G750" s="28">
        <f>INDEX(难度数据!$A$1:$G$16,MATCH(VALUE(MID($D750,5,LEN($D750)-LEN(RIGHT($D750,11))-5+1)),难度数据!$A$1:$A$16,0),MATCH(LEFT($D750,3),难度数据!$A$1:$G$1,0))</f>
        <v>48</v>
      </c>
      <c r="H750" s="28">
        <f>VLOOKUP($G750,难度数据!$P:$AI,IF($F750=1,2+VLOOKUP($E750,难度数据!$A$24:$B$27,2,FALSE),12+VLOOKUP($E750,难度数据!$A$28:$B$31,2,FALSE)),FALSE)</f>
        <v>1.21193780022117</v>
      </c>
      <c r="I750" s="28">
        <f>VLOOKUP($G750,难度数据!$P:$AI,IF($F750=1,3+VLOOKUP($E750,难度数据!$A$24:$B$27,2,FALSE),13+VLOOKUP($E750,难度数据!$A$28:$B$31,2,FALSE)),FALSE)</f>
        <v>0</v>
      </c>
      <c r="J750" s="28">
        <f>VLOOKUP($G750,难度数据!$P:$AI,IF($F750=1,4+VLOOKUP($E750,难度数据!$A$24:$B$27,2,FALSE),14+VLOOKUP($E750,难度数据!$A$28:$B$31,2,FALSE)),FALSE)</f>
        <v>2400</v>
      </c>
      <c r="K750" s="28">
        <v>0</v>
      </c>
      <c r="L750" s="28">
        <v>1.5</v>
      </c>
      <c r="M750" s="28">
        <v>0</v>
      </c>
      <c r="N750" s="28">
        <v>0</v>
      </c>
      <c r="O750" s="28">
        <f ca="1">LOOKUP($G750*4,难度数据!$I$3:$I$23,IF($F750=1,INDIRECT("难度数据"&amp;"!$J$3:$J$23"),INDIRECT("难度数据"&amp;"!$K$3:$K$23")))</f>
        <v>72100</v>
      </c>
      <c r="P750" s="28">
        <v>0</v>
      </c>
      <c r="Q750" s="28">
        <v>0</v>
      </c>
      <c r="R750" s="28">
        <v>1303018</v>
      </c>
      <c r="S750" s="28">
        <v>1</v>
      </c>
      <c r="T750" s="28">
        <v>1304029</v>
      </c>
      <c r="U750" s="28">
        <v>9</v>
      </c>
      <c r="V750" s="28">
        <v>1304032</v>
      </c>
      <c r="W750" s="28">
        <v>9</v>
      </c>
      <c r="X750" s="28"/>
      <c r="Y750" s="28"/>
      <c r="Z750" s="28"/>
      <c r="AA750" s="28" t="str">
        <f t="shared" si="34"/>
        <v/>
      </c>
      <c r="AB750" s="28">
        <v>0</v>
      </c>
      <c r="AC750" s="28">
        <f t="shared" si="33"/>
        <v>5</v>
      </c>
      <c r="AD750" s="29" t="str">
        <f>VLOOKUP(AG750,[2]战场角色!$A:$V,22,0)</f>
        <v>head_sr_1102018</v>
      </c>
      <c r="AE750" s="29">
        <f>VLOOKUP(AG750,检索目录!A:F,6,0)</f>
        <v>2</v>
      </c>
      <c r="AF750" s="28">
        <f>VLOOKUP(AG750,检索目录!A:F,3,0)</f>
        <v>2</v>
      </c>
      <c r="AG750" s="28">
        <v>1102018</v>
      </c>
      <c r="AH750" s="28"/>
    </row>
    <row r="751" s="29" customFormat="1" ht="16.5" spans="1:34">
      <c r="A751" s="35">
        <f>CONCATENATE(9,VLOOKUP(LEFT($D751,3),{"czg",1;"tfq",2;"zyd",3;"jzq",4;"gcz",5;"pcc",6},2,FALSE))*100000+VALUE(MID($D751,5,LEN($D751)-LEN(RIGHT($D751,11))-5+1))*1000+LEFT(RIGHT($D751,10),1)*100+IF(LEFT(RIGHT($D751,8),3)="jlr",1,2)*10+RIGHT($D751,1)</f>
        <v>9115111</v>
      </c>
      <c r="B751" s="28" t="s">
        <v>98</v>
      </c>
      <c r="C751" s="28" t="s">
        <v>99</v>
      </c>
      <c r="D751" s="28" t="s">
        <v>903</v>
      </c>
      <c r="E751" s="28">
        <v>3</v>
      </c>
      <c r="F751" s="28">
        <f t="shared" si="35"/>
        <v>1</v>
      </c>
      <c r="G751" s="28">
        <f>INDEX(难度数据!$A$1:$G$16,MATCH(VALUE(MID($D751,5,LEN($D751)-LEN(RIGHT($D751,11))-5+1)),难度数据!$A$1:$A$16,0),MATCH(LEFT($D751,3),难度数据!$A$1:$G$1,0))</f>
        <v>50</v>
      </c>
      <c r="H751" s="28">
        <f>VLOOKUP($G751,难度数据!$P:$AI,IF($F751=1,2+VLOOKUP($E751,难度数据!$A$24:$B$27,2,FALSE),12+VLOOKUP($E751,难度数据!$A$28:$B$31,2,FALSE)),FALSE)</f>
        <v>1.22682959174008</v>
      </c>
      <c r="I751" s="28">
        <f>VLOOKUP($G751,难度数据!$P:$AI,IF($F751=1,3+VLOOKUP($E751,难度数据!$A$24:$B$27,2,FALSE),13+VLOOKUP($E751,难度数据!$A$28:$B$31,2,FALSE)),FALSE)</f>
        <v>0</v>
      </c>
      <c r="J751" s="28">
        <f>VLOOKUP($G751,难度数据!$P:$AI,IF($F751=1,4+VLOOKUP($E751,难度数据!$A$24:$B$27,2,FALSE),14+VLOOKUP($E751,难度数据!$A$28:$B$31,2,FALSE)),FALSE)</f>
        <v>2500</v>
      </c>
      <c r="K751" s="28">
        <v>0</v>
      </c>
      <c r="L751" s="28">
        <v>1.5</v>
      </c>
      <c r="M751" s="28">
        <v>0</v>
      </c>
      <c r="N751" s="28">
        <v>0</v>
      </c>
      <c r="O751" s="28">
        <f ca="1">LOOKUP($G751*4,难度数据!$I$3:$I$23,IF($F751=1,INDIRECT("难度数据"&amp;"!$J$3:$J$23"),INDIRECT("难度数据"&amp;"!$K$3:$K$23")))</f>
        <v>210</v>
      </c>
      <c r="P751" s="28">
        <v>0</v>
      </c>
      <c r="Q751" s="28">
        <v>0</v>
      </c>
      <c r="R751" s="28">
        <v>1301012</v>
      </c>
      <c r="S751" s="28">
        <v>1</v>
      </c>
      <c r="T751" s="28">
        <v>1302012</v>
      </c>
      <c r="U751" s="28">
        <v>10</v>
      </c>
      <c r="V751" s="28"/>
      <c r="W751" s="28"/>
      <c r="X751" s="28"/>
      <c r="Y751" s="28"/>
      <c r="Z751" s="28"/>
      <c r="AA751" s="28" t="str">
        <f t="shared" si="34"/>
        <v>czg-15-1-shl-loc1</v>
      </c>
      <c r="AB751" s="28">
        <v>4</v>
      </c>
      <c r="AC751" s="28">
        <f t="shared" si="33"/>
        <v>5</v>
      </c>
      <c r="AD751" s="29" t="str">
        <f>VLOOKUP(AG751,[2]战场角色!$A:$V,22,0)</f>
        <v>head_nyf_1101012</v>
      </c>
      <c r="AE751" s="29">
        <f>VLOOKUP(AG751,检索目录!A:F,6,0)</f>
        <v>2</v>
      </c>
      <c r="AF751" s="28">
        <f>VLOOKUP(AG751,检索目录!A:F,3,0)</f>
        <v>2</v>
      </c>
      <c r="AG751" s="28">
        <v>1101012</v>
      </c>
      <c r="AH751" s="28"/>
    </row>
    <row r="752" s="29" customFormat="1" ht="16.5" spans="1:34">
      <c r="A752" s="35">
        <f>CONCATENATE(9,VLOOKUP(LEFT($D752,3),{"czg",1;"tfq",2;"zyd",3;"jzq",4;"gcz",5;"pcc",6},2,FALSE))*100000+VALUE(MID($D752,5,LEN($D752)-LEN(RIGHT($D752,11))-5+1))*1000+LEFT(RIGHT($D752,10),1)*100+IF(LEFT(RIGHT($D752,8),3)="jlr",1,2)*10+RIGHT($D752,1)</f>
        <v>9115121</v>
      </c>
      <c r="B752" s="28" t="s">
        <v>101</v>
      </c>
      <c r="C752" s="28" t="s">
        <v>493</v>
      </c>
      <c r="D752" s="28" t="s">
        <v>904</v>
      </c>
      <c r="E752" s="28">
        <v>3</v>
      </c>
      <c r="F752" s="28">
        <f t="shared" si="35"/>
        <v>2</v>
      </c>
      <c r="G752" s="28">
        <f>INDEX(难度数据!$A$1:$G$16,MATCH(VALUE(MID($D752,5,LEN($D752)-LEN(RIGHT($D752,11))-5+1)),难度数据!$A$1:$A$16,0),MATCH(LEFT($D752,3),难度数据!$A$1:$G$1,0))</f>
        <v>50</v>
      </c>
      <c r="H752" s="28">
        <f>VLOOKUP($G752,难度数据!$P:$AI,IF($F752=1,2+VLOOKUP($E752,难度数据!$A$24:$B$27,2,FALSE),12+VLOOKUP($E752,难度数据!$A$28:$B$31,2,FALSE)),FALSE)</f>
        <v>1.23187902577891</v>
      </c>
      <c r="I752" s="28">
        <f>VLOOKUP($G752,难度数据!$P:$AI,IF($F752=1,3+VLOOKUP($E752,难度数据!$A$24:$B$27,2,FALSE),13+VLOOKUP($E752,难度数据!$A$28:$B$31,2,FALSE)),FALSE)</f>
        <v>0</v>
      </c>
      <c r="J752" s="28">
        <f>VLOOKUP($G752,难度数据!$P:$AI,IF($F752=1,4+VLOOKUP($E752,难度数据!$A$24:$B$27,2,FALSE),14+VLOOKUP($E752,难度数据!$A$28:$B$31,2,FALSE)),FALSE)</f>
        <v>2500</v>
      </c>
      <c r="K752" s="28">
        <v>0</v>
      </c>
      <c r="L752" s="28">
        <v>1.5</v>
      </c>
      <c r="M752" s="28">
        <v>0</v>
      </c>
      <c r="N752" s="28">
        <v>0</v>
      </c>
      <c r="O752" s="28">
        <f ca="1">LOOKUP($G752*4,难度数据!$I$3:$I$23,IF($F752=1,INDIRECT("难度数据"&amp;"!$J$3:$J$23"),INDIRECT("难度数据"&amp;"!$K$3:$K$23")))</f>
        <v>94650</v>
      </c>
      <c r="P752" s="28">
        <v>0</v>
      </c>
      <c r="Q752" s="28">
        <v>0</v>
      </c>
      <c r="R752" s="28">
        <v>1303018</v>
      </c>
      <c r="S752" s="28">
        <v>1</v>
      </c>
      <c r="T752" s="28">
        <v>1304029</v>
      </c>
      <c r="U752" s="28">
        <v>10</v>
      </c>
      <c r="V752" s="28">
        <v>1304032</v>
      </c>
      <c r="W752" s="28">
        <v>10</v>
      </c>
      <c r="X752" s="28"/>
      <c r="Y752" s="28"/>
      <c r="Z752" s="28"/>
      <c r="AA752" s="28" t="str">
        <f t="shared" si="34"/>
        <v/>
      </c>
      <c r="AB752" s="28">
        <v>0</v>
      </c>
      <c r="AC752" s="28">
        <f t="shared" si="33"/>
        <v>5</v>
      </c>
      <c r="AD752" s="29" t="str">
        <f>VLOOKUP(AG752,[2]战场角色!$A:$V,22,0)</f>
        <v>head_sr_1102018</v>
      </c>
      <c r="AE752" s="29">
        <f>VLOOKUP(AG752,检索目录!A:F,6,0)</f>
        <v>2</v>
      </c>
      <c r="AF752" s="28">
        <f>VLOOKUP(AG752,检索目录!A:F,3,0)</f>
        <v>2</v>
      </c>
      <c r="AG752" s="28">
        <v>1102018</v>
      </c>
      <c r="AH752" s="28"/>
    </row>
    <row r="753" s="29" customFormat="1" ht="16.5" spans="1:34">
      <c r="A753" s="35">
        <f>CONCATENATE(9,VLOOKUP(LEFT($D753,3),{"czg",1;"tfq",2;"zyd",3;"jzq",4;"gcz",5;"pcc",6},2,FALSE))*100000+VALUE(MID($D753,5,LEN($D753)-LEN(RIGHT($D753,11))-5+1))*1000+LEFT(RIGHT($D753,10),1)*100+IF(LEFT(RIGHT($D753,8),3)="jlr",1,2)*10+RIGHT($D753,1)</f>
        <v>9115112</v>
      </c>
      <c r="B753" s="28" t="s">
        <v>98</v>
      </c>
      <c r="C753" s="28" t="s">
        <v>104</v>
      </c>
      <c r="D753" s="28" t="s">
        <v>905</v>
      </c>
      <c r="E753" s="28">
        <v>4</v>
      </c>
      <c r="F753" s="28">
        <f t="shared" si="35"/>
        <v>1</v>
      </c>
      <c r="G753" s="28">
        <f>INDEX(难度数据!$A$1:$G$16,MATCH(VALUE(MID($D753,5,LEN($D753)-LEN(RIGHT($D753,11))-5+1)),难度数据!$A$1:$A$16,0),MATCH(LEFT($D753,3),难度数据!$A$1:$G$1,0))</f>
        <v>50</v>
      </c>
      <c r="H753" s="28">
        <f>VLOOKUP($G753,难度数据!$P:$AI,IF($F753=1,2+VLOOKUP($E753,难度数据!$A$24:$B$27,2,FALSE),12+VLOOKUP($E753,难度数据!$A$28:$B$31,2,FALSE)),FALSE)</f>
        <v>1.41557260585394</v>
      </c>
      <c r="I753" s="28">
        <f>VLOOKUP($G753,难度数据!$P:$AI,IF($F753=1,3+VLOOKUP($E753,难度数据!$A$24:$B$27,2,FALSE),13+VLOOKUP($E753,难度数据!$A$28:$B$31,2,FALSE)),FALSE)</f>
        <v>0</v>
      </c>
      <c r="J753" s="28">
        <f>VLOOKUP($G753,难度数据!$P:$AI,IF($F753=1,4+VLOOKUP($E753,难度数据!$A$24:$B$27,2,FALSE),14+VLOOKUP($E753,难度数据!$A$28:$B$31,2,FALSE)),FALSE)</f>
        <v>2500</v>
      </c>
      <c r="K753" s="28">
        <v>0</v>
      </c>
      <c r="L753" s="28">
        <v>1.5</v>
      </c>
      <c r="M753" s="28">
        <v>0</v>
      </c>
      <c r="N753" s="28">
        <v>0</v>
      </c>
      <c r="O753" s="28">
        <f ca="1">LOOKUP($G753*4,难度数据!$I$3:$I$23,IF($F753=1,INDIRECT("难度数据"&amp;"!$J$3:$J$23"),INDIRECT("难度数据"&amp;"!$K$3:$K$23")))</f>
        <v>210</v>
      </c>
      <c r="P753" s="28">
        <v>0</v>
      </c>
      <c r="Q753" s="28">
        <v>0</v>
      </c>
      <c r="R753" s="28">
        <v>1301008</v>
      </c>
      <c r="S753" s="28">
        <v>1</v>
      </c>
      <c r="T753" s="28">
        <v>1302008</v>
      </c>
      <c r="U753" s="28">
        <v>10</v>
      </c>
      <c r="V753" s="28"/>
      <c r="W753" s="28"/>
      <c r="X753" s="28"/>
      <c r="Y753" s="28"/>
      <c r="Z753" s="28"/>
      <c r="AA753" s="28" t="str">
        <f t="shared" si="34"/>
        <v>czg-15-1-shl-loc2</v>
      </c>
      <c r="AB753" s="28">
        <v>4</v>
      </c>
      <c r="AC753" s="28">
        <f t="shared" si="33"/>
        <v>5</v>
      </c>
      <c r="AD753" s="29" t="str">
        <f>VLOOKUP(AG753,[2]战场角色!$A:$V,22,0)</f>
        <v>head_hekp_1101008</v>
      </c>
      <c r="AE753" s="29">
        <f>VLOOKUP(AG753,检索目录!A:F,6,0)</f>
        <v>2</v>
      </c>
      <c r="AF753" s="28">
        <f>VLOOKUP(AG753,检索目录!A:F,3,0)</f>
        <v>3</v>
      </c>
      <c r="AG753" s="28">
        <v>1101008</v>
      </c>
      <c r="AH753" s="28"/>
    </row>
    <row r="754" s="29" customFormat="1" ht="16.5" spans="1:34">
      <c r="A754" s="35">
        <f>CONCATENATE(9,VLOOKUP(LEFT($D754,3),{"czg",1;"tfq",2;"zyd",3;"jzq",4;"gcz",5;"pcc",6},2,FALSE))*100000+VALUE(MID($D754,5,LEN($D754)-LEN(RIGHT($D754,11))-5+1))*1000+LEFT(RIGHT($D754,10),1)*100+IF(LEFT(RIGHT($D754,8),3)="jlr",1,2)*10+RIGHT($D754,1)</f>
        <v>9115122</v>
      </c>
      <c r="B754" s="28" t="s">
        <v>101</v>
      </c>
      <c r="C754" s="28" t="s">
        <v>496</v>
      </c>
      <c r="D754" s="28" t="s">
        <v>906</v>
      </c>
      <c r="E754" s="28">
        <v>4</v>
      </c>
      <c r="F754" s="28">
        <f t="shared" si="35"/>
        <v>2</v>
      </c>
      <c r="G754" s="28">
        <f>INDEX(难度数据!$A$1:$G$16,MATCH(VALUE(MID($D754,5,LEN($D754)-LEN(RIGHT($D754,11))-5+1)),难度数据!$A$1:$A$16,0),MATCH(LEFT($D754,3),难度数据!$A$1:$G$1,0))</f>
        <v>50</v>
      </c>
      <c r="H754" s="28">
        <f>VLOOKUP($G754,难度数据!$P:$AI,IF($F754=1,2+VLOOKUP($E754,难度数据!$A$24:$B$27,2,FALSE),12+VLOOKUP($E754,难度数据!$A$28:$B$31,2,FALSE)),FALSE)</f>
        <v>1.41720595886069</v>
      </c>
      <c r="I754" s="28">
        <f>VLOOKUP($G754,难度数据!$P:$AI,IF($F754=1,3+VLOOKUP($E754,难度数据!$A$24:$B$27,2,FALSE),13+VLOOKUP($E754,难度数据!$A$28:$B$31,2,FALSE)),FALSE)</f>
        <v>0</v>
      </c>
      <c r="J754" s="28">
        <f>VLOOKUP($G754,难度数据!$P:$AI,IF($F754=1,4+VLOOKUP($E754,难度数据!$A$24:$B$27,2,FALSE),14+VLOOKUP($E754,难度数据!$A$28:$B$31,2,FALSE)),FALSE)</f>
        <v>2500</v>
      </c>
      <c r="K754" s="28">
        <v>0</v>
      </c>
      <c r="L754" s="28">
        <v>1.5</v>
      </c>
      <c r="M754" s="28">
        <v>0</v>
      </c>
      <c r="N754" s="28">
        <v>0</v>
      </c>
      <c r="O754" s="28">
        <f ca="1">LOOKUP($G754*4,难度数据!$I$3:$I$23,IF($F754=1,INDIRECT("难度数据"&amp;"!$J$3:$J$23"),INDIRECT("难度数据"&amp;"!$K$3:$K$23")))</f>
        <v>94650</v>
      </c>
      <c r="P754" s="28">
        <v>0</v>
      </c>
      <c r="Q754" s="28">
        <v>0</v>
      </c>
      <c r="R754" s="28">
        <v>1303013</v>
      </c>
      <c r="S754" s="28">
        <v>1</v>
      </c>
      <c r="T754" s="28">
        <v>1304030</v>
      </c>
      <c r="U754" s="28">
        <v>10</v>
      </c>
      <c r="V754" s="28">
        <v>1304031</v>
      </c>
      <c r="W754" s="28">
        <v>10</v>
      </c>
      <c r="X754" s="28"/>
      <c r="Y754" s="28"/>
      <c r="Z754" s="28"/>
      <c r="AA754" s="28" t="str">
        <f t="shared" si="34"/>
        <v/>
      </c>
      <c r="AB754" s="28">
        <v>0</v>
      </c>
      <c r="AC754" s="28">
        <f t="shared" si="33"/>
        <v>5</v>
      </c>
      <c r="AD754" s="29" t="str">
        <f>VLOOKUP(AG754,[2]战场角色!$A:$V,22,0)</f>
        <v>head_sbls_1102013</v>
      </c>
      <c r="AE754" s="29">
        <f>VLOOKUP(AG754,检索目录!A:F,6,0)</f>
        <v>2</v>
      </c>
      <c r="AF754" s="28">
        <f>VLOOKUP(AG754,检索目录!A:F,3,0)</f>
        <v>3</v>
      </c>
      <c r="AG754" s="28">
        <v>1102013</v>
      </c>
      <c r="AH754" s="28"/>
    </row>
    <row r="755" s="29" customFormat="1" ht="16.5" spans="1:34">
      <c r="A755" s="35">
        <f>CONCATENATE(9,VLOOKUP(LEFT($D755,3),{"czg",1;"tfq",2;"zyd",3;"jzq",4;"gcz",5;"pcc",6},2,FALSE))*100000+VALUE(MID($D755,5,LEN($D755)-LEN(RIGHT($D755,11))-5+1))*1000+LEFT(RIGHT($D755,10),1)*100+IF(LEFT(RIGHT($D755,8),3)="jlr",1,2)*10+RIGHT($D755,1)</f>
        <v>9115113</v>
      </c>
      <c r="B755" s="28" t="s">
        <v>98</v>
      </c>
      <c r="C755" s="28" t="s">
        <v>108</v>
      </c>
      <c r="D755" s="28" t="s">
        <v>907</v>
      </c>
      <c r="E755" s="28">
        <v>3</v>
      </c>
      <c r="F755" s="28">
        <f t="shared" si="35"/>
        <v>1</v>
      </c>
      <c r="G755" s="28">
        <f>INDEX(难度数据!$A$1:$G$16,MATCH(VALUE(MID($D755,5,LEN($D755)-LEN(RIGHT($D755,11))-5+1)),难度数据!$A$1:$A$16,0),MATCH(LEFT($D755,3),难度数据!$A$1:$G$1,0))</f>
        <v>50</v>
      </c>
      <c r="H755" s="28">
        <f>VLOOKUP($G755,难度数据!$P:$AI,IF($F755=1,2+VLOOKUP($E755,难度数据!$A$24:$B$27,2,FALSE),12+VLOOKUP($E755,难度数据!$A$28:$B$31,2,FALSE)),FALSE)</f>
        <v>1.22682959174008</v>
      </c>
      <c r="I755" s="28">
        <f>VLOOKUP($G755,难度数据!$P:$AI,IF($F755=1,3+VLOOKUP($E755,难度数据!$A$24:$B$27,2,FALSE),13+VLOOKUP($E755,难度数据!$A$28:$B$31,2,FALSE)),FALSE)</f>
        <v>0</v>
      </c>
      <c r="J755" s="28">
        <f>VLOOKUP($G755,难度数据!$P:$AI,IF($F755=1,4+VLOOKUP($E755,难度数据!$A$24:$B$27,2,FALSE),14+VLOOKUP($E755,难度数据!$A$28:$B$31,2,FALSE)),FALSE)</f>
        <v>2500</v>
      </c>
      <c r="K755" s="28">
        <v>0</v>
      </c>
      <c r="L755" s="28">
        <v>1.5</v>
      </c>
      <c r="M755" s="28">
        <v>0</v>
      </c>
      <c r="N755" s="28">
        <v>0</v>
      </c>
      <c r="O755" s="28">
        <f ca="1">LOOKUP($G755*4,难度数据!$I$3:$I$23,IF($F755=1,INDIRECT("难度数据"&amp;"!$J$3:$J$23"),INDIRECT("难度数据"&amp;"!$K$3:$K$23")))</f>
        <v>210</v>
      </c>
      <c r="P755" s="28">
        <v>0</v>
      </c>
      <c r="Q755" s="28">
        <v>0</v>
      </c>
      <c r="R755" s="28">
        <v>1301013</v>
      </c>
      <c r="S755" s="28">
        <v>1</v>
      </c>
      <c r="T755" s="28">
        <v>1302013</v>
      </c>
      <c r="U755" s="28">
        <v>10</v>
      </c>
      <c r="V755" s="28"/>
      <c r="W755" s="28"/>
      <c r="X755" s="28"/>
      <c r="Y755" s="28"/>
      <c r="Z755" s="28"/>
      <c r="AA755" s="28" t="str">
        <f t="shared" si="34"/>
        <v>czg-15-1-shl-loc3</v>
      </c>
      <c r="AB755" s="28">
        <v>4</v>
      </c>
      <c r="AC755" s="28">
        <f t="shared" si="33"/>
        <v>5</v>
      </c>
      <c r="AD755" s="29" t="str">
        <f>VLOOKUP(AG755,[2]战场角色!$A:$V,22,0)</f>
        <v>head_jl_1101013</v>
      </c>
      <c r="AE755" s="29">
        <f>VLOOKUP(AG755,检索目录!A:F,6,0)</f>
        <v>2</v>
      </c>
      <c r="AF755" s="28">
        <f>VLOOKUP(AG755,检索目录!A:F,3,0)</f>
        <v>1</v>
      </c>
      <c r="AG755" s="28">
        <v>1101013</v>
      </c>
      <c r="AH755" s="28"/>
    </row>
    <row r="756" s="29" customFormat="1" ht="16.5" spans="1:34">
      <c r="A756" s="35">
        <f>CONCATENATE(9,VLOOKUP(LEFT($D756,3),{"czg",1;"tfq",2;"zyd",3;"jzq",4;"gcz",5;"pcc",6},2,FALSE))*100000+VALUE(MID($D756,5,LEN($D756)-LEN(RIGHT($D756,11))-5+1))*1000+LEFT(RIGHT($D756,10),1)*100+IF(LEFT(RIGHT($D756,8),3)="jlr",1,2)*10+RIGHT($D756,1)</f>
        <v>9115123</v>
      </c>
      <c r="B756" s="28" t="s">
        <v>101</v>
      </c>
      <c r="C756" s="28" t="s">
        <v>499</v>
      </c>
      <c r="D756" s="28" t="s">
        <v>908</v>
      </c>
      <c r="E756" s="28">
        <v>3</v>
      </c>
      <c r="F756" s="28">
        <f t="shared" si="35"/>
        <v>2</v>
      </c>
      <c r="G756" s="28">
        <f>INDEX(难度数据!$A$1:$G$16,MATCH(VALUE(MID($D756,5,LEN($D756)-LEN(RIGHT($D756,11))-5+1)),难度数据!$A$1:$A$16,0),MATCH(LEFT($D756,3),难度数据!$A$1:$G$1,0))</f>
        <v>50</v>
      </c>
      <c r="H756" s="28">
        <f>VLOOKUP($G756,难度数据!$P:$AI,IF($F756=1,2+VLOOKUP($E756,难度数据!$A$24:$B$27,2,FALSE),12+VLOOKUP($E756,难度数据!$A$28:$B$31,2,FALSE)),FALSE)</f>
        <v>1.23187902577891</v>
      </c>
      <c r="I756" s="28">
        <f>VLOOKUP($G756,难度数据!$P:$AI,IF($F756=1,3+VLOOKUP($E756,难度数据!$A$24:$B$27,2,FALSE),13+VLOOKUP($E756,难度数据!$A$28:$B$31,2,FALSE)),FALSE)</f>
        <v>0</v>
      </c>
      <c r="J756" s="28">
        <f>VLOOKUP($G756,难度数据!$P:$AI,IF($F756=1,4+VLOOKUP($E756,难度数据!$A$24:$B$27,2,FALSE),14+VLOOKUP($E756,难度数据!$A$28:$B$31,2,FALSE)),FALSE)</f>
        <v>2500</v>
      </c>
      <c r="K756" s="28">
        <v>0</v>
      </c>
      <c r="L756" s="28">
        <v>1.5</v>
      </c>
      <c r="M756" s="28">
        <v>0</v>
      </c>
      <c r="N756" s="28">
        <v>0</v>
      </c>
      <c r="O756" s="28">
        <f ca="1">LOOKUP($G756*4,难度数据!$I$3:$I$23,IF($F756=1,INDIRECT("难度数据"&amp;"!$J$3:$J$23"),INDIRECT("难度数据"&amp;"!$K$3:$K$23")))</f>
        <v>94650</v>
      </c>
      <c r="P756" s="28">
        <v>0</v>
      </c>
      <c r="Q756" s="28">
        <v>0</v>
      </c>
      <c r="R756" s="28">
        <v>1303019</v>
      </c>
      <c r="S756" s="28">
        <v>1</v>
      </c>
      <c r="T756" s="28">
        <v>1304030</v>
      </c>
      <c r="U756" s="28">
        <v>10</v>
      </c>
      <c r="V756" s="28">
        <v>1304036</v>
      </c>
      <c r="W756" s="28">
        <v>10</v>
      </c>
      <c r="X756" s="28"/>
      <c r="Y756" s="28"/>
      <c r="Z756" s="28"/>
      <c r="AA756" s="28" t="str">
        <f t="shared" si="34"/>
        <v/>
      </c>
      <c r="AB756" s="28">
        <v>0</v>
      </c>
      <c r="AC756" s="28">
        <f t="shared" si="33"/>
        <v>5</v>
      </c>
      <c r="AD756" s="29" t="str">
        <f>VLOOKUP(AG756,[2]战场角色!$A:$V,22,0)</f>
        <v>head_shx_1102019</v>
      </c>
      <c r="AE756" s="29">
        <f>VLOOKUP(AG756,检索目录!A:F,6,0)</f>
        <v>2</v>
      </c>
      <c r="AF756" s="28">
        <f>VLOOKUP(AG756,检索目录!A:F,3,0)</f>
        <v>1</v>
      </c>
      <c r="AG756" s="28">
        <v>1102019</v>
      </c>
      <c r="AH756" s="28"/>
    </row>
    <row r="757" s="29" customFormat="1" ht="16.5" spans="1:34">
      <c r="A757" s="35">
        <f>CONCATENATE(9,VLOOKUP(LEFT($D757,3),{"czg",1;"tfq",2;"zyd",3;"jzq",4;"gcz",5;"pcc",6},2,FALSE))*100000+VALUE(MID($D757,5,LEN($D757)-LEN(RIGHT($D757,11))-5+1))*1000+LEFT(RIGHT($D757,10),1)*100+IF(LEFT(RIGHT($D757,8),3)="jlr",1,2)*10+RIGHT($D757,1)</f>
        <v>9115211</v>
      </c>
      <c r="B757" s="28" t="s">
        <v>98</v>
      </c>
      <c r="C757" s="28" t="s">
        <v>209</v>
      </c>
      <c r="D757" s="28" t="s">
        <v>909</v>
      </c>
      <c r="E757" s="28">
        <v>3</v>
      </c>
      <c r="F757" s="28">
        <f t="shared" si="35"/>
        <v>1</v>
      </c>
      <c r="G757" s="28">
        <f>INDEX(难度数据!$A$1:$G$16,MATCH(VALUE(MID($D757,5,LEN($D757)-LEN(RIGHT($D757,11))-5+1)),难度数据!$A$1:$A$16,0),MATCH(LEFT($D757,3),难度数据!$A$1:$G$1,0))</f>
        <v>50</v>
      </c>
      <c r="H757" s="28">
        <f>VLOOKUP($G757,难度数据!$P:$AI,IF($F757=1,2+VLOOKUP($E757,难度数据!$A$24:$B$27,2,FALSE),12+VLOOKUP($E757,难度数据!$A$28:$B$31,2,FALSE)),FALSE)</f>
        <v>1.22682959174008</v>
      </c>
      <c r="I757" s="28">
        <f>VLOOKUP($G757,难度数据!$P:$AI,IF($F757=1,3+VLOOKUP($E757,难度数据!$A$24:$B$27,2,FALSE),13+VLOOKUP($E757,难度数据!$A$28:$B$31,2,FALSE)),FALSE)</f>
        <v>0</v>
      </c>
      <c r="J757" s="28">
        <f>VLOOKUP($G757,难度数据!$P:$AI,IF($F757=1,4+VLOOKUP($E757,难度数据!$A$24:$B$27,2,FALSE),14+VLOOKUP($E757,难度数据!$A$28:$B$31,2,FALSE)),FALSE)</f>
        <v>2500</v>
      </c>
      <c r="K757" s="28">
        <v>0</v>
      </c>
      <c r="L757" s="28">
        <v>1.5</v>
      </c>
      <c r="M757" s="28">
        <v>0</v>
      </c>
      <c r="N757" s="28">
        <v>0</v>
      </c>
      <c r="O757" s="28">
        <f ca="1">LOOKUP($G757*4,难度数据!$I$3:$I$23,IF($F757=1,INDIRECT("难度数据"&amp;"!$J$3:$J$23"),INDIRECT("难度数据"&amp;"!$K$3:$K$23")))</f>
        <v>210</v>
      </c>
      <c r="P757" s="28">
        <v>0</v>
      </c>
      <c r="Q757" s="28">
        <v>0</v>
      </c>
      <c r="R757" s="28">
        <v>1301001</v>
      </c>
      <c r="S757" s="28">
        <v>1</v>
      </c>
      <c r="T757" s="28">
        <v>1302001</v>
      </c>
      <c r="U757" s="28">
        <v>10</v>
      </c>
      <c r="V757" s="28"/>
      <c r="W757" s="28"/>
      <c r="X757" s="28"/>
      <c r="Y757" s="28"/>
      <c r="Z757" s="28"/>
      <c r="AA757" s="28" t="str">
        <f t="shared" si="34"/>
        <v>czg-15-2-shl-loc1</v>
      </c>
      <c r="AB757" s="28">
        <v>4</v>
      </c>
      <c r="AC757" s="28">
        <f t="shared" si="33"/>
        <v>5</v>
      </c>
      <c r="AD757" s="29" t="str">
        <f>VLOOKUP(AG757,[2]战场角色!$A:$V,22,0)</f>
        <v>head_cfcyb_1101001</v>
      </c>
      <c r="AE757" s="29">
        <f>VLOOKUP(AG757,检索目录!A:F,6,0)</f>
        <v>3</v>
      </c>
      <c r="AF757" s="28">
        <f>VLOOKUP(AG757,检索目录!A:F,3,0)</f>
        <v>1</v>
      </c>
      <c r="AG757" s="28">
        <v>1101001</v>
      </c>
      <c r="AH757" s="28"/>
    </row>
    <row r="758" s="29" customFormat="1" ht="16.5" spans="1:34">
      <c r="A758" s="35">
        <f>CONCATENATE(9,VLOOKUP(LEFT($D758,3),{"czg",1;"tfq",2;"zyd",3;"jzq",4;"gcz",5;"pcc",6},2,FALSE))*100000+VALUE(MID($D758,5,LEN($D758)-LEN(RIGHT($D758,11))-5+1))*1000+LEFT(RIGHT($D758,10),1)*100+IF(LEFT(RIGHT($D758,8),3)="jlr",1,2)*10+RIGHT($D758,1)</f>
        <v>9115221</v>
      </c>
      <c r="B758" s="28" t="s">
        <v>101</v>
      </c>
      <c r="C758" s="28" t="s">
        <v>502</v>
      </c>
      <c r="D758" s="28" t="s">
        <v>910</v>
      </c>
      <c r="E758" s="28">
        <v>3</v>
      </c>
      <c r="F758" s="28">
        <f t="shared" si="35"/>
        <v>2</v>
      </c>
      <c r="G758" s="28">
        <f>INDEX(难度数据!$A$1:$G$16,MATCH(VALUE(MID($D758,5,LEN($D758)-LEN(RIGHT($D758,11))-5+1)),难度数据!$A$1:$A$16,0),MATCH(LEFT($D758,3),难度数据!$A$1:$G$1,0))</f>
        <v>50</v>
      </c>
      <c r="H758" s="28">
        <f>VLOOKUP($G758,难度数据!$P:$AI,IF($F758=1,2+VLOOKUP($E758,难度数据!$A$24:$B$27,2,FALSE),12+VLOOKUP($E758,难度数据!$A$28:$B$31,2,FALSE)),FALSE)</f>
        <v>1.23187902577891</v>
      </c>
      <c r="I758" s="28">
        <f>VLOOKUP($G758,难度数据!$P:$AI,IF($F758=1,3+VLOOKUP($E758,难度数据!$A$24:$B$27,2,FALSE),13+VLOOKUP($E758,难度数据!$A$28:$B$31,2,FALSE)),FALSE)</f>
        <v>0</v>
      </c>
      <c r="J758" s="28">
        <f>VLOOKUP($G758,难度数据!$P:$AI,IF($F758=1,4+VLOOKUP($E758,难度数据!$A$24:$B$27,2,FALSE),14+VLOOKUP($E758,难度数据!$A$28:$B$31,2,FALSE)),FALSE)</f>
        <v>2500</v>
      </c>
      <c r="K758" s="28">
        <v>0</v>
      </c>
      <c r="L758" s="28">
        <v>1.5</v>
      </c>
      <c r="M758" s="28">
        <v>0</v>
      </c>
      <c r="N758" s="28">
        <v>0</v>
      </c>
      <c r="O758" s="28">
        <f ca="1">LOOKUP($G758*4,难度数据!$I$3:$I$23,IF($F758=1,INDIRECT("难度数据"&amp;"!$J$3:$J$23"),INDIRECT("难度数据"&amp;"!$K$3:$K$23")))</f>
        <v>94650</v>
      </c>
      <c r="P758" s="28">
        <v>0</v>
      </c>
      <c r="Q758" s="28">
        <v>0</v>
      </c>
      <c r="R758" s="28">
        <v>1303002</v>
      </c>
      <c r="S758" s="28">
        <v>1</v>
      </c>
      <c r="T758" s="28">
        <v>1304017</v>
      </c>
      <c r="U758" s="28">
        <v>10</v>
      </c>
      <c r="V758" s="28">
        <v>1304019</v>
      </c>
      <c r="W758" s="28">
        <v>10</v>
      </c>
      <c r="X758" s="28"/>
      <c r="Y758" s="28"/>
      <c r="Z758" s="28"/>
      <c r="AA758" s="28" t="str">
        <f t="shared" si="34"/>
        <v/>
      </c>
      <c r="AB758" s="28">
        <v>0</v>
      </c>
      <c r="AC758" s="28">
        <f t="shared" si="33"/>
        <v>5</v>
      </c>
      <c r="AD758" s="29" t="str">
        <f>VLOOKUP(AG758,[2]战场角色!$A:$V,22,0)</f>
        <v>head_xc_1102002</v>
      </c>
      <c r="AE758" s="29">
        <f>VLOOKUP(AG758,检索目录!A:F,6,0)</f>
        <v>3</v>
      </c>
      <c r="AF758" s="28">
        <f>VLOOKUP(AG758,检索目录!A:F,3,0)</f>
        <v>1</v>
      </c>
      <c r="AG758" s="28">
        <v>1102002</v>
      </c>
      <c r="AH758" s="28"/>
    </row>
    <row r="759" s="29" customFormat="1" ht="16.5" spans="1:34">
      <c r="A759" s="35">
        <f>CONCATENATE(9,VLOOKUP(LEFT($D759,3),{"czg",1;"tfq",2;"zyd",3;"jzq",4;"gcz",5;"pcc",6},2,FALSE))*100000+VALUE(MID($D759,5,LEN($D759)-LEN(RIGHT($D759,11))-5+1))*1000+LEFT(RIGHT($D759,10),1)*100+IF(LEFT(RIGHT($D759,8),3)="jlr",1,2)*10+RIGHT($D759,1)</f>
        <v>9115212</v>
      </c>
      <c r="B759" s="28" t="s">
        <v>98</v>
      </c>
      <c r="C759" s="28" t="s">
        <v>231</v>
      </c>
      <c r="D759" s="28" t="s">
        <v>911</v>
      </c>
      <c r="E759" s="28">
        <v>4</v>
      </c>
      <c r="F759" s="28">
        <f t="shared" si="35"/>
        <v>1</v>
      </c>
      <c r="G759" s="28">
        <f>INDEX(难度数据!$A$1:$G$16,MATCH(VALUE(MID($D759,5,LEN($D759)-LEN(RIGHT($D759,11))-5+1)),难度数据!$A$1:$A$16,0),MATCH(LEFT($D759,3),难度数据!$A$1:$G$1,0))</f>
        <v>50</v>
      </c>
      <c r="H759" s="28">
        <f>VLOOKUP($G759,难度数据!$P:$AI,IF($F759=1,2+VLOOKUP($E759,难度数据!$A$24:$B$27,2,FALSE),12+VLOOKUP($E759,难度数据!$A$28:$B$31,2,FALSE)),FALSE)</f>
        <v>1.41557260585394</v>
      </c>
      <c r="I759" s="28">
        <f>VLOOKUP($G759,难度数据!$P:$AI,IF($F759=1,3+VLOOKUP($E759,难度数据!$A$24:$B$27,2,FALSE),13+VLOOKUP($E759,难度数据!$A$28:$B$31,2,FALSE)),FALSE)</f>
        <v>0</v>
      </c>
      <c r="J759" s="28">
        <f>VLOOKUP($G759,难度数据!$P:$AI,IF($F759=1,4+VLOOKUP($E759,难度数据!$A$24:$B$27,2,FALSE),14+VLOOKUP($E759,难度数据!$A$28:$B$31,2,FALSE)),FALSE)</f>
        <v>2500</v>
      </c>
      <c r="K759" s="28">
        <v>0</v>
      </c>
      <c r="L759" s="28">
        <v>1.5</v>
      </c>
      <c r="M759" s="28">
        <v>0</v>
      </c>
      <c r="N759" s="28">
        <v>0</v>
      </c>
      <c r="O759" s="28">
        <f ca="1">LOOKUP($G759*4,难度数据!$I$3:$I$23,IF($F759=1,INDIRECT("难度数据"&amp;"!$J$3:$J$23"),INDIRECT("难度数据"&amp;"!$K$3:$K$23")))</f>
        <v>210</v>
      </c>
      <c r="P759" s="28">
        <v>0</v>
      </c>
      <c r="Q759" s="28">
        <v>0</v>
      </c>
      <c r="R759" s="28">
        <v>1301003</v>
      </c>
      <c r="S759" s="28">
        <v>1</v>
      </c>
      <c r="T759" s="28">
        <v>1302003</v>
      </c>
      <c r="U759" s="28">
        <v>10</v>
      </c>
      <c r="V759" s="28"/>
      <c r="W759" s="28"/>
      <c r="X759" s="28"/>
      <c r="Y759" s="28"/>
      <c r="Z759" s="28"/>
      <c r="AA759" s="28" t="str">
        <f t="shared" si="34"/>
        <v>czg-15-2-shl-loc2</v>
      </c>
      <c r="AB759" s="28">
        <v>4</v>
      </c>
      <c r="AC759" s="28">
        <f t="shared" si="33"/>
        <v>5</v>
      </c>
      <c r="AD759" s="29" t="str">
        <f>VLOOKUP(AG759,[2]战场角色!$A:$V,22,0)</f>
        <v>head_zdxl_1101003</v>
      </c>
      <c r="AE759" s="29">
        <f>VLOOKUP(AG759,检索目录!A:F,6,0)</f>
        <v>3</v>
      </c>
      <c r="AF759" s="28">
        <f>VLOOKUP(AG759,检索目录!A:F,3,0)</f>
        <v>3</v>
      </c>
      <c r="AG759" s="28">
        <v>1101003</v>
      </c>
      <c r="AH759" s="28"/>
    </row>
    <row r="760" s="29" customFormat="1" ht="16.5" spans="1:34">
      <c r="A760" s="35">
        <f>CONCATENATE(9,VLOOKUP(LEFT($D760,3),{"czg",1;"tfq",2;"zyd",3;"jzq",4;"gcz",5;"pcc",6},2,FALSE))*100000+VALUE(MID($D760,5,LEN($D760)-LEN(RIGHT($D760,11))-5+1))*1000+LEFT(RIGHT($D760,10),1)*100+IF(LEFT(RIGHT($D760,8),3)="jlr",1,2)*10+RIGHT($D760,1)</f>
        <v>9115222</v>
      </c>
      <c r="B760" s="28" t="s">
        <v>101</v>
      </c>
      <c r="C760" s="28" t="s">
        <v>505</v>
      </c>
      <c r="D760" s="28" t="s">
        <v>912</v>
      </c>
      <c r="E760" s="28">
        <v>4</v>
      </c>
      <c r="F760" s="28">
        <f t="shared" si="35"/>
        <v>2</v>
      </c>
      <c r="G760" s="28">
        <f>INDEX(难度数据!$A$1:$G$16,MATCH(VALUE(MID($D760,5,LEN($D760)-LEN(RIGHT($D760,11))-5+1)),难度数据!$A$1:$A$16,0),MATCH(LEFT($D760,3),难度数据!$A$1:$G$1,0))</f>
        <v>50</v>
      </c>
      <c r="H760" s="28">
        <f>VLOOKUP($G760,难度数据!$P:$AI,IF($F760=1,2+VLOOKUP($E760,难度数据!$A$24:$B$27,2,FALSE),12+VLOOKUP($E760,难度数据!$A$28:$B$31,2,FALSE)),FALSE)</f>
        <v>1.41720595886069</v>
      </c>
      <c r="I760" s="28">
        <f>VLOOKUP($G760,难度数据!$P:$AI,IF($F760=1,3+VLOOKUP($E760,难度数据!$A$24:$B$27,2,FALSE),13+VLOOKUP($E760,难度数据!$A$28:$B$31,2,FALSE)),FALSE)</f>
        <v>0</v>
      </c>
      <c r="J760" s="28">
        <f>VLOOKUP($G760,难度数据!$P:$AI,IF($F760=1,4+VLOOKUP($E760,难度数据!$A$24:$B$27,2,FALSE),14+VLOOKUP($E760,难度数据!$A$28:$B$31,2,FALSE)),FALSE)</f>
        <v>2500</v>
      </c>
      <c r="K760" s="28">
        <v>0</v>
      </c>
      <c r="L760" s="28">
        <v>1.5</v>
      </c>
      <c r="M760" s="28">
        <v>0</v>
      </c>
      <c r="N760" s="28">
        <v>0</v>
      </c>
      <c r="O760" s="28">
        <f ca="1">LOOKUP($G760*4,难度数据!$I$3:$I$23,IF($F760=1,INDIRECT("难度数据"&amp;"!$J$3:$J$23"),INDIRECT("难度数据"&amp;"!$K$3:$K$23")))</f>
        <v>94650</v>
      </c>
      <c r="P760" s="28">
        <v>0</v>
      </c>
      <c r="Q760" s="28">
        <v>0</v>
      </c>
      <c r="R760" s="28">
        <v>1303005</v>
      </c>
      <c r="S760" s="28">
        <v>1</v>
      </c>
      <c r="T760" s="28">
        <v>1304030</v>
      </c>
      <c r="U760" s="28">
        <v>10</v>
      </c>
      <c r="V760" s="28">
        <v>1304036</v>
      </c>
      <c r="W760" s="28">
        <v>10</v>
      </c>
      <c r="X760" s="28"/>
      <c r="Y760" s="28"/>
      <c r="Z760" s="28"/>
      <c r="AA760" s="28" t="str">
        <f t="shared" si="34"/>
        <v/>
      </c>
      <c r="AB760" s="28">
        <v>0</v>
      </c>
      <c r="AC760" s="28">
        <f t="shared" si="33"/>
        <v>5</v>
      </c>
      <c r="AD760" s="29" t="str">
        <f>VLOOKUP(AG760,[2]战场角色!$A:$V,22,0)</f>
        <v>head_lxy_1102005</v>
      </c>
      <c r="AE760" s="29">
        <f>VLOOKUP(AG760,检索目录!A:F,6,0)</f>
        <v>3</v>
      </c>
      <c r="AF760" s="28">
        <f>VLOOKUP(AG760,检索目录!A:F,3,0)</f>
        <v>3</v>
      </c>
      <c r="AG760" s="28">
        <v>1102005</v>
      </c>
      <c r="AH760" s="28"/>
    </row>
    <row r="761" s="29" customFormat="1" ht="16.5" spans="1:34">
      <c r="A761" s="35">
        <f>CONCATENATE(9,VLOOKUP(LEFT($D761,3),{"czg",1;"tfq",2;"zyd",3;"jzq",4;"gcz",5;"pcc",6},2,FALSE))*100000+VALUE(MID($D761,5,LEN($D761)-LEN(RIGHT($D761,11))-5+1))*1000+LEFT(RIGHT($D761,10),1)*100+IF(LEFT(RIGHT($D761,8),3)="jlr",1,2)*10+RIGHT($D761,1)</f>
        <v>9115213</v>
      </c>
      <c r="B761" s="28" t="s">
        <v>98</v>
      </c>
      <c r="C761" s="28" t="s">
        <v>215</v>
      </c>
      <c r="D761" s="28" t="s">
        <v>913</v>
      </c>
      <c r="E761" s="28">
        <v>3</v>
      </c>
      <c r="F761" s="28">
        <f t="shared" si="35"/>
        <v>1</v>
      </c>
      <c r="G761" s="28">
        <f>INDEX(难度数据!$A$1:$G$16,MATCH(VALUE(MID($D761,5,LEN($D761)-LEN(RIGHT($D761,11))-5+1)),难度数据!$A$1:$A$16,0),MATCH(LEFT($D761,3),难度数据!$A$1:$G$1,0))</f>
        <v>50</v>
      </c>
      <c r="H761" s="28">
        <f>VLOOKUP($G761,难度数据!$P:$AI,IF($F761=1,2+VLOOKUP($E761,难度数据!$A$24:$B$27,2,FALSE),12+VLOOKUP($E761,难度数据!$A$28:$B$31,2,FALSE)),FALSE)</f>
        <v>1.22682959174008</v>
      </c>
      <c r="I761" s="28">
        <f>VLOOKUP($G761,难度数据!$P:$AI,IF($F761=1,3+VLOOKUP($E761,难度数据!$A$24:$B$27,2,FALSE),13+VLOOKUP($E761,难度数据!$A$28:$B$31,2,FALSE)),FALSE)</f>
        <v>0</v>
      </c>
      <c r="J761" s="28">
        <f>VLOOKUP($G761,难度数据!$P:$AI,IF($F761=1,4+VLOOKUP($E761,难度数据!$A$24:$B$27,2,FALSE),14+VLOOKUP($E761,难度数据!$A$28:$B$31,2,FALSE)),FALSE)</f>
        <v>2500</v>
      </c>
      <c r="K761" s="28">
        <v>0</v>
      </c>
      <c r="L761" s="28">
        <v>1.5</v>
      </c>
      <c r="M761" s="28">
        <v>0</v>
      </c>
      <c r="N761" s="28">
        <v>0</v>
      </c>
      <c r="O761" s="28">
        <f ca="1">LOOKUP($G761*4,难度数据!$I$3:$I$23,IF($F761=1,INDIRECT("难度数据"&amp;"!$J$3:$J$23"),INDIRECT("难度数据"&amp;"!$K$3:$K$23")))</f>
        <v>210</v>
      </c>
      <c r="P761" s="28">
        <v>0</v>
      </c>
      <c r="Q761" s="28">
        <v>0</v>
      </c>
      <c r="R761" s="28">
        <v>1301014</v>
      </c>
      <c r="S761" s="28">
        <v>1</v>
      </c>
      <c r="T761" s="28">
        <v>1302014</v>
      </c>
      <c r="U761" s="28">
        <v>10</v>
      </c>
      <c r="V761" s="28"/>
      <c r="W761" s="28"/>
      <c r="X761" s="28"/>
      <c r="Y761" s="28"/>
      <c r="Z761" s="28"/>
      <c r="AA761" s="28" t="str">
        <f t="shared" si="34"/>
        <v>czg-15-2-shl-loc3</v>
      </c>
      <c r="AB761" s="28">
        <v>4</v>
      </c>
      <c r="AC761" s="28">
        <f t="shared" si="33"/>
        <v>5</v>
      </c>
      <c r="AD761" s="29" t="str">
        <f>VLOOKUP(AG761,[2]战场角色!$A:$V,22,0)</f>
        <v>head_lxg_1101014</v>
      </c>
      <c r="AE761" s="29">
        <f>VLOOKUP(AG761,检索目录!A:F,6,0)</f>
        <v>3</v>
      </c>
      <c r="AF761" s="28">
        <f>VLOOKUP(AG761,检索目录!A:F,3,0)</f>
        <v>2</v>
      </c>
      <c r="AG761" s="28">
        <v>1101014</v>
      </c>
      <c r="AH761" s="28"/>
    </row>
    <row r="762" s="29" customFormat="1" ht="16.5" spans="1:34">
      <c r="A762" s="35">
        <f>CONCATENATE(9,VLOOKUP(LEFT($D762,3),{"czg",1;"tfq",2;"zyd",3;"jzq",4;"gcz",5;"pcc",6},2,FALSE))*100000+VALUE(MID($D762,5,LEN($D762)-LEN(RIGHT($D762,11))-5+1))*1000+LEFT(RIGHT($D762,10),1)*100+IF(LEFT(RIGHT($D762,8),3)="jlr",1,2)*10+RIGHT($D762,1)</f>
        <v>9115223</v>
      </c>
      <c r="B762" s="28" t="s">
        <v>101</v>
      </c>
      <c r="C762" s="28" t="s">
        <v>508</v>
      </c>
      <c r="D762" s="28" t="s">
        <v>914</v>
      </c>
      <c r="E762" s="28">
        <v>3</v>
      </c>
      <c r="F762" s="28">
        <f t="shared" si="35"/>
        <v>2</v>
      </c>
      <c r="G762" s="28">
        <f>INDEX(难度数据!$A$1:$G$16,MATCH(VALUE(MID($D762,5,LEN($D762)-LEN(RIGHT($D762,11))-5+1)),难度数据!$A$1:$A$16,0),MATCH(LEFT($D762,3),难度数据!$A$1:$G$1,0))</f>
        <v>50</v>
      </c>
      <c r="H762" s="28">
        <f>VLOOKUP($G762,难度数据!$P:$AI,IF($F762=1,2+VLOOKUP($E762,难度数据!$A$24:$B$27,2,FALSE),12+VLOOKUP($E762,难度数据!$A$28:$B$31,2,FALSE)),FALSE)</f>
        <v>1.23187902577891</v>
      </c>
      <c r="I762" s="28">
        <f>VLOOKUP($G762,难度数据!$P:$AI,IF($F762=1,3+VLOOKUP($E762,难度数据!$A$24:$B$27,2,FALSE),13+VLOOKUP($E762,难度数据!$A$28:$B$31,2,FALSE)),FALSE)</f>
        <v>0</v>
      </c>
      <c r="J762" s="28">
        <f>VLOOKUP($G762,难度数据!$P:$AI,IF($F762=1,4+VLOOKUP($E762,难度数据!$A$24:$B$27,2,FALSE),14+VLOOKUP($E762,难度数据!$A$28:$B$31,2,FALSE)),FALSE)</f>
        <v>2500</v>
      </c>
      <c r="K762" s="28">
        <v>0</v>
      </c>
      <c r="L762" s="28">
        <v>1.5</v>
      </c>
      <c r="M762" s="28">
        <v>0</v>
      </c>
      <c r="N762" s="28">
        <v>0</v>
      </c>
      <c r="O762" s="28">
        <f ca="1">LOOKUP($G762*4,难度数据!$I$3:$I$23,IF($F762=1,INDIRECT("难度数据"&amp;"!$J$3:$J$23"),INDIRECT("难度数据"&amp;"!$K$3:$K$23")))</f>
        <v>94650</v>
      </c>
      <c r="P762" s="28">
        <v>0</v>
      </c>
      <c r="Q762" s="28">
        <v>0</v>
      </c>
      <c r="R762" s="28">
        <v>1303020</v>
      </c>
      <c r="S762" s="28">
        <v>1</v>
      </c>
      <c r="T762" s="28">
        <v>1304029</v>
      </c>
      <c r="U762" s="28">
        <v>10</v>
      </c>
      <c r="V762" s="28">
        <v>1304032</v>
      </c>
      <c r="W762" s="28">
        <v>10</v>
      </c>
      <c r="X762" s="28"/>
      <c r="Y762" s="28"/>
      <c r="Z762" s="28"/>
      <c r="AA762" s="28" t="str">
        <f t="shared" si="34"/>
        <v/>
      </c>
      <c r="AB762" s="28">
        <v>0</v>
      </c>
      <c r="AC762" s="28">
        <f t="shared" si="33"/>
        <v>5</v>
      </c>
      <c r="AD762" s="29" t="str">
        <f>VLOOKUP(AG762,[2]战场角色!$A:$V,22,0)</f>
        <v>head_gs_1102020</v>
      </c>
      <c r="AE762" s="29">
        <f>VLOOKUP(AG762,检索目录!A:F,6,0)</f>
        <v>3</v>
      </c>
      <c r="AF762" s="28">
        <f>VLOOKUP(AG762,检索目录!A:F,3,0)</f>
        <v>2</v>
      </c>
      <c r="AG762" s="28">
        <v>1102020</v>
      </c>
      <c r="AH762" s="28"/>
    </row>
    <row r="763" s="29" customFormat="1" ht="16.5" spans="1:34">
      <c r="A763" s="35">
        <f>CONCATENATE(9,VLOOKUP(LEFT($D763,3),{"czg",1;"tfq",2;"zyd",3;"jzq",4;"gcz",5;"pcc",6},2,FALSE))*100000+VALUE(MID($D763,5,LEN($D763)-LEN(RIGHT($D763,11))-5+1))*1000+LEFT(RIGHT($D763,10),1)*100+IF(LEFT(RIGHT($D763,8),3)="jlr",1,2)*10+RIGHT($D763,1)</f>
        <v>9115311</v>
      </c>
      <c r="B763" s="28" t="s">
        <v>98</v>
      </c>
      <c r="C763" s="28" t="s">
        <v>99</v>
      </c>
      <c r="D763" s="28" t="s">
        <v>915</v>
      </c>
      <c r="E763" s="28">
        <v>3</v>
      </c>
      <c r="F763" s="28">
        <f t="shared" si="35"/>
        <v>1</v>
      </c>
      <c r="G763" s="28">
        <f>INDEX(难度数据!$A$1:$G$16,MATCH(VALUE(MID($D763,5,LEN($D763)-LEN(RIGHT($D763,11))-5+1)),难度数据!$A$1:$A$16,0),MATCH(LEFT($D763,3),难度数据!$A$1:$G$1,0))</f>
        <v>50</v>
      </c>
      <c r="H763" s="28">
        <f>VLOOKUP($G763,难度数据!$P:$AI,IF($F763=1,2+VLOOKUP($E763,难度数据!$A$24:$B$27,2,FALSE),12+VLOOKUP($E763,难度数据!$A$28:$B$31,2,FALSE)),FALSE)</f>
        <v>1.22682959174008</v>
      </c>
      <c r="I763" s="28">
        <f>VLOOKUP($G763,难度数据!$P:$AI,IF($F763=1,3+VLOOKUP($E763,难度数据!$A$24:$B$27,2,FALSE),13+VLOOKUP($E763,难度数据!$A$28:$B$31,2,FALSE)),FALSE)</f>
        <v>0</v>
      </c>
      <c r="J763" s="28">
        <f>VLOOKUP($G763,难度数据!$P:$AI,IF($F763=1,4+VLOOKUP($E763,难度数据!$A$24:$B$27,2,FALSE),14+VLOOKUP($E763,难度数据!$A$28:$B$31,2,FALSE)),FALSE)</f>
        <v>2500</v>
      </c>
      <c r="K763" s="28">
        <v>0</v>
      </c>
      <c r="L763" s="28">
        <v>1.5</v>
      </c>
      <c r="M763" s="28">
        <v>0</v>
      </c>
      <c r="N763" s="28">
        <v>0</v>
      </c>
      <c r="O763" s="28">
        <f ca="1">LOOKUP($G763*4,难度数据!$I$3:$I$23,IF($F763=1,INDIRECT("难度数据"&amp;"!$J$3:$J$23"),INDIRECT("难度数据"&amp;"!$K$3:$K$23")))</f>
        <v>210</v>
      </c>
      <c r="P763" s="28">
        <v>0</v>
      </c>
      <c r="Q763" s="28">
        <v>0</v>
      </c>
      <c r="R763" s="28">
        <v>1301012</v>
      </c>
      <c r="S763" s="28">
        <v>1</v>
      </c>
      <c r="T763" s="28">
        <v>1302012</v>
      </c>
      <c r="U763" s="28">
        <v>10</v>
      </c>
      <c r="V763" s="28"/>
      <c r="W763" s="28"/>
      <c r="X763" s="28"/>
      <c r="Y763" s="28"/>
      <c r="Z763" s="28"/>
      <c r="AA763" s="28" t="str">
        <f t="shared" si="34"/>
        <v>czg-15-3-shl-loc1</v>
      </c>
      <c r="AB763" s="28">
        <v>4</v>
      </c>
      <c r="AC763" s="28">
        <f t="shared" si="33"/>
        <v>5</v>
      </c>
      <c r="AD763" s="29" t="str">
        <f>VLOOKUP(AG763,[2]战场角色!$A:$V,22,0)</f>
        <v>head_nyf_1101012</v>
      </c>
      <c r="AE763" s="29">
        <f>VLOOKUP(AG763,检索目录!A:F,6,0)</f>
        <v>2</v>
      </c>
      <c r="AF763" s="28">
        <f>VLOOKUP(AG763,检索目录!A:F,3,0)</f>
        <v>2</v>
      </c>
      <c r="AG763" s="28">
        <v>1101012</v>
      </c>
      <c r="AH763" s="28"/>
    </row>
    <row r="764" s="29" customFormat="1" ht="16.5" spans="1:34">
      <c r="A764" s="35">
        <f>CONCATENATE(9,VLOOKUP(LEFT($D764,3),{"czg",1;"tfq",2;"zyd",3;"jzq",4;"gcz",5;"pcc",6},2,FALSE))*100000+VALUE(MID($D764,5,LEN($D764)-LEN(RIGHT($D764,11))-5+1))*1000+LEFT(RIGHT($D764,10),1)*100+IF(LEFT(RIGHT($D764,8),3)="jlr",1,2)*10+RIGHT($D764,1)</f>
        <v>9115321</v>
      </c>
      <c r="B764" s="28" t="s">
        <v>101</v>
      </c>
      <c r="C764" s="28" t="s">
        <v>493</v>
      </c>
      <c r="D764" s="28" t="s">
        <v>916</v>
      </c>
      <c r="E764" s="28">
        <v>3</v>
      </c>
      <c r="F764" s="28">
        <f t="shared" si="35"/>
        <v>2</v>
      </c>
      <c r="G764" s="28">
        <f>INDEX(难度数据!$A$1:$G$16,MATCH(VALUE(MID($D764,5,LEN($D764)-LEN(RIGHT($D764,11))-5+1)),难度数据!$A$1:$A$16,0),MATCH(LEFT($D764,3),难度数据!$A$1:$G$1,0))</f>
        <v>50</v>
      </c>
      <c r="H764" s="28">
        <f>VLOOKUP($G764,难度数据!$P:$AI,IF($F764=1,2+VLOOKUP($E764,难度数据!$A$24:$B$27,2,FALSE),12+VLOOKUP($E764,难度数据!$A$28:$B$31,2,FALSE)),FALSE)</f>
        <v>1.23187902577891</v>
      </c>
      <c r="I764" s="28">
        <f>VLOOKUP($G764,难度数据!$P:$AI,IF($F764=1,3+VLOOKUP($E764,难度数据!$A$24:$B$27,2,FALSE),13+VLOOKUP($E764,难度数据!$A$28:$B$31,2,FALSE)),FALSE)</f>
        <v>0</v>
      </c>
      <c r="J764" s="28">
        <f>VLOOKUP($G764,难度数据!$P:$AI,IF($F764=1,4+VLOOKUP($E764,难度数据!$A$24:$B$27,2,FALSE),14+VLOOKUP($E764,难度数据!$A$28:$B$31,2,FALSE)),FALSE)</f>
        <v>2500</v>
      </c>
      <c r="K764" s="28">
        <v>0</v>
      </c>
      <c r="L764" s="28">
        <v>1.5</v>
      </c>
      <c r="M764" s="28">
        <v>0</v>
      </c>
      <c r="N764" s="28">
        <v>0</v>
      </c>
      <c r="O764" s="28">
        <f ca="1">LOOKUP($G764*4,难度数据!$I$3:$I$23,IF($F764=1,INDIRECT("难度数据"&amp;"!$J$3:$J$23"),INDIRECT("难度数据"&amp;"!$K$3:$K$23")))</f>
        <v>94650</v>
      </c>
      <c r="P764" s="28">
        <v>0</v>
      </c>
      <c r="Q764" s="28">
        <v>0</v>
      </c>
      <c r="R764" s="28">
        <v>1303018</v>
      </c>
      <c r="S764" s="28">
        <v>1</v>
      </c>
      <c r="T764" s="28">
        <v>1304029</v>
      </c>
      <c r="U764" s="28">
        <v>10</v>
      </c>
      <c r="V764" s="28">
        <v>1304032</v>
      </c>
      <c r="W764" s="28">
        <v>10</v>
      </c>
      <c r="X764" s="28"/>
      <c r="Y764" s="28"/>
      <c r="Z764" s="28"/>
      <c r="AA764" s="28" t="str">
        <f t="shared" si="34"/>
        <v/>
      </c>
      <c r="AB764" s="28">
        <v>0</v>
      </c>
      <c r="AC764" s="28">
        <f t="shared" si="33"/>
        <v>5</v>
      </c>
      <c r="AD764" s="29" t="str">
        <f>VLOOKUP(AG764,[2]战场角色!$A:$V,22,0)</f>
        <v>head_sr_1102018</v>
      </c>
      <c r="AE764" s="29">
        <f>VLOOKUP(AG764,检索目录!A:F,6,0)</f>
        <v>2</v>
      </c>
      <c r="AF764" s="28">
        <f>VLOOKUP(AG764,检索目录!A:F,3,0)</f>
        <v>2</v>
      </c>
      <c r="AG764" s="28">
        <v>1102018</v>
      </c>
      <c r="AH764" s="28"/>
    </row>
    <row r="765" s="29" customFormat="1" ht="16.5" spans="1:34">
      <c r="A765" s="35">
        <f>CONCATENATE(9,VLOOKUP(LEFT($D765,3),{"czg",1;"tfq",2;"zyd",3;"jzq",4;"gcz",5;"pcc",6},2,FALSE))*100000+VALUE(MID($D765,5,LEN($D765)-LEN(RIGHT($D765,11))-5+1))*1000+LEFT(RIGHT($D765,10),1)*100+IF(LEFT(RIGHT($D765,8),3)="jlr",1,2)*10+RIGHT($D765,1)</f>
        <v>9115312</v>
      </c>
      <c r="B765" s="28" t="s">
        <v>98</v>
      </c>
      <c r="C765" s="28" t="s">
        <v>104</v>
      </c>
      <c r="D765" s="28" t="s">
        <v>917</v>
      </c>
      <c r="E765" s="28">
        <v>4</v>
      </c>
      <c r="F765" s="28">
        <f t="shared" si="35"/>
        <v>1</v>
      </c>
      <c r="G765" s="28">
        <f>INDEX(难度数据!$A$1:$G$16,MATCH(VALUE(MID($D765,5,LEN($D765)-LEN(RIGHT($D765,11))-5+1)),难度数据!$A$1:$A$16,0),MATCH(LEFT($D765,3),难度数据!$A$1:$G$1,0))</f>
        <v>50</v>
      </c>
      <c r="H765" s="28">
        <f>VLOOKUP($G765,难度数据!$P:$AI,IF($F765=1,2+VLOOKUP($E765,难度数据!$A$24:$B$27,2,FALSE),12+VLOOKUP($E765,难度数据!$A$28:$B$31,2,FALSE)),FALSE)</f>
        <v>1.41557260585394</v>
      </c>
      <c r="I765" s="28">
        <f>VLOOKUP($G765,难度数据!$P:$AI,IF($F765=1,3+VLOOKUP($E765,难度数据!$A$24:$B$27,2,FALSE),13+VLOOKUP($E765,难度数据!$A$28:$B$31,2,FALSE)),FALSE)</f>
        <v>0</v>
      </c>
      <c r="J765" s="28">
        <f>VLOOKUP($G765,难度数据!$P:$AI,IF($F765=1,4+VLOOKUP($E765,难度数据!$A$24:$B$27,2,FALSE),14+VLOOKUP($E765,难度数据!$A$28:$B$31,2,FALSE)),FALSE)</f>
        <v>2500</v>
      </c>
      <c r="K765" s="28">
        <v>0</v>
      </c>
      <c r="L765" s="28">
        <v>1.5</v>
      </c>
      <c r="M765" s="28">
        <v>0</v>
      </c>
      <c r="N765" s="28">
        <v>0</v>
      </c>
      <c r="O765" s="28">
        <f ca="1">LOOKUP($G765*4,难度数据!$I$3:$I$23,IF($F765=1,INDIRECT("难度数据"&amp;"!$J$3:$J$23"),INDIRECT("难度数据"&amp;"!$K$3:$K$23")))</f>
        <v>210</v>
      </c>
      <c r="P765" s="28">
        <v>0</v>
      </c>
      <c r="Q765" s="28">
        <v>0</v>
      </c>
      <c r="R765" s="28">
        <v>1301008</v>
      </c>
      <c r="S765" s="28">
        <v>1</v>
      </c>
      <c r="T765" s="28">
        <v>1302008</v>
      </c>
      <c r="U765" s="28">
        <v>10</v>
      </c>
      <c r="V765" s="28"/>
      <c r="W765" s="28"/>
      <c r="X765" s="28"/>
      <c r="Y765" s="28"/>
      <c r="Z765" s="28"/>
      <c r="AA765" s="28" t="str">
        <f t="shared" si="34"/>
        <v>czg-15-3-shl-loc2</v>
      </c>
      <c r="AB765" s="28">
        <v>4</v>
      </c>
      <c r="AC765" s="28">
        <f t="shared" si="33"/>
        <v>5</v>
      </c>
      <c r="AD765" s="29" t="str">
        <f>VLOOKUP(AG765,[2]战场角色!$A:$V,22,0)</f>
        <v>head_hekp_1101008</v>
      </c>
      <c r="AE765" s="29">
        <f>VLOOKUP(AG765,检索目录!A:F,6,0)</f>
        <v>2</v>
      </c>
      <c r="AF765" s="28">
        <f>VLOOKUP(AG765,检索目录!A:F,3,0)</f>
        <v>3</v>
      </c>
      <c r="AG765" s="28">
        <v>1101008</v>
      </c>
      <c r="AH765" s="28"/>
    </row>
    <row r="766" s="29" customFormat="1" ht="16.5" spans="1:34">
      <c r="A766" s="35">
        <f>CONCATENATE(9,VLOOKUP(LEFT($D766,3),{"czg",1;"tfq",2;"zyd",3;"jzq",4;"gcz",5;"pcc",6},2,FALSE))*100000+VALUE(MID($D766,5,LEN($D766)-LEN(RIGHT($D766,11))-5+1))*1000+LEFT(RIGHT($D766,10),1)*100+IF(LEFT(RIGHT($D766,8),3)="jlr",1,2)*10+RIGHT($D766,1)</f>
        <v>9115322</v>
      </c>
      <c r="B766" s="28" t="s">
        <v>101</v>
      </c>
      <c r="C766" s="28" t="s">
        <v>496</v>
      </c>
      <c r="D766" s="28" t="s">
        <v>918</v>
      </c>
      <c r="E766" s="28">
        <v>4</v>
      </c>
      <c r="F766" s="28">
        <f t="shared" si="35"/>
        <v>2</v>
      </c>
      <c r="G766" s="28">
        <f>INDEX(难度数据!$A$1:$G$16,MATCH(VALUE(MID($D766,5,LEN($D766)-LEN(RIGHT($D766,11))-5+1)),难度数据!$A$1:$A$16,0),MATCH(LEFT($D766,3),难度数据!$A$1:$G$1,0))</f>
        <v>50</v>
      </c>
      <c r="H766" s="28">
        <f>VLOOKUP($G766,难度数据!$P:$AI,IF($F766=1,2+VLOOKUP($E766,难度数据!$A$24:$B$27,2,FALSE),12+VLOOKUP($E766,难度数据!$A$28:$B$31,2,FALSE)),FALSE)</f>
        <v>1.41720595886069</v>
      </c>
      <c r="I766" s="28">
        <f>VLOOKUP($G766,难度数据!$P:$AI,IF($F766=1,3+VLOOKUP($E766,难度数据!$A$24:$B$27,2,FALSE),13+VLOOKUP($E766,难度数据!$A$28:$B$31,2,FALSE)),FALSE)</f>
        <v>0</v>
      </c>
      <c r="J766" s="28">
        <f>VLOOKUP($G766,难度数据!$P:$AI,IF($F766=1,4+VLOOKUP($E766,难度数据!$A$24:$B$27,2,FALSE),14+VLOOKUP($E766,难度数据!$A$28:$B$31,2,FALSE)),FALSE)</f>
        <v>2500</v>
      </c>
      <c r="K766" s="28">
        <v>0</v>
      </c>
      <c r="L766" s="28">
        <v>1.5</v>
      </c>
      <c r="M766" s="28">
        <v>0</v>
      </c>
      <c r="N766" s="28">
        <v>0</v>
      </c>
      <c r="O766" s="28">
        <f ca="1">LOOKUP($G766*4,难度数据!$I$3:$I$23,IF($F766=1,INDIRECT("难度数据"&amp;"!$J$3:$J$23"),INDIRECT("难度数据"&amp;"!$K$3:$K$23")))</f>
        <v>94650</v>
      </c>
      <c r="P766" s="28">
        <v>0</v>
      </c>
      <c r="Q766" s="28">
        <v>0</v>
      </c>
      <c r="R766" s="28">
        <v>1303013</v>
      </c>
      <c r="S766" s="28">
        <v>1</v>
      </c>
      <c r="T766" s="28">
        <v>1304030</v>
      </c>
      <c r="U766" s="28">
        <v>10</v>
      </c>
      <c r="V766" s="28">
        <v>1304031</v>
      </c>
      <c r="W766" s="28">
        <v>10</v>
      </c>
      <c r="X766" s="28"/>
      <c r="Y766" s="28"/>
      <c r="Z766" s="28"/>
      <c r="AA766" s="28" t="str">
        <f t="shared" si="34"/>
        <v/>
      </c>
      <c r="AB766" s="28">
        <v>0</v>
      </c>
      <c r="AC766" s="28">
        <f t="shared" si="33"/>
        <v>5</v>
      </c>
      <c r="AD766" s="29" t="str">
        <f>VLOOKUP(AG766,[2]战场角色!$A:$V,22,0)</f>
        <v>head_sbls_1102013</v>
      </c>
      <c r="AE766" s="29">
        <f>VLOOKUP(AG766,检索目录!A:F,6,0)</f>
        <v>2</v>
      </c>
      <c r="AF766" s="28">
        <f>VLOOKUP(AG766,检索目录!A:F,3,0)</f>
        <v>3</v>
      </c>
      <c r="AG766" s="28">
        <v>1102013</v>
      </c>
      <c r="AH766" s="28"/>
    </row>
    <row r="767" s="29" customFormat="1" ht="16.5" spans="1:34">
      <c r="A767" s="35">
        <f>CONCATENATE(9,VLOOKUP(LEFT($D767,3),{"czg",1;"tfq",2;"zyd",3;"jzq",4;"gcz",5;"pcc",6},2,FALSE))*100000+VALUE(MID($D767,5,LEN($D767)-LEN(RIGHT($D767,11))-5+1))*1000+LEFT(RIGHT($D767,10),1)*100+IF(LEFT(RIGHT($D767,8),3)="jlr",1,2)*10+RIGHT($D767,1)</f>
        <v>9115313</v>
      </c>
      <c r="B767" s="28" t="s">
        <v>98</v>
      </c>
      <c r="C767" s="28" t="s">
        <v>207</v>
      </c>
      <c r="D767" s="28" t="s">
        <v>919</v>
      </c>
      <c r="E767" s="28">
        <v>3</v>
      </c>
      <c r="F767" s="28">
        <f t="shared" si="35"/>
        <v>1</v>
      </c>
      <c r="G767" s="28">
        <f>INDEX(难度数据!$A$1:$G$16,MATCH(VALUE(MID($D767,5,LEN($D767)-LEN(RIGHT($D767,11))-5+1)),难度数据!$A$1:$A$16,0),MATCH(LEFT($D767,3),难度数据!$A$1:$G$1,0))</f>
        <v>50</v>
      </c>
      <c r="H767" s="28">
        <f>VLOOKUP($G767,难度数据!$P:$AI,IF($F767=1,2+VLOOKUP($E767,难度数据!$A$24:$B$27,2,FALSE),12+VLOOKUP($E767,难度数据!$A$28:$B$31,2,FALSE)),FALSE)</f>
        <v>1.22682959174008</v>
      </c>
      <c r="I767" s="28">
        <f>VLOOKUP($G767,难度数据!$P:$AI,IF($F767=1,3+VLOOKUP($E767,难度数据!$A$24:$B$27,2,FALSE),13+VLOOKUP($E767,难度数据!$A$28:$B$31,2,FALSE)),FALSE)</f>
        <v>0</v>
      </c>
      <c r="J767" s="28">
        <f>VLOOKUP($G767,难度数据!$P:$AI,IF($F767=1,4+VLOOKUP($E767,难度数据!$A$24:$B$27,2,FALSE),14+VLOOKUP($E767,难度数据!$A$28:$B$31,2,FALSE)),FALSE)</f>
        <v>2500</v>
      </c>
      <c r="K767" s="28">
        <v>0</v>
      </c>
      <c r="L767" s="28">
        <v>1.5</v>
      </c>
      <c r="M767" s="28">
        <v>0</v>
      </c>
      <c r="N767" s="28">
        <v>0</v>
      </c>
      <c r="O767" s="28">
        <f ca="1">LOOKUP($G767*4,难度数据!$I$3:$I$23,IF($F767=1,INDIRECT("难度数据"&amp;"!$J$3:$J$23"),INDIRECT("难度数据"&amp;"!$K$3:$K$23")))</f>
        <v>210</v>
      </c>
      <c r="P767" s="28">
        <v>0</v>
      </c>
      <c r="Q767" s="28">
        <v>0</v>
      </c>
      <c r="R767" s="28">
        <v>1301009</v>
      </c>
      <c r="S767" s="28">
        <v>1</v>
      </c>
      <c r="T767" s="28">
        <v>1302009</v>
      </c>
      <c r="U767" s="28">
        <v>10</v>
      </c>
      <c r="V767" s="28"/>
      <c r="W767" s="28"/>
      <c r="X767" s="28"/>
      <c r="Y767" s="28"/>
      <c r="Z767" s="28"/>
      <c r="AA767" s="28" t="str">
        <f t="shared" si="34"/>
        <v>czg-15-3-shl-loc3</v>
      </c>
      <c r="AB767" s="28">
        <v>4</v>
      </c>
      <c r="AC767" s="28">
        <f t="shared" si="33"/>
        <v>5</v>
      </c>
      <c r="AD767" s="29" t="str">
        <f>VLOOKUP(AG767,[2]战场角色!$A:$V,22,0)</f>
        <v>head_blsm_1101009</v>
      </c>
      <c r="AE767" s="29">
        <f>VLOOKUP(AG767,检索目录!A:F,6,0)</f>
        <v>3</v>
      </c>
      <c r="AF767" s="28">
        <f>VLOOKUP(AG767,检索目录!A:F,3,0)</f>
        <v>3</v>
      </c>
      <c r="AG767" s="28">
        <v>1101009</v>
      </c>
      <c r="AH767" s="28"/>
    </row>
    <row r="768" s="29" customFormat="1" ht="16.5" spans="1:34">
      <c r="A768" s="35">
        <f>CONCATENATE(9,VLOOKUP(LEFT($D768,3),{"czg",1;"tfq",2;"zyd",3;"jzq",4;"gcz",5;"pcc",6},2,FALSE))*100000+VALUE(MID($D768,5,LEN($D768)-LEN(RIGHT($D768,11))-5+1))*1000+LEFT(RIGHT($D768,10),1)*100+IF(LEFT(RIGHT($D768,8),3)="jlr",1,2)*10+RIGHT($D768,1)</f>
        <v>9115323</v>
      </c>
      <c r="B768" s="28" t="s">
        <v>101</v>
      </c>
      <c r="C768" s="28" t="s">
        <v>515</v>
      </c>
      <c r="D768" s="28" t="s">
        <v>920</v>
      </c>
      <c r="E768" s="28">
        <v>3</v>
      </c>
      <c r="F768" s="28">
        <f t="shared" si="35"/>
        <v>2</v>
      </c>
      <c r="G768" s="28">
        <f>INDEX(难度数据!$A$1:$G$16,MATCH(VALUE(MID($D768,5,LEN($D768)-LEN(RIGHT($D768,11))-5+1)),难度数据!$A$1:$A$16,0),MATCH(LEFT($D768,3),难度数据!$A$1:$G$1,0))</f>
        <v>50</v>
      </c>
      <c r="H768" s="28">
        <f>VLOOKUP($G768,难度数据!$P:$AI,IF($F768=1,2+VLOOKUP($E768,难度数据!$A$24:$B$27,2,FALSE),12+VLOOKUP($E768,难度数据!$A$28:$B$31,2,FALSE)),FALSE)</f>
        <v>1.23187902577891</v>
      </c>
      <c r="I768" s="28">
        <f>VLOOKUP($G768,难度数据!$P:$AI,IF($F768=1,3+VLOOKUP($E768,难度数据!$A$24:$B$27,2,FALSE),13+VLOOKUP($E768,难度数据!$A$28:$B$31,2,FALSE)),FALSE)</f>
        <v>0</v>
      </c>
      <c r="J768" s="28">
        <f>VLOOKUP($G768,难度数据!$P:$AI,IF($F768=1,4+VLOOKUP($E768,难度数据!$A$24:$B$27,2,FALSE),14+VLOOKUP($E768,难度数据!$A$28:$B$31,2,FALSE)),FALSE)</f>
        <v>2500</v>
      </c>
      <c r="K768" s="28">
        <v>0</v>
      </c>
      <c r="L768" s="28">
        <v>1.5</v>
      </c>
      <c r="M768" s="28">
        <v>0</v>
      </c>
      <c r="N768" s="28">
        <v>0</v>
      </c>
      <c r="O768" s="28">
        <f ca="1">LOOKUP($G768*4,难度数据!$I$3:$I$23,IF($F768=1,INDIRECT("难度数据"&amp;"!$J$3:$J$23"),INDIRECT("难度数据"&amp;"!$K$3:$K$23")))</f>
        <v>94650</v>
      </c>
      <c r="P768" s="28">
        <v>0</v>
      </c>
      <c r="Q768" s="28">
        <v>0</v>
      </c>
      <c r="R768" s="28">
        <v>1303014</v>
      </c>
      <c r="S768" s="28">
        <v>1</v>
      </c>
      <c r="T768" s="28">
        <v>1304017</v>
      </c>
      <c r="U768" s="28">
        <v>10</v>
      </c>
      <c r="V768" s="28">
        <v>1304019</v>
      </c>
      <c r="W768" s="28">
        <v>10</v>
      </c>
      <c r="X768" s="28"/>
      <c r="Y768" s="28"/>
      <c r="Z768" s="28"/>
      <c r="AA768" s="28" t="str">
        <f t="shared" si="34"/>
        <v/>
      </c>
      <c r="AB768" s="28">
        <v>0</v>
      </c>
      <c r="AC768" s="28">
        <f t="shared" si="33"/>
        <v>5</v>
      </c>
      <c r="AD768" s="29" t="str">
        <f>VLOOKUP(AG768,[2]战场角色!$A:$V,22,0)</f>
        <v>head_slm_1102014</v>
      </c>
      <c r="AE768" s="29">
        <f>VLOOKUP(AG768,检索目录!A:F,6,0)</f>
        <v>3</v>
      </c>
      <c r="AF768" s="28">
        <f>VLOOKUP(AG768,检索目录!A:F,3,0)</f>
        <v>3</v>
      </c>
      <c r="AG768" s="28">
        <v>1102014</v>
      </c>
      <c r="AH768" s="28"/>
    </row>
    <row r="769" s="29" customFormat="1" ht="16.5" spans="1:34">
      <c r="A769" s="35">
        <f>CONCATENATE(9,VLOOKUP(LEFT($D769,3),{"czg",1;"tfq",2;"zyd",3;"jzq",4;"gcz",5;"pcc",6},2,FALSE))*100000+VALUE(MID($D769,5,LEN($D769)-LEN(RIGHT($D769,11))-5+1))*1000+LEFT(RIGHT($D769,10),1)*100+IF(LEFT(RIGHT($D769,8),3)="jlr",1,2)*10+RIGHT($D769,1)</f>
        <v>9215111</v>
      </c>
      <c r="B769" s="28" t="s">
        <v>98</v>
      </c>
      <c r="C769" s="28" t="s">
        <v>211</v>
      </c>
      <c r="D769" s="28" t="s">
        <v>921</v>
      </c>
      <c r="E769" s="28">
        <v>3</v>
      </c>
      <c r="F769" s="28">
        <f t="shared" si="35"/>
        <v>1</v>
      </c>
      <c r="G769" s="28">
        <f>INDEX(难度数据!$A$1:$G$16,MATCH(VALUE(MID($D769,5,LEN($D769)-LEN(RIGHT($D769,11))-5+1)),难度数据!$A$1:$A$16,0),MATCH(LEFT($D769,3),难度数据!$A$1:$G$1,0))</f>
        <v>50</v>
      </c>
      <c r="H769" s="28">
        <f>VLOOKUP($G769,难度数据!$P:$AI,IF($F769=1,2+VLOOKUP($E769,难度数据!$A$24:$B$27,2,FALSE),12+VLOOKUP($E769,难度数据!$A$28:$B$31,2,FALSE)),FALSE)</f>
        <v>1.22682959174008</v>
      </c>
      <c r="I769" s="28">
        <f>VLOOKUP($G769,难度数据!$P:$AI,IF($F769=1,3+VLOOKUP($E769,难度数据!$A$24:$B$27,2,FALSE),13+VLOOKUP($E769,难度数据!$A$28:$B$31,2,FALSE)),FALSE)</f>
        <v>0</v>
      </c>
      <c r="J769" s="28">
        <f>VLOOKUP($G769,难度数据!$P:$AI,IF($F769=1,4+VLOOKUP($E769,难度数据!$A$24:$B$27,2,FALSE),14+VLOOKUP($E769,难度数据!$A$28:$B$31,2,FALSE)),FALSE)</f>
        <v>2500</v>
      </c>
      <c r="K769" s="28">
        <v>0</v>
      </c>
      <c r="L769" s="28">
        <v>1.5</v>
      </c>
      <c r="M769" s="28">
        <v>0</v>
      </c>
      <c r="N769" s="28">
        <v>0</v>
      </c>
      <c r="O769" s="28">
        <f ca="1">LOOKUP($G769*4,难度数据!$I$3:$I$23,IF($F769=1,INDIRECT("难度数据"&amp;"!$J$3:$J$23"),INDIRECT("难度数据"&amp;"!$K$3:$K$23")))</f>
        <v>210</v>
      </c>
      <c r="P769" s="28">
        <v>0</v>
      </c>
      <c r="Q769" s="28">
        <v>0</v>
      </c>
      <c r="R769" s="28">
        <v>1301015</v>
      </c>
      <c r="S769" s="28">
        <v>1</v>
      </c>
      <c r="T769" s="28">
        <v>1302015</v>
      </c>
      <c r="U769" s="28">
        <v>10</v>
      </c>
      <c r="V769" s="28"/>
      <c r="W769" s="28"/>
      <c r="X769" s="28"/>
      <c r="Y769" s="28"/>
      <c r="Z769" s="28"/>
      <c r="AA769" s="28" t="str">
        <f t="shared" si="34"/>
        <v>tfq-15-1-shl-loc1</v>
      </c>
      <c r="AB769" s="28">
        <v>4</v>
      </c>
      <c r="AC769" s="28">
        <f t="shared" si="33"/>
        <v>5</v>
      </c>
      <c r="AD769" s="29" t="str">
        <f>VLOOKUP(AG769,[2]战场角色!$A:$V,22,0)</f>
        <v>head_yqq_1101015</v>
      </c>
      <c r="AE769" s="29">
        <f>VLOOKUP(AG769,检索目录!A:F,6,0)</f>
        <v>2</v>
      </c>
      <c r="AF769" s="28">
        <f>VLOOKUP(AG769,检索目录!A:F,3,0)</f>
        <v>1</v>
      </c>
      <c r="AG769" s="28">
        <v>1101015</v>
      </c>
      <c r="AH769" s="28"/>
    </row>
    <row r="770" s="29" customFormat="1" ht="16.5" spans="1:34">
      <c r="A770" s="35">
        <f>CONCATENATE(9,VLOOKUP(LEFT($D770,3),{"czg",1;"tfq",2;"zyd",3;"jzq",4;"gcz",5;"pcc",6},2,FALSE))*100000+VALUE(MID($D770,5,LEN($D770)-LEN(RIGHT($D770,11))-5+1))*1000+LEFT(RIGHT($D770,10),1)*100+IF(LEFT(RIGHT($D770,8),3)="jlr",1,2)*10+RIGHT($D770,1)</f>
        <v>9215121</v>
      </c>
      <c r="B770" s="28" t="s">
        <v>101</v>
      </c>
      <c r="C770" s="28" t="s">
        <v>518</v>
      </c>
      <c r="D770" s="28" t="s">
        <v>922</v>
      </c>
      <c r="E770" s="28">
        <v>3</v>
      </c>
      <c r="F770" s="28">
        <f t="shared" si="35"/>
        <v>2</v>
      </c>
      <c r="G770" s="28">
        <f>INDEX(难度数据!$A$1:$G$16,MATCH(VALUE(MID($D770,5,LEN($D770)-LEN(RIGHT($D770,11))-5+1)),难度数据!$A$1:$A$16,0),MATCH(LEFT($D770,3),难度数据!$A$1:$G$1,0))</f>
        <v>50</v>
      </c>
      <c r="H770" s="28">
        <f>VLOOKUP($G770,难度数据!$P:$AI,IF($F770=1,2+VLOOKUP($E770,难度数据!$A$24:$B$27,2,FALSE),12+VLOOKUP($E770,难度数据!$A$28:$B$31,2,FALSE)),FALSE)</f>
        <v>1.23187902577891</v>
      </c>
      <c r="I770" s="28">
        <f>VLOOKUP($G770,难度数据!$P:$AI,IF($F770=1,3+VLOOKUP($E770,难度数据!$A$24:$B$27,2,FALSE),13+VLOOKUP($E770,难度数据!$A$28:$B$31,2,FALSE)),FALSE)</f>
        <v>0</v>
      </c>
      <c r="J770" s="28">
        <f>VLOOKUP($G770,难度数据!$P:$AI,IF($F770=1,4+VLOOKUP($E770,难度数据!$A$24:$B$27,2,FALSE),14+VLOOKUP($E770,难度数据!$A$28:$B$31,2,FALSE)),FALSE)</f>
        <v>2500</v>
      </c>
      <c r="K770" s="28">
        <v>0</v>
      </c>
      <c r="L770" s="28">
        <v>1.5</v>
      </c>
      <c r="M770" s="28">
        <v>0</v>
      </c>
      <c r="N770" s="28">
        <v>0</v>
      </c>
      <c r="O770" s="28">
        <f ca="1">LOOKUP($G770*4,难度数据!$I$3:$I$23,IF($F770=1,INDIRECT("难度数据"&amp;"!$J$3:$J$23"),INDIRECT("难度数据"&amp;"!$K$3:$K$23")))</f>
        <v>94650</v>
      </c>
      <c r="P770" s="28">
        <v>0</v>
      </c>
      <c r="Q770" s="28">
        <v>0</v>
      </c>
      <c r="R770" s="28">
        <v>1303021</v>
      </c>
      <c r="S770" s="28">
        <v>1</v>
      </c>
      <c r="T770" s="28">
        <v>1304028</v>
      </c>
      <c r="U770" s="28">
        <v>10</v>
      </c>
      <c r="V770" s="28">
        <v>1304032</v>
      </c>
      <c r="W770" s="28">
        <v>10</v>
      </c>
      <c r="X770" s="28"/>
      <c r="Y770" s="28"/>
      <c r="Z770" s="28"/>
      <c r="AA770" s="28" t="str">
        <f t="shared" si="34"/>
        <v/>
      </c>
      <c r="AB770" s="28">
        <v>0</v>
      </c>
      <c r="AC770" s="28">
        <f t="shared" si="33"/>
        <v>5</v>
      </c>
      <c r="AD770" s="29" t="str">
        <f>VLOOKUP(AG770,[2]战场角色!$A:$V,22,0)</f>
        <v>head_lftl_1102021</v>
      </c>
      <c r="AE770" s="29">
        <f>VLOOKUP(AG770,检索目录!A:F,6,0)</f>
        <v>3</v>
      </c>
      <c r="AF770" s="28">
        <f>VLOOKUP(AG770,检索目录!A:F,3,0)</f>
        <v>2</v>
      </c>
      <c r="AG770" s="28">
        <v>1102021</v>
      </c>
      <c r="AH770" s="28"/>
    </row>
    <row r="771" s="29" customFormat="1" ht="16.5" spans="1:34">
      <c r="A771" s="35">
        <f>CONCATENATE(9,VLOOKUP(LEFT($D771,3),{"czg",1;"tfq",2;"zyd",3;"jzq",4;"gcz",5;"pcc",6},2,FALSE))*100000+VALUE(MID($D771,5,LEN($D771)-LEN(RIGHT($D771,11))-5+1))*1000+LEFT(RIGHT($D771,10),1)*100+IF(LEFT(RIGHT($D771,8),3)="jlr",1,2)*10+RIGHT($D771,1)</f>
        <v>9215112</v>
      </c>
      <c r="B771" s="28" t="s">
        <v>98</v>
      </c>
      <c r="C771" s="28" t="s">
        <v>209</v>
      </c>
      <c r="D771" s="28" t="s">
        <v>923</v>
      </c>
      <c r="E771" s="28">
        <v>4</v>
      </c>
      <c r="F771" s="28">
        <f t="shared" si="35"/>
        <v>1</v>
      </c>
      <c r="G771" s="28">
        <f>INDEX(难度数据!$A$1:$G$16,MATCH(VALUE(MID($D771,5,LEN($D771)-LEN(RIGHT($D771,11))-5+1)),难度数据!$A$1:$A$16,0),MATCH(LEFT($D771,3),难度数据!$A$1:$G$1,0))</f>
        <v>50</v>
      </c>
      <c r="H771" s="28">
        <f>VLOOKUP($G771,难度数据!$P:$AI,IF($F771=1,2+VLOOKUP($E771,难度数据!$A$24:$B$27,2,FALSE),12+VLOOKUP($E771,难度数据!$A$28:$B$31,2,FALSE)),FALSE)</f>
        <v>1.41557260585394</v>
      </c>
      <c r="I771" s="28">
        <f>VLOOKUP($G771,难度数据!$P:$AI,IF($F771=1,3+VLOOKUP($E771,难度数据!$A$24:$B$27,2,FALSE),13+VLOOKUP($E771,难度数据!$A$28:$B$31,2,FALSE)),FALSE)</f>
        <v>0</v>
      </c>
      <c r="J771" s="28">
        <f>VLOOKUP($G771,难度数据!$P:$AI,IF($F771=1,4+VLOOKUP($E771,难度数据!$A$24:$B$27,2,FALSE),14+VLOOKUP($E771,难度数据!$A$28:$B$31,2,FALSE)),FALSE)</f>
        <v>2500</v>
      </c>
      <c r="K771" s="28">
        <v>0</v>
      </c>
      <c r="L771" s="28">
        <v>1.5</v>
      </c>
      <c r="M771" s="28">
        <v>0</v>
      </c>
      <c r="N771" s="28">
        <v>0</v>
      </c>
      <c r="O771" s="28">
        <f ca="1">LOOKUP($G771*4,难度数据!$I$3:$I$23,IF($F771=1,INDIRECT("难度数据"&amp;"!$J$3:$J$23"),INDIRECT("难度数据"&amp;"!$K$3:$K$23")))</f>
        <v>210</v>
      </c>
      <c r="P771" s="28">
        <v>0</v>
      </c>
      <c r="Q771" s="28">
        <v>0</v>
      </c>
      <c r="R771" s="28">
        <v>1301001</v>
      </c>
      <c r="S771" s="28">
        <v>1</v>
      </c>
      <c r="T771" s="28">
        <v>1302001</v>
      </c>
      <c r="U771" s="28">
        <v>10</v>
      </c>
      <c r="V771" s="28"/>
      <c r="W771" s="28"/>
      <c r="X771" s="28"/>
      <c r="Y771" s="28"/>
      <c r="Z771" s="28"/>
      <c r="AA771" s="28" t="str">
        <f t="shared" si="34"/>
        <v>tfq-15-1-shl-loc2</v>
      </c>
      <c r="AB771" s="28">
        <v>4</v>
      </c>
      <c r="AC771" s="28">
        <f t="shared" si="33"/>
        <v>5</v>
      </c>
      <c r="AD771" s="29" t="str">
        <f>VLOOKUP(AG771,[2]战场角色!$A:$V,22,0)</f>
        <v>head_cfcyb_1101001</v>
      </c>
      <c r="AE771" s="29">
        <f>VLOOKUP(AG771,检索目录!A:F,6,0)</f>
        <v>3</v>
      </c>
      <c r="AF771" s="28">
        <f>VLOOKUP(AG771,检索目录!A:F,3,0)</f>
        <v>1</v>
      </c>
      <c r="AG771" s="28">
        <v>1101001</v>
      </c>
      <c r="AH771" s="28"/>
    </row>
    <row r="772" s="29" customFormat="1" ht="16.5" spans="1:34">
      <c r="A772" s="35">
        <f>CONCATENATE(9,VLOOKUP(LEFT($D772,3),{"czg",1;"tfq",2;"zyd",3;"jzq",4;"gcz",5;"pcc",6},2,FALSE))*100000+VALUE(MID($D772,5,LEN($D772)-LEN(RIGHT($D772,11))-5+1))*1000+LEFT(RIGHT($D772,10),1)*100+IF(LEFT(RIGHT($D772,8),3)="jlr",1,2)*10+RIGHT($D772,1)</f>
        <v>9215122</v>
      </c>
      <c r="B772" s="28" t="s">
        <v>101</v>
      </c>
      <c r="C772" s="28" t="s">
        <v>521</v>
      </c>
      <c r="D772" s="28" t="s">
        <v>924</v>
      </c>
      <c r="E772" s="28">
        <v>4</v>
      </c>
      <c r="F772" s="28">
        <f t="shared" si="35"/>
        <v>2</v>
      </c>
      <c r="G772" s="28">
        <f>INDEX(难度数据!$A$1:$G$16,MATCH(VALUE(MID($D772,5,LEN($D772)-LEN(RIGHT($D772,11))-5+1)),难度数据!$A$1:$A$16,0),MATCH(LEFT($D772,3),难度数据!$A$1:$G$1,0))</f>
        <v>50</v>
      </c>
      <c r="H772" s="28">
        <f>VLOOKUP($G772,难度数据!$P:$AI,IF($F772=1,2+VLOOKUP($E772,难度数据!$A$24:$B$27,2,FALSE),12+VLOOKUP($E772,难度数据!$A$28:$B$31,2,FALSE)),FALSE)</f>
        <v>1.41720595886069</v>
      </c>
      <c r="I772" s="28">
        <f>VLOOKUP($G772,难度数据!$P:$AI,IF($F772=1,3+VLOOKUP($E772,难度数据!$A$24:$B$27,2,FALSE),13+VLOOKUP($E772,难度数据!$A$28:$B$31,2,FALSE)),FALSE)</f>
        <v>0</v>
      </c>
      <c r="J772" s="28">
        <f>VLOOKUP($G772,难度数据!$P:$AI,IF($F772=1,4+VLOOKUP($E772,难度数据!$A$24:$B$27,2,FALSE),14+VLOOKUP($E772,难度数据!$A$28:$B$31,2,FALSE)),FALSE)</f>
        <v>2500</v>
      </c>
      <c r="K772" s="28">
        <v>0</v>
      </c>
      <c r="L772" s="28">
        <v>1.5</v>
      </c>
      <c r="M772" s="28">
        <v>0</v>
      </c>
      <c r="N772" s="28">
        <v>0</v>
      </c>
      <c r="O772" s="28">
        <f ca="1">LOOKUP($G772*4,难度数据!$I$3:$I$23,IF($F772=1,INDIRECT("难度数据"&amp;"!$J$3:$J$23"),INDIRECT("难度数据"&amp;"!$K$3:$K$23")))</f>
        <v>94650</v>
      </c>
      <c r="P772" s="28">
        <v>0</v>
      </c>
      <c r="Q772" s="28">
        <v>0</v>
      </c>
      <c r="R772" s="28">
        <v>1303009</v>
      </c>
      <c r="S772" s="28">
        <v>1</v>
      </c>
      <c r="T772" s="28">
        <v>1304029</v>
      </c>
      <c r="U772" s="28">
        <v>10</v>
      </c>
      <c r="V772" s="28">
        <v>1304032</v>
      </c>
      <c r="W772" s="28">
        <v>10</v>
      </c>
      <c r="X772" s="28"/>
      <c r="Y772" s="28"/>
      <c r="Z772" s="28"/>
      <c r="AA772" s="28" t="str">
        <f t="shared" si="34"/>
        <v/>
      </c>
      <c r="AB772" s="28">
        <v>0</v>
      </c>
      <c r="AC772" s="28">
        <f t="shared" ref="AC772:AC835" si="36">IF(INT(AG772/100000)=12,4,5)</f>
        <v>5</v>
      </c>
      <c r="AD772" s="29" t="str">
        <f>VLOOKUP(AG772,[2]战场角色!$A:$V,22,0)</f>
        <v>head_xh_1102009</v>
      </c>
      <c r="AE772" s="29">
        <f>VLOOKUP(AG772,检索目录!A:F,6,0)</f>
        <v>3</v>
      </c>
      <c r="AF772" s="28">
        <f>VLOOKUP(AG772,检索目录!A:F,3,0)</f>
        <v>1</v>
      </c>
      <c r="AG772" s="28">
        <v>1102009</v>
      </c>
      <c r="AH772" s="28"/>
    </row>
    <row r="773" s="29" customFormat="1" ht="16.5" spans="1:34">
      <c r="A773" s="35">
        <f>CONCATENATE(9,VLOOKUP(LEFT($D773,3),{"czg",1;"tfq",2;"zyd",3;"jzq",4;"gcz",5;"pcc",6},2,FALSE))*100000+VALUE(MID($D773,5,LEN($D773)-LEN(RIGHT($D773,11))-5+1))*1000+LEFT(RIGHT($D773,10),1)*100+IF(LEFT(RIGHT($D773,8),3)="jlr",1,2)*10+RIGHT($D773,1)</f>
        <v>9215113</v>
      </c>
      <c r="B773" s="28" t="s">
        <v>98</v>
      </c>
      <c r="C773" s="28" t="s">
        <v>183</v>
      </c>
      <c r="D773" s="28" t="s">
        <v>925</v>
      </c>
      <c r="E773" s="28">
        <v>3</v>
      </c>
      <c r="F773" s="28">
        <f t="shared" si="35"/>
        <v>1</v>
      </c>
      <c r="G773" s="28">
        <f>INDEX(难度数据!$A$1:$G$16,MATCH(VALUE(MID($D773,5,LEN($D773)-LEN(RIGHT($D773,11))-5+1)),难度数据!$A$1:$A$16,0),MATCH(LEFT($D773,3),难度数据!$A$1:$G$1,0))</f>
        <v>50</v>
      </c>
      <c r="H773" s="28">
        <f>VLOOKUP($G773,难度数据!$P:$AI,IF($F773=1,2+VLOOKUP($E773,难度数据!$A$24:$B$27,2,FALSE),12+VLOOKUP($E773,难度数据!$A$28:$B$31,2,FALSE)),FALSE)</f>
        <v>1.22682959174008</v>
      </c>
      <c r="I773" s="28">
        <f>VLOOKUP($G773,难度数据!$P:$AI,IF($F773=1,3+VLOOKUP($E773,难度数据!$A$24:$B$27,2,FALSE),13+VLOOKUP($E773,难度数据!$A$28:$B$31,2,FALSE)),FALSE)</f>
        <v>0</v>
      </c>
      <c r="J773" s="28">
        <f>VLOOKUP($G773,难度数据!$P:$AI,IF($F773=1,4+VLOOKUP($E773,难度数据!$A$24:$B$27,2,FALSE),14+VLOOKUP($E773,难度数据!$A$28:$B$31,2,FALSE)),FALSE)</f>
        <v>2500</v>
      </c>
      <c r="K773" s="28">
        <v>0</v>
      </c>
      <c r="L773" s="28">
        <v>1.5</v>
      </c>
      <c r="M773" s="28">
        <v>0</v>
      </c>
      <c r="N773" s="28">
        <v>0</v>
      </c>
      <c r="O773" s="28">
        <f ca="1">LOOKUP($G773*4,难度数据!$I$3:$I$23,IF($F773=1,INDIRECT("难度数据"&amp;"!$J$3:$J$23"),INDIRECT("难度数据"&amp;"!$K$3:$K$23")))</f>
        <v>210</v>
      </c>
      <c r="P773" s="28">
        <v>0</v>
      </c>
      <c r="Q773" s="28">
        <v>0</v>
      </c>
      <c r="R773" s="28">
        <v>1301011</v>
      </c>
      <c r="S773" s="28">
        <v>1</v>
      </c>
      <c r="T773" s="28">
        <v>1302011</v>
      </c>
      <c r="U773" s="28">
        <v>10</v>
      </c>
      <c r="V773" s="28"/>
      <c r="W773" s="28"/>
      <c r="X773" s="28"/>
      <c r="Y773" s="28"/>
      <c r="Z773" s="28"/>
      <c r="AA773" s="28" t="str">
        <f t="shared" si="34"/>
        <v>tfq-15-1-shl-loc3</v>
      </c>
      <c r="AB773" s="28">
        <v>4</v>
      </c>
      <c r="AC773" s="28">
        <f t="shared" si="36"/>
        <v>5</v>
      </c>
      <c r="AD773" s="29" t="str">
        <f>VLOOKUP(AG773,[2]战场角色!$A:$V,22,0)</f>
        <v>head_yfz_1101011</v>
      </c>
      <c r="AE773" s="29">
        <f>VLOOKUP(AG773,检索目录!A:F,6,0)</f>
        <v>3</v>
      </c>
      <c r="AF773" s="28">
        <f>VLOOKUP(AG773,检索目录!A:F,3,0)</f>
        <v>2</v>
      </c>
      <c r="AG773" s="28">
        <v>1101011</v>
      </c>
      <c r="AH773" s="28"/>
    </row>
    <row r="774" s="29" customFormat="1" ht="16.5" spans="1:34">
      <c r="A774" s="35">
        <f>CONCATENATE(9,VLOOKUP(LEFT($D774,3),{"czg",1;"tfq",2;"zyd",3;"jzq",4;"gcz",5;"pcc",6},2,FALSE))*100000+VALUE(MID($D774,5,LEN($D774)-LEN(RIGHT($D774,11))-5+1))*1000+LEFT(RIGHT($D774,10),1)*100+IF(LEFT(RIGHT($D774,8),3)="jlr",1,2)*10+RIGHT($D774,1)</f>
        <v>9215123</v>
      </c>
      <c r="B774" s="28" t="s">
        <v>101</v>
      </c>
      <c r="C774" s="28" t="s">
        <v>524</v>
      </c>
      <c r="D774" s="28" t="s">
        <v>926</v>
      </c>
      <c r="E774" s="28">
        <v>3</v>
      </c>
      <c r="F774" s="28">
        <f t="shared" si="35"/>
        <v>2</v>
      </c>
      <c r="G774" s="28">
        <f>INDEX(难度数据!$A$1:$G$16,MATCH(VALUE(MID($D774,5,LEN($D774)-LEN(RIGHT($D774,11))-5+1)),难度数据!$A$1:$A$16,0),MATCH(LEFT($D774,3),难度数据!$A$1:$G$1,0))</f>
        <v>50</v>
      </c>
      <c r="H774" s="28">
        <f>VLOOKUP($G774,难度数据!$P:$AI,IF($F774=1,2+VLOOKUP($E774,难度数据!$A$24:$B$27,2,FALSE),12+VLOOKUP($E774,难度数据!$A$28:$B$31,2,FALSE)),FALSE)</f>
        <v>1.23187902577891</v>
      </c>
      <c r="I774" s="28">
        <f>VLOOKUP($G774,难度数据!$P:$AI,IF($F774=1,3+VLOOKUP($E774,难度数据!$A$24:$B$27,2,FALSE),13+VLOOKUP($E774,难度数据!$A$28:$B$31,2,FALSE)),FALSE)</f>
        <v>0</v>
      </c>
      <c r="J774" s="28">
        <f>VLOOKUP($G774,难度数据!$P:$AI,IF($F774=1,4+VLOOKUP($E774,难度数据!$A$24:$B$27,2,FALSE),14+VLOOKUP($E774,难度数据!$A$28:$B$31,2,FALSE)),FALSE)</f>
        <v>2500</v>
      </c>
      <c r="K774" s="28">
        <v>0</v>
      </c>
      <c r="L774" s="28">
        <v>1.5</v>
      </c>
      <c r="M774" s="28">
        <v>0</v>
      </c>
      <c r="N774" s="28">
        <v>0</v>
      </c>
      <c r="O774" s="28">
        <f ca="1">LOOKUP($G774*4,难度数据!$I$3:$I$23,IF($F774=1,INDIRECT("难度数据"&amp;"!$J$3:$J$23"),INDIRECT("难度数据"&amp;"!$K$3:$K$23")))</f>
        <v>94650</v>
      </c>
      <c r="P774" s="28">
        <v>0</v>
      </c>
      <c r="Q774" s="28">
        <v>0</v>
      </c>
      <c r="R774" s="28">
        <v>1303017</v>
      </c>
      <c r="S774" s="28">
        <v>1</v>
      </c>
      <c r="T774" s="28">
        <v>1304030</v>
      </c>
      <c r="U774" s="28">
        <v>10</v>
      </c>
      <c r="V774" s="28">
        <v>1304031</v>
      </c>
      <c r="W774" s="28">
        <v>10</v>
      </c>
      <c r="X774" s="28"/>
      <c r="Y774" s="28"/>
      <c r="Z774" s="28"/>
      <c r="AA774" s="28" t="str">
        <f t="shared" si="34"/>
        <v/>
      </c>
      <c r="AB774" s="28">
        <v>0</v>
      </c>
      <c r="AC774" s="28">
        <f t="shared" si="36"/>
        <v>5</v>
      </c>
      <c r="AD774" s="29" t="str">
        <f>VLOOKUP(AG774,[2]战场角色!$A:$V,22,0)</f>
        <v>head_fl_1102017</v>
      </c>
      <c r="AE774" s="29">
        <f>VLOOKUP(AG774,检索目录!A:F,6,0)</f>
        <v>3</v>
      </c>
      <c r="AF774" s="28">
        <f>VLOOKUP(AG774,检索目录!A:F,3,0)</f>
        <v>2</v>
      </c>
      <c r="AG774" s="28">
        <v>1102017</v>
      </c>
      <c r="AH774" s="28"/>
    </row>
    <row r="775" s="29" customFormat="1" ht="16.5" spans="1:34">
      <c r="A775" s="35">
        <f>CONCATENATE(9,VLOOKUP(LEFT($D775,3),{"czg",1;"tfq",2;"zyd",3;"jzq",4;"gcz",5;"pcc",6},2,FALSE))*100000+VALUE(MID($D775,5,LEN($D775)-LEN(RIGHT($D775,11))-5+1))*1000+LEFT(RIGHT($D775,10),1)*100+IF(LEFT(RIGHT($D775,8),3)="jlr",1,2)*10+RIGHT($D775,1)</f>
        <v>9215211</v>
      </c>
      <c r="B775" s="28" t="s">
        <v>98</v>
      </c>
      <c r="C775" s="28" t="s">
        <v>226</v>
      </c>
      <c r="D775" s="28" t="s">
        <v>927</v>
      </c>
      <c r="E775" s="28">
        <v>3</v>
      </c>
      <c r="F775" s="28">
        <f t="shared" si="35"/>
        <v>1</v>
      </c>
      <c r="G775" s="28">
        <f>INDEX(难度数据!$A$1:$G$16,MATCH(VALUE(MID($D775,5,LEN($D775)-LEN(RIGHT($D775,11))-5+1)),难度数据!$A$1:$A$16,0),MATCH(LEFT($D775,3),难度数据!$A$1:$G$1,0))</f>
        <v>50</v>
      </c>
      <c r="H775" s="28">
        <f>VLOOKUP($G775,难度数据!$P:$AI,IF($F775=1,2+VLOOKUP($E775,难度数据!$A$24:$B$27,2,FALSE),12+VLOOKUP($E775,难度数据!$A$28:$B$31,2,FALSE)),FALSE)</f>
        <v>1.22682959174008</v>
      </c>
      <c r="I775" s="28">
        <f>VLOOKUP($G775,难度数据!$P:$AI,IF($F775=1,3+VLOOKUP($E775,难度数据!$A$24:$B$27,2,FALSE),13+VLOOKUP($E775,难度数据!$A$28:$B$31,2,FALSE)),FALSE)</f>
        <v>0</v>
      </c>
      <c r="J775" s="28">
        <f>VLOOKUP($G775,难度数据!$P:$AI,IF($F775=1,4+VLOOKUP($E775,难度数据!$A$24:$B$27,2,FALSE),14+VLOOKUP($E775,难度数据!$A$28:$B$31,2,FALSE)),FALSE)</f>
        <v>2500</v>
      </c>
      <c r="K775" s="28">
        <v>0</v>
      </c>
      <c r="L775" s="28">
        <v>1.5</v>
      </c>
      <c r="M775" s="28">
        <v>0</v>
      </c>
      <c r="N775" s="28">
        <v>0</v>
      </c>
      <c r="O775" s="28">
        <f ca="1">LOOKUP($G775*4,难度数据!$I$3:$I$23,IF($F775=1,INDIRECT("难度数据"&amp;"!$J$3:$J$23"),INDIRECT("难度数据"&amp;"!$K$3:$K$23")))</f>
        <v>210</v>
      </c>
      <c r="P775" s="28">
        <v>0</v>
      </c>
      <c r="Q775" s="28">
        <v>0</v>
      </c>
      <c r="R775" s="28">
        <v>1301006</v>
      </c>
      <c r="S775" s="28">
        <v>1</v>
      </c>
      <c r="T775" s="28">
        <v>1302006</v>
      </c>
      <c r="U775" s="28">
        <v>10</v>
      </c>
      <c r="V775" s="28"/>
      <c r="W775" s="28"/>
      <c r="X775" s="28"/>
      <c r="Y775" s="28"/>
      <c r="Z775" s="28"/>
      <c r="AA775" s="28" t="str">
        <f t="shared" si="34"/>
        <v>tfq-15-2-shl-loc1</v>
      </c>
      <c r="AB775" s="28">
        <v>4</v>
      </c>
      <c r="AC775" s="28">
        <f t="shared" si="36"/>
        <v>5</v>
      </c>
      <c r="AD775" s="29" t="str">
        <f>VLOOKUP(AG775,[2]战场角色!$A:$V,22,0)</f>
        <v>head_hltn_1101006</v>
      </c>
      <c r="AE775" s="29">
        <f>VLOOKUP(AG775,检索目录!A:F,6,0)</f>
        <v>4</v>
      </c>
      <c r="AF775" s="28">
        <f>VLOOKUP(AG775,检索目录!A:F,3,0)</f>
        <v>3</v>
      </c>
      <c r="AG775" s="28">
        <v>1101006</v>
      </c>
      <c r="AH775" s="28"/>
    </row>
    <row r="776" s="29" customFormat="1" ht="16.5" spans="1:34">
      <c r="A776" s="35">
        <f>CONCATENATE(9,VLOOKUP(LEFT($D776,3),{"czg",1;"tfq",2;"zyd",3;"jzq",4;"gcz",5;"pcc",6},2,FALSE))*100000+VALUE(MID($D776,5,LEN($D776)-LEN(RIGHT($D776,11))-5+1))*1000+LEFT(RIGHT($D776,10),1)*100+IF(LEFT(RIGHT($D776,8),3)="jlr",1,2)*10+RIGHT($D776,1)</f>
        <v>9215221</v>
      </c>
      <c r="B776" s="28" t="s">
        <v>101</v>
      </c>
      <c r="C776" s="28" t="s">
        <v>527</v>
      </c>
      <c r="D776" s="28" t="s">
        <v>928</v>
      </c>
      <c r="E776" s="28">
        <v>3</v>
      </c>
      <c r="F776" s="28">
        <f t="shared" si="35"/>
        <v>2</v>
      </c>
      <c r="G776" s="28">
        <f>INDEX(难度数据!$A$1:$G$16,MATCH(VALUE(MID($D776,5,LEN($D776)-LEN(RIGHT($D776,11))-5+1)),难度数据!$A$1:$A$16,0),MATCH(LEFT($D776,3),难度数据!$A$1:$G$1,0))</f>
        <v>50</v>
      </c>
      <c r="H776" s="28">
        <f>VLOOKUP($G776,难度数据!$P:$AI,IF($F776=1,2+VLOOKUP($E776,难度数据!$A$24:$B$27,2,FALSE),12+VLOOKUP($E776,难度数据!$A$28:$B$31,2,FALSE)),FALSE)</f>
        <v>1.23187902577891</v>
      </c>
      <c r="I776" s="28">
        <f>VLOOKUP($G776,难度数据!$P:$AI,IF($F776=1,3+VLOOKUP($E776,难度数据!$A$24:$B$27,2,FALSE),13+VLOOKUP($E776,难度数据!$A$28:$B$31,2,FALSE)),FALSE)</f>
        <v>0</v>
      </c>
      <c r="J776" s="28">
        <f>VLOOKUP($G776,难度数据!$P:$AI,IF($F776=1,4+VLOOKUP($E776,难度数据!$A$24:$B$27,2,FALSE),14+VLOOKUP($E776,难度数据!$A$28:$B$31,2,FALSE)),FALSE)</f>
        <v>2500</v>
      </c>
      <c r="K776" s="28">
        <v>0</v>
      </c>
      <c r="L776" s="28">
        <v>1.5</v>
      </c>
      <c r="M776" s="28">
        <v>0</v>
      </c>
      <c r="N776" s="28">
        <v>0</v>
      </c>
      <c r="O776" s="28">
        <f ca="1">LOOKUP($G776*4,难度数据!$I$3:$I$23,IF($F776=1,INDIRECT("难度数据"&amp;"!$J$3:$J$23"),INDIRECT("难度数据"&amp;"!$K$3:$K$23")))</f>
        <v>94650</v>
      </c>
      <c r="P776" s="28">
        <v>0</v>
      </c>
      <c r="Q776" s="28">
        <v>0</v>
      </c>
      <c r="R776" s="28">
        <v>1303007</v>
      </c>
      <c r="S776" s="28">
        <v>1</v>
      </c>
      <c r="T776" s="28">
        <v>1304017</v>
      </c>
      <c r="U776" s="28">
        <v>10</v>
      </c>
      <c r="V776" s="28">
        <v>1304019</v>
      </c>
      <c r="W776" s="28">
        <v>10</v>
      </c>
      <c r="X776" s="28"/>
      <c r="Y776" s="28"/>
      <c r="Z776" s="28"/>
      <c r="AA776" s="28" t="str">
        <f t="shared" si="34"/>
        <v/>
      </c>
      <c r="AB776" s="28">
        <v>0</v>
      </c>
      <c r="AC776" s="28">
        <f t="shared" si="36"/>
        <v>5</v>
      </c>
      <c r="AD776" s="29" t="str">
        <f>VLOOKUP(AG776,[2]战场角色!$A:$V,22,0)</f>
        <v>head_tstn_1102007</v>
      </c>
      <c r="AE776" s="29">
        <f>VLOOKUP(AG776,检索目录!A:F,6,0)</f>
        <v>4</v>
      </c>
      <c r="AF776" s="28">
        <f>VLOOKUP(AG776,检索目录!A:F,3,0)</f>
        <v>3</v>
      </c>
      <c r="AG776" s="28">
        <v>1102007</v>
      </c>
      <c r="AH776" s="28"/>
    </row>
    <row r="777" s="29" customFormat="1" ht="16.5" spans="1:34">
      <c r="A777" s="35">
        <f>CONCATENATE(9,VLOOKUP(LEFT($D777,3),{"czg",1;"tfq",2;"zyd",3;"jzq",4;"gcz",5;"pcc",6},2,FALSE))*100000+VALUE(MID($D777,5,LEN($D777)-LEN(RIGHT($D777,11))-5+1))*1000+LEFT(RIGHT($D777,10),1)*100+IF(LEFT(RIGHT($D777,8),3)="jlr",1,2)*10+RIGHT($D777,1)</f>
        <v>9215212</v>
      </c>
      <c r="B777" s="28" t="s">
        <v>98</v>
      </c>
      <c r="C777" s="28" t="s">
        <v>231</v>
      </c>
      <c r="D777" s="28" t="s">
        <v>929</v>
      </c>
      <c r="E777" s="28">
        <v>4</v>
      </c>
      <c r="F777" s="28">
        <f t="shared" si="35"/>
        <v>1</v>
      </c>
      <c r="G777" s="28">
        <f>INDEX(难度数据!$A$1:$G$16,MATCH(VALUE(MID($D777,5,LEN($D777)-LEN(RIGHT($D777,11))-5+1)),难度数据!$A$1:$A$16,0),MATCH(LEFT($D777,3),难度数据!$A$1:$G$1,0))</f>
        <v>50</v>
      </c>
      <c r="H777" s="28">
        <f>VLOOKUP($G777,难度数据!$P:$AI,IF($F777=1,2+VLOOKUP($E777,难度数据!$A$24:$B$27,2,FALSE),12+VLOOKUP($E777,难度数据!$A$28:$B$31,2,FALSE)),FALSE)</f>
        <v>1.41557260585394</v>
      </c>
      <c r="I777" s="28">
        <f>VLOOKUP($G777,难度数据!$P:$AI,IF($F777=1,3+VLOOKUP($E777,难度数据!$A$24:$B$27,2,FALSE),13+VLOOKUP($E777,难度数据!$A$28:$B$31,2,FALSE)),FALSE)</f>
        <v>0</v>
      </c>
      <c r="J777" s="28">
        <f>VLOOKUP($G777,难度数据!$P:$AI,IF($F777=1,4+VLOOKUP($E777,难度数据!$A$24:$B$27,2,FALSE),14+VLOOKUP($E777,难度数据!$A$28:$B$31,2,FALSE)),FALSE)</f>
        <v>2500</v>
      </c>
      <c r="K777" s="28">
        <v>0</v>
      </c>
      <c r="L777" s="28">
        <v>1.5</v>
      </c>
      <c r="M777" s="28">
        <v>0</v>
      </c>
      <c r="N777" s="28">
        <v>0</v>
      </c>
      <c r="O777" s="28">
        <f ca="1">LOOKUP($G777*4,难度数据!$I$3:$I$23,IF($F777=1,INDIRECT("难度数据"&amp;"!$J$3:$J$23"),INDIRECT("难度数据"&amp;"!$K$3:$K$23")))</f>
        <v>210</v>
      </c>
      <c r="P777" s="28">
        <v>0</v>
      </c>
      <c r="Q777" s="28">
        <v>0</v>
      </c>
      <c r="R777" s="28">
        <v>1301003</v>
      </c>
      <c r="S777" s="28">
        <v>1</v>
      </c>
      <c r="T777" s="28">
        <v>1302003</v>
      </c>
      <c r="U777" s="28">
        <v>10</v>
      </c>
      <c r="V777" s="28"/>
      <c r="W777" s="28"/>
      <c r="X777" s="28"/>
      <c r="Y777" s="28"/>
      <c r="Z777" s="28"/>
      <c r="AA777" s="28" t="str">
        <f t="shared" si="34"/>
        <v>tfq-15-2-shl-loc2</v>
      </c>
      <c r="AB777" s="28">
        <v>4</v>
      </c>
      <c r="AC777" s="28">
        <f t="shared" si="36"/>
        <v>5</v>
      </c>
      <c r="AD777" s="29" t="str">
        <f>VLOOKUP(AG777,[2]战场角色!$A:$V,22,0)</f>
        <v>head_zdxl_1101003</v>
      </c>
      <c r="AE777" s="29">
        <f>VLOOKUP(AG777,检索目录!A:F,6,0)</f>
        <v>3</v>
      </c>
      <c r="AF777" s="28">
        <f>VLOOKUP(AG777,检索目录!A:F,3,0)</f>
        <v>3</v>
      </c>
      <c r="AG777" s="28">
        <v>1101003</v>
      </c>
      <c r="AH777" s="28"/>
    </row>
    <row r="778" s="29" customFormat="1" ht="16.5" spans="1:34">
      <c r="A778" s="35">
        <f>CONCATENATE(9,VLOOKUP(LEFT($D778,3),{"czg",1;"tfq",2;"zyd",3;"jzq",4;"gcz",5;"pcc",6},2,FALSE))*100000+VALUE(MID($D778,5,LEN($D778)-LEN(RIGHT($D778,11))-5+1))*1000+LEFT(RIGHT($D778,10),1)*100+IF(LEFT(RIGHT($D778,8),3)="jlr",1,2)*10+RIGHT($D778,1)</f>
        <v>9215222</v>
      </c>
      <c r="B778" s="28" t="s">
        <v>101</v>
      </c>
      <c r="C778" s="28" t="s">
        <v>505</v>
      </c>
      <c r="D778" s="28" t="s">
        <v>930</v>
      </c>
      <c r="E778" s="28">
        <v>4</v>
      </c>
      <c r="F778" s="28">
        <f t="shared" si="35"/>
        <v>2</v>
      </c>
      <c r="G778" s="28">
        <f>INDEX(难度数据!$A$1:$G$16,MATCH(VALUE(MID($D778,5,LEN($D778)-LEN(RIGHT($D778,11))-5+1)),难度数据!$A$1:$A$16,0),MATCH(LEFT($D778,3),难度数据!$A$1:$G$1,0))</f>
        <v>50</v>
      </c>
      <c r="H778" s="28">
        <f>VLOOKUP($G778,难度数据!$P:$AI,IF($F778=1,2+VLOOKUP($E778,难度数据!$A$24:$B$27,2,FALSE),12+VLOOKUP($E778,难度数据!$A$28:$B$31,2,FALSE)),FALSE)</f>
        <v>1.41720595886069</v>
      </c>
      <c r="I778" s="28">
        <f>VLOOKUP($G778,难度数据!$P:$AI,IF($F778=1,3+VLOOKUP($E778,难度数据!$A$24:$B$27,2,FALSE),13+VLOOKUP($E778,难度数据!$A$28:$B$31,2,FALSE)),FALSE)</f>
        <v>0</v>
      </c>
      <c r="J778" s="28">
        <f>VLOOKUP($G778,难度数据!$P:$AI,IF($F778=1,4+VLOOKUP($E778,难度数据!$A$24:$B$27,2,FALSE),14+VLOOKUP($E778,难度数据!$A$28:$B$31,2,FALSE)),FALSE)</f>
        <v>2500</v>
      </c>
      <c r="K778" s="28">
        <v>0</v>
      </c>
      <c r="L778" s="28">
        <v>1.5</v>
      </c>
      <c r="M778" s="28">
        <v>0</v>
      </c>
      <c r="N778" s="28">
        <v>0</v>
      </c>
      <c r="O778" s="28">
        <f ca="1">LOOKUP($G778*4,难度数据!$I$3:$I$23,IF($F778=1,INDIRECT("难度数据"&amp;"!$J$3:$J$23"),INDIRECT("难度数据"&amp;"!$K$3:$K$23")))</f>
        <v>94650</v>
      </c>
      <c r="P778" s="28">
        <v>0</v>
      </c>
      <c r="Q778" s="28">
        <v>0</v>
      </c>
      <c r="R778" s="28">
        <v>1303005</v>
      </c>
      <c r="S778" s="28">
        <v>1</v>
      </c>
      <c r="T778" s="28">
        <v>1304030</v>
      </c>
      <c r="U778" s="28">
        <v>10</v>
      </c>
      <c r="V778" s="28">
        <v>1304036</v>
      </c>
      <c r="W778" s="28">
        <v>10</v>
      </c>
      <c r="X778" s="28"/>
      <c r="Y778" s="28"/>
      <c r="Z778" s="28"/>
      <c r="AA778" s="28" t="str">
        <f t="shared" si="34"/>
        <v/>
      </c>
      <c r="AB778" s="28">
        <v>0</v>
      </c>
      <c r="AC778" s="28">
        <f t="shared" si="36"/>
        <v>5</v>
      </c>
      <c r="AD778" s="29" t="str">
        <f>VLOOKUP(AG778,[2]战场角色!$A:$V,22,0)</f>
        <v>head_lxy_1102005</v>
      </c>
      <c r="AE778" s="29">
        <f>VLOOKUP(AG778,检索目录!A:F,6,0)</f>
        <v>3</v>
      </c>
      <c r="AF778" s="28">
        <f>VLOOKUP(AG778,检索目录!A:F,3,0)</f>
        <v>3</v>
      </c>
      <c r="AG778" s="28">
        <v>1102005</v>
      </c>
      <c r="AH778" s="28"/>
    </row>
    <row r="779" s="29" customFormat="1" ht="16.5" spans="1:34">
      <c r="A779" s="35">
        <f>CONCATENATE(9,VLOOKUP(LEFT($D779,3),{"czg",1;"tfq",2;"zyd",3;"jzq",4;"gcz",5;"pcc",6},2,FALSE))*100000+VALUE(MID($D779,5,LEN($D779)-LEN(RIGHT($D779,11))-5+1))*1000+LEFT(RIGHT($D779,10),1)*100+IF(LEFT(RIGHT($D779,8),3)="jlr",1,2)*10+RIGHT($D779,1)</f>
        <v>9215213</v>
      </c>
      <c r="B779" s="28" t="s">
        <v>98</v>
      </c>
      <c r="C779" s="28" t="s">
        <v>99</v>
      </c>
      <c r="D779" s="28" t="s">
        <v>931</v>
      </c>
      <c r="E779" s="28">
        <v>3</v>
      </c>
      <c r="F779" s="28">
        <f t="shared" si="35"/>
        <v>1</v>
      </c>
      <c r="G779" s="28">
        <f>INDEX(难度数据!$A$1:$G$16,MATCH(VALUE(MID($D779,5,LEN($D779)-LEN(RIGHT($D779,11))-5+1)),难度数据!$A$1:$A$16,0),MATCH(LEFT($D779,3),难度数据!$A$1:$G$1,0))</f>
        <v>50</v>
      </c>
      <c r="H779" s="28">
        <f>VLOOKUP($G779,难度数据!$P:$AI,IF($F779=1,2+VLOOKUP($E779,难度数据!$A$24:$B$27,2,FALSE),12+VLOOKUP($E779,难度数据!$A$28:$B$31,2,FALSE)),FALSE)</f>
        <v>1.22682959174008</v>
      </c>
      <c r="I779" s="28">
        <f>VLOOKUP($G779,难度数据!$P:$AI,IF($F779=1,3+VLOOKUP($E779,难度数据!$A$24:$B$27,2,FALSE),13+VLOOKUP($E779,难度数据!$A$28:$B$31,2,FALSE)),FALSE)</f>
        <v>0</v>
      </c>
      <c r="J779" s="28">
        <f>VLOOKUP($G779,难度数据!$P:$AI,IF($F779=1,4+VLOOKUP($E779,难度数据!$A$24:$B$27,2,FALSE),14+VLOOKUP($E779,难度数据!$A$28:$B$31,2,FALSE)),FALSE)</f>
        <v>2500</v>
      </c>
      <c r="K779" s="28">
        <v>0</v>
      </c>
      <c r="L779" s="28">
        <v>1.5</v>
      </c>
      <c r="M779" s="28">
        <v>0</v>
      </c>
      <c r="N779" s="28">
        <v>0</v>
      </c>
      <c r="O779" s="28">
        <f ca="1">LOOKUP($G779*4,难度数据!$I$3:$I$23,IF($F779=1,INDIRECT("难度数据"&amp;"!$J$3:$J$23"),INDIRECT("难度数据"&amp;"!$K$3:$K$23")))</f>
        <v>210</v>
      </c>
      <c r="P779" s="28">
        <v>0</v>
      </c>
      <c r="Q779" s="28">
        <v>0</v>
      </c>
      <c r="R779" s="28">
        <v>1301012</v>
      </c>
      <c r="S779" s="28">
        <v>1</v>
      </c>
      <c r="T779" s="28">
        <v>1302012</v>
      </c>
      <c r="U779" s="28">
        <v>10</v>
      </c>
      <c r="V779" s="28"/>
      <c r="W779" s="28"/>
      <c r="X779" s="28"/>
      <c r="Y779" s="28"/>
      <c r="Z779" s="28"/>
      <c r="AA779" s="28" t="str">
        <f t="shared" si="34"/>
        <v>tfq-15-2-shl-loc3</v>
      </c>
      <c r="AB779" s="28">
        <v>4</v>
      </c>
      <c r="AC779" s="28">
        <f t="shared" si="36"/>
        <v>5</v>
      </c>
      <c r="AD779" s="29" t="str">
        <f>VLOOKUP(AG779,[2]战场角色!$A:$V,22,0)</f>
        <v>head_nyf_1101012</v>
      </c>
      <c r="AE779" s="29">
        <f>VLOOKUP(AG779,检索目录!A:F,6,0)</f>
        <v>2</v>
      </c>
      <c r="AF779" s="28">
        <f>VLOOKUP(AG779,检索目录!A:F,3,0)</f>
        <v>2</v>
      </c>
      <c r="AG779" s="28">
        <v>1101012</v>
      </c>
      <c r="AH779" s="28"/>
    </row>
    <row r="780" s="29" customFormat="1" ht="16.5" spans="1:34">
      <c r="A780" s="35">
        <f>CONCATENATE(9,VLOOKUP(LEFT($D780,3),{"czg",1;"tfq",2;"zyd",3;"jzq",4;"gcz",5;"pcc",6},2,FALSE))*100000+VALUE(MID($D780,5,LEN($D780)-LEN(RIGHT($D780,11))-5+1))*1000+LEFT(RIGHT($D780,10),1)*100+IF(LEFT(RIGHT($D780,8),3)="jlr",1,2)*10+RIGHT($D780,1)</f>
        <v>9215223</v>
      </c>
      <c r="B780" s="28" t="s">
        <v>101</v>
      </c>
      <c r="C780" s="28" t="s">
        <v>493</v>
      </c>
      <c r="D780" s="28" t="s">
        <v>932</v>
      </c>
      <c r="E780" s="28">
        <v>3</v>
      </c>
      <c r="F780" s="28">
        <f t="shared" si="35"/>
        <v>2</v>
      </c>
      <c r="G780" s="28">
        <f>INDEX(难度数据!$A$1:$G$16,MATCH(VALUE(MID($D780,5,LEN($D780)-LEN(RIGHT($D780,11))-5+1)),难度数据!$A$1:$A$16,0),MATCH(LEFT($D780,3),难度数据!$A$1:$G$1,0))</f>
        <v>50</v>
      </c>
      <c r="H780" s="28">
        <f>VLOOKUP($G780,难度数据!$P:$AI,IF($F780=1,2+VLOOKUP($E780,难度数据!$A$24:$B$27,2,FALSE),12+VLOOKUP($E780,难度数据!$A$28:$B$31,2,FALSE)),FALSE)</f>
        <v>1.23187902577891</v>
      </c>
      <c r="I780" s="28">
        <f>VLOOKUP($G780,难度数据!$P:$AI,IF($F780=1,3+VLOOKUP($E780,难度数据!$A$24:$B$27,2,FALSE),13+VLOOKUP($E780,难度数据!$A$28:$B$31,2,FALSE)),FALSE)</f>
        <v>0</v>
      </c>
      <c r="J780" s="28">
        <f>VLOOKUP($G780,难度数据!$P:$AI,IF($F780=1,4+VLOOKUP($E780,难度数据!$A$24:$B$27,2,FALSE),14+VLOOKUP($E780,难度数据!$A$28:$B$31,2,FALSE)),FALSE)</f>
        <v>2500</v>
      </c>
      <c r="K780" s="28">
        <v>0</v>
      </c>
      <c r="L780" s="28">
        <v>1.5</v>
      </c>
      <c r="M780" s="28">
        <v>0</v>
      </c>
      <c r="N780" s="28">
        <v>0</v>
      </c>
      <c r="O780" s="28">
        <f ca="1">LOOKUP($G780*4,难度数据!$I$3:$I$23,IF($F780=1,INDIRECT("难度数据"&amp;"!$J$3:$J$23"),INDIRECT("难度数据"&amp;"!$K$3:$K$23")))</f>
        <v>94650</v>
      </c>
      <c r="P780" s="28">
        <v>0</v>
      </c>
      <c r="Q780" s="28">
        <v>0</v>
      </c>
      <c r="R780" s="28">
        <v>1303018</v>
      </c>
      <c r="S780" s="28">
        <v>1</v>
      </c>
      <c r="T780" s="28">
        <v>1304029</v>
      </c>
      <c r="U780" s="28">
        <v>10</v>
      </c>
      <c r="V780" s="28">
        <v>1304032</v>
      </c>
      <c r="W780" s="28">
        <v>10</v>
      </c>
      <c r="X780" s="28"/>
      <c r="Y780" s="28"/>
      <c r="Z780" s="28"/>
      <c r="AA780" s="28" t="str">
        <f t="shared" ref="AA780:AA843" si="37">IF(LEFT(RIGHT($D780,8),3)="jlr",$D781,"")</f>
        <v/>
      </c>
      <c r="AB780" s="28">
        <v>0</v>
      </c>
      <c r="AC780" s="28">
        <f t="shared" si="36"/>
        <v>5</v>
      </c>
      <c r="AD780" s="29" t="str">
        <f>VLOOKUP(AG780,[2]战场角色!$A:$V,22,0)</f>
        <v>head_sr_1102018</v>
      </c>
      <c r="AE780" s="29">
        <f>VLOOKUP(AG780,检索目录!A:F,6,0)</f>
        <v>2</v>
      </c>
      <c r="AF780" s="28">
        <f>VLOOKUP(AG780,检索目录!A:F,3,0)</f>
        <v>2</v>
      </c>
      <c r="AG780" s="28">
        <v>1102018</v>
      </c>
      <c r="AH780" s="28"/>
    </row>
    <row r="781" s="29" customFormat="1" ht="16.5" spans="1:34">
      <c r="A781" s="35">
        <f>CONCATENATE(9,VLOOKUP(LEFT($D781,3),{"czg",1;"tfq",2;"zyd",3;"jzq",4;"gcz",5;"pcc",6},2,FALSE))*100000+VALUE(MID($D781,5,LEN($D781)-LEN(RIGHT($D781,11))-5+1))*1000+LEFT(RIGHT($D781,10),1)*100+IF(LEFT(RIGHT($D781,8),3)="jlr",1,2)*10+RIGHT($D781,1)</f>
        <v>9215311</v>
      </c>
      <c r="B781" s="28" t="s">
        <v>98</v>
      </c>
      <c r="C781" s="28" t="s">
        <v>207</v>
      </c>
      <c r="D781" s="28" t="s">
        <v>933</v>
      </c>
      <c r="E781" s="28">
        <v>3</v>
      </c>
      <c r="F781" s="28">
        <f t="shared" si="35"/>
        <v>1</v>
      </c>
      <c r="G781" s="28">
        <f>INDEX(难度数据!$A$1:$G$16,MATCH(VALUE(MID($D781,5,LEN($D781)-LEN(RIGHT($D781,11))-5+1)),难度数据!$A$1:$A$16,0),MATCH(LEFT($D781,3),难度数据!$A$1:$G$1,0))</f>
        <v>50</v>
      </c>
      <c r="H781" s="28">
        <f>VLOOKUP($G781,难度数据!$P:$AI,IF($F781=1,2+VLOOKUP($E781,难度数据!$A$24:$B$27,2,FALSE),12+VLOOKUP($E781,难度数据!$A$28:$B$31,2,FALSE)),FALSE)</f>
        <v>1.22682959174008</v>
      </c>
      <c r="I781" s="28">
        <f>VLOOKUP($G781,难度数据!$P:$AI,IF($F781=1,3+VLOOKUP($E781,难度数据!$A$24:$B$27,2,FALSE),13+VLOOKUP($E781,难度数据!$A$28:$B$31,2,FALSE)),FALSE)</f>
        <v>0</v>
      </c>
      <c r="J781" s="28">
        <f>VLOOKUP($G781,难度数据!$P:$AI,IF($F781=1,4+VLOOKUP($E781,难度数据!$A$24:$B$27,2,FALSE),14+VLOOKUP($E781,难度数据!$A$28:$B$31,2,FALSE)),FALSE)</f>
        <v>2500</v>
      </c>
      <c r="K781" s="28">
        <v>0</v>
      </c>
      <c r="L781" s="28">
        <v>1.5</v>
      </c>
      <c r="M781" s="28">
        <v>0</v>
      </c>
      <c r="N781" s="28">
        <v>0</v>
      </c>
      <c r="O781" s="28">
        <f ca="1">LOOKUP($G781*4,难度数据!$I$3:$I$23,IF($F781=1,INDIRECT("难度数据"&amp;"!$J$3:$J$23"),INDIRECT("难度数据"&amp;"!$K$3:$K$23")))</f>
        <v>210</v>
      </c>
      <c r="P781" s="28">
        <v>0</v>
      </c>
      <c r="Q781" s="28">
        <v>0</v>
      </c>
      <c r="R781" s="28">
        <v>1301009</v>
      </c>
      <c r="S781" s="28">
        <v>1</v>
      </c>
      <c r="T781" s="28">
        <v>1302009</v>
      </c>
      <c r="U781" s="28">
        <v>10</v>
      </c>
      <c r="V781" s="28"/>
      <c r="W781" s="28"/>
      <c r="X781" s="28"/>
      <c r="Y781" s="28"/>
      <c r="Z781" s="28"/>
      <c r="AA781" s="28" t="str">
        <f t="shared" si="37"/>
        <v>tfq-15-3-shl-loc1</v>
      </c>
      <c r="AB781" s="28">
        <v>4</v>
      </c>
      <c r="AC781" s="28">
        <f t="shared" si="36"/>
        <v>5</v>
      </c>
      <c r="AD781" s="29" t="str">
        <f>VLOOKUP(AG781,[2]战场角色!$A:$V,22,0)</f>
        <v>head_blsm_1101009</v>
      </c>
      <c r="AE781" s="29">
        <f>VLOOKUP(AG781,检索目录!A:F,6,0)</f>
        <v>3</v>
      </c>
      <c r="AF781" s="28">
        <f>VLOOKUP(AG781,检索目录!A:F,3,0)</f>
        <v>3</v>
      </c>
      <c r="AG781" s="28">
        <v>1101009</v>
      </c>
      <c r="AH781" s="28"/>
    </row>
    <row r="782" s="29" customFormat="1" ht="16.5" spans="1:34">
      <c r="A782" s="35">
        <f>CONCATENATE(9,VLOOKUP(LEFT($D782,3),{"czg",1;"tfq",2;"zyd",3;"jzq",4;"gcz",5;"pcc",6},2,FALSE))*100000+VALUE(MID($D782,5,LEN($D782)-LEN(RIGHT($D782,11))-5+1))*1000+LEFT(RIGHT($D782,10),1)*100+IF(LEFT(RIGHT($D782,8),3)="jlr",1,2)*10+RIGHT($D782,1)</f>
        <v>9215321</v>
      </c>
      <c r="B782" s="28" t="s">
        <v>101</v>
      </c>
      <c r="C782" s="28" t="s">
        <v>515</v>
      </c>
      <c r="D782" s="28" t="s">
        <v>934</v>
      </c>
      <c r="E782" s="28">
        <v>3</v>
      </c>
      <c r="F782" s="28">
        <f t="shared" si="35"/>
        <v>2</v>
      </c>
      <c r="G782" s="28">
        <f>INDEX(难度数据!$A$1:$G$16,MATCH(VALUE(MID($D782,5,LEN($D782)-LEN(RIGHT($D782,11))-5+1)),难度数据!$A$1:$A$16,0),MATCH(LEFT($D782,3),难度数据!$A$1:$G$1,0))</f>
        <v>50</v>
      </c>
      <c r="H782" s="28">
        <f>VLOOKUP($G782,难度数据!$P:$AI,IF($F782=1,2+VLOOKUP($E782,难度数据!$A$24:$B$27,2,FALSE),12+VLOOKUP($E782,难度数据!$A$28:$B$31,2,FALSE)),FALSE)</f>
        <v>1.23187902577891</v>
      </c>
      <c r="I782" s="28">
        <f>VLOOKUP($G782,难度数据!$P:$AI,IF($F782=1,3+VLOOKUP($E782,难度数据!$A$24:$B$27,2,FALSE),13+VLOOKUP($E782,难度数据!$A$28:$B$31,2,FALSE)),FALSE)</f>
        <v>0</v>
      </c>
      <c r="J782" s="28">
        <f>VLOOKUP($G782,难度数据!$P:$AI,IF($F782=1,4+VLOOKUP($E782,难度数据!$A$24:$B$27,2,FALSE),14+VLOOKUP($E782,难度数据!$A$28:$B$31,2,FALSE)),FALSE)</f>
        <v>2500</v>
      </c>
      <c r="K782" s="28">
        <v>0</v>
      </c>
      <c r="L782" s="28">
        <v>1.5</v>
      </c>
      <c r="M782" s="28">
        <v>0</v>
      </c>
      <c r="N782" s="28">
        <v>0</v>
      </c>
      <c r="O782" s="28">
        <f ca="1">LOOKUP($G782*4,难度数据!$I$3:$I$23,IF($F782=1,INDIRECT("难度数据"&amp;"!$J$3:$J$23"),INDIRECT("难度数据"&amp;"!$K$3:$K$23")))</f>
        <v>94650</v>
      </c>
      <c r="P782" s="28">
        <v>0</v>
      </c>
      <c r="Q782" s="28">
        <v>0</v>
      </c>
      <c r="R782" s="28">
        <v>1303014</v>
      </c>
      <c r="S782" s="28">
        <v>1</v>
      </c>
      <c r="T782" s="28">
        <v>1304017</v>
      </c>
      <c r="U782" s="28">
        <v>10</v>
      </c>
      <c r="V782" s="28">
        <v>1304019</v>
      </c>
      <c r="W782" s="28">
        <v>10</v>
      </c>
      <c r="X782" s="28"/>
      <c r="Y782" s="28"/>
      <c r="Z782" s="28"/>
      <c r="AA782" s="28" t="str">
        <f t="shared" si="37"/>
        <v/>
      </c>
      <c r="AB782" s="28">
        <v>0</v>
      </c>
      <c r="AC782" s="28">
        <f t="shared" si="36"/>
        <v>5</v>
      </c>
      <c r="AD782" s="29" t="str">
        <f>VLOOKUP(AG782,[2]战场角色!$A:$V,22,0)</f>
        <v>head_slm_1102014</v>
      </c>
      <c r="AE782" s="29">
        <f>VLOOKUP(AG782,检索目录!A:F,6,0)</f>
        <v>3</v>
      </c>
      <c r="AF782" s="28">
        <f>VLOOKUP(AG782,检索目录!A:F,3,0)</f>
        <v>3</v>
      </c>
      <c r="AG782" s="28">
        <v>1102014</v>
      </c>
      <c r="AH782" s="28"/>
    </row>
    <row r="783" s="29" customFormat="1" ht="16.5" spans="1:34">
      <c r="A783" s="35">
        <f>CONCATENATE(9,VLOOKUP(LEFT($D783,3),{"czg",1;"tfq",2;"zyd",3;"jzq",4;"gcz",5;"pcc",6},2,FALSE))*100000+VALUE(MID($D783,5,LEN($D783)-LEN(RIGHT($D783,11))-5+1))*1000+LEFT(RIGHT($D783,10),1)*100+IF(LEFT(RIGHT($D783,8),3)="jlr",1,2)*10+RIGHT($D783,1)</f>
        <v>9215312</v>
      </c>
      <c r="B783" s="28" t="s">
        <v>98</v>
      </c>
      <c r="C783" s="28" t="s">
        <v>104</v>
      </c>
      <c r="D783" s="28" t="s">
        <v>935</v>
      </c>
      <c r="E783" s="28">
        <v>4</v>
      </c>
      <c r="F783" s="28">
        <f t="shared" si="35"/>
        <v>1</v>
      </c>
      <c r="G783" s="28">
        <f>INDEX(难度数据!$A$1:$G$16,MATCH(VALUE(MID($D783,5,LEN($D783)-LEN(RIGHT($D783,11))-5+1)),难度数据!$A$1:$A$16,0),MATCH(LEFT($D783,3),难度数据!$A$1:$G$1,0))</f>
        <v>50</v>
      </c>
      <c r="H783" s="28">
        <f>VLOOKUP($G783,难度数据!$P:$AI,IF($F783=1,2+VLOOKUP($E783,难度数据!$A$24:$B$27,2,FALSE),12+VLOOKUP($E783,难度数据!$A$28:$B$31,2,FALSE)),FALSE)</f>
        <v>1.41557260585394</v>
      </c>
      <c r="I783" s="28">
        <f>VLOOKUP($G783,难度数据!$P:$AI,IF($F783=1,3+VLOOKUP($E783,难度数据!$A$24:$B$27,2,FALSE),13+VLOOKUP($E783,难度数据!$A$28:$B$31,2,FALSE)),FALSE)</f>
        <v>0</v>
      </c>
      <c r="J783" s="28">
        <f>VLOOKUP($G783,难度数据!$P:$AI,IF($F783=1,4+VLOOKUP($E783,难度数据!$A$24:$B$27,2,FALSE),14+VLOOKUP($E783,难度数据!$A$28:$B$31,2,FALSE)),FALSE)</f>
        <v>2500</v>
      </c>
      <c r="K783" s="28">
        <v>0</v>
      </c>
      <c r="L783" s="28">
        <v>1.5</v>
      </c>
      <c r="M783" s="28">
        <v>0</v>
      </c>
      <c r="N783" s="28">
        <v>0</v>
      </c>
      <c r="O783" s="28">
        <f ca="1">LOOKUP($G783*4,难度数据!$I$3:$I$23,IF($F783=1,INDIRECT("难度数据"&amp;"!$J$3:$J$23"),INDIRECT("难度数据"&amp;"!$K$3:$K$23")))</f>
        <v>210</v>
      </c>
      <c r="P783" s="28">
        <v>0</v>
      </c>
      <c r="Q783" s="28">
        <v>0</v>
      </c>
      <c r="R783" s="28">
        <v>1301008</v>
      </c>
      <c r="S783" s="28">
        <v>1</v>
      </c>
      <c r="T783" s="28">
        <v>1302008</v>
      </c>
      <c r="U783" s="28">
        <v>10</v>
      </c>
      <c r="V783" s="28"/>
      <c r="W783" s="28"/>
      <c r="X783" s="28"/>
      <c r="Y783" s="28"/>
      <c r="Z783" s="28"/>
      <c r="AA783" s="28" t="str">
        <f t="shared" si="37"/>
        <v>tfq-15-3-shl-loc2</v>
      </c>
      <c r="AB783" s="28">
        <v>4</v>
      </c>
      <c r="AC783" s="28">
        <f t="shared" si="36"/>
        <v>5</v>
      </c>
      <c r="AD783" s="29" t="str">
        <f>VLOOKUP(AG783,[2]战场角色!$A:$V,22,0)</f>
        <v>head_hekp_1101008</v>
      </c>
      <c r="AE783" s="29">
        <f>VLOOKUP(AG783,检索目录!A:F,6,0)</f>
        <v>2</v>
      </c>
      <c r="AF783" s="28">
        <f>VLOOKUP(AG783,检索目录!A:F,3,0)</f>
        <v>3</v>
      </c>
      <c r="AG783" s="28">
        <v>1101008</v>
      </c>
      <c r="AH783" s="28"/>
    </row>
    <row r="784" s="29" customFormat="1" ht="16.5" spans="1:34">
      <c r="A784" s="35">
        <f>CONCATENATE(9,VLOOKUP(LEFT($D784,3),{"czg",1;"tfq",2;"zyd",3;"jzq",4;"gcz",5;"pcc",6},2,FALSE))*100000+VALUE(MID($D784,5,LEN($D784)-LEN(RIGHT($D784,11))-5+1))*1000+LEFT(RIGHT($D784,10),1)*100+IF(LEFT(RIGHT($D784,8),3)="jlr",1,2)*10+RIGHT($D784,1)</f>
        <v>9215322</v>
      </c>
      <c r="B784" s="28" t="s">
        <v>101</v>
      </c>
      <c r="C784" s="28" t="s">
        <v>496</v>
      </c>
      <c r="D784" s="28" t="s">
        <v>936</v>
      </c>
      <c r="E784" s="28">
        <v>4</v>
      </c>
      <c r="F784" s="28">
        <f t="shared" si="35"/>
        <v>2</v>
      </c>
      <c r="G784" s="28">
        <f>INDEX(难度数据!$A$1:$G$16,MATCH(VALUE(MID($D784,5,LEN($D784)-LEN(RIGHT($D784,11))-5+1)),难度数据!$A$1:$A$16,0),MATCH(LEFT($D784,3),难度数据!$A$1:$G$1,0))</f>
        <v>50</v>
      </c>
      <c r="H784" s="28">
        <f>VLOOKUP($G784,难度数据!$P:$AI,IF($F784=1,2+VLOOKUP($E784,难度数据!$A$24:$B$27,2,FALSE),12+VLOOKUP($E784,难度数据!$A$28:$B$31,2,FALSE)),FALSE)</f>
        <v>1.41720595886069</v>
      </c>
      <c r="I784" s="28">
        <f>VLOOKUP($G784,难度数据!$P:$AI,IF($F784=1,3+VLOOKUP($E784,难度数据!$A$24:$B$27,2,FALSE),13+VLOOKUP($E784,难度数据!$A$28:$B$31,2,FALSE)),FALSE)</f>
        <v>0</v>
      </c>
      <c r="J784" s="28">
        <f>VLOOKUP($G784,难度数据!$P:$AI,IF($F784=1,4+VLOOKUP($E784,难度数据!$A$24:$B$27,2,FALSE),14+VLOOKUP($E784,难度数据!$A$28:$B$31,2,FALSE)),FALSE)</f>
        <v>2500</v>
      </c>
      <c r="K784" s="28">
        <v>0</v>
      </c>
      <c r="L784" s="28">
        <v>1.5</v>
      </c>
      <c r="M784" s="28">
        <v>0</v>
      </c>
      <c r="N784" s="28">
        <v>0</v>
      </c>
      <c r="O784" s="28">
        <f ca="1">LOOKUP($G784*4,难度数据!$I$3:$I$23,IF($F784=1,INDIRECT("难度数据"&amp;"!$J$3:$J$23"),INDIRECT("难度数据"&amp;"!$K$3:$K$23")))</f>
        <v>94650</v>
      </c>
      <c r="P784" s="28">
        <v>0</v>
      </c>
      <c r="Q784" s="28">
        <v>0</v>
      </c>
      <c r="R784" s="28">
        <v>1303013</v>
      </c>
      <c r="S784" s="28">
        <v>1</v>
      </c>
      <c r="T784" s="28">
        <v>1304030</v>
      </c>
      <c r="U784" s="28">
        <v>10</v>
      </c>
      <c r="V784" s="28">
        <v>1304031</v>
      </c>
      <c r="W784" s="28">
        <v>10</v>
      </c>
      <c r="X784" s="28"/>
      <c r="Y784" s="28"/>
      <c r="Z784" s="28"/>
      <c r="AA784" s="28" t="str">
        <f t="shared" si="37"/>
        <v/>
      </c>
      <c r="AB784" s="28">
        <v>0</v>
      </c>
      <c r="AC784" s="28">
        <f t="shared" si="36"/>
        <v>5</v>
      </c>
      <c r="AD784" s="29" t="str">
        <f>VLOOKUP(AG784,[2]战场角色!$A:$V,22,0)</f>
        <v>head_sbls_1102013</v>
      </c>
      <c r="AE784" s="29">
        <f>VLOOKUP(AG784,检索目录!A:F,6,0)</f>
        <v>2</v>
      </c>
      <c r="AF784" s="28">
        <f>VLOOKUP(AG784,检索目录!A:F,3,0)</f>
        <v>3</v>
      </c>
      <c r="AG784" s="28">
        <v>1102013</v>
      </c>
      <c r="AH784" s="28"/>
    </row>
    <row r="785" s="29" customFormat="1" ht="16.5" spans="1:34">
      <c r="A785" s="35">
        <f>CONCATENATE(9,VLOOKUP(LEFT($D785,3),{"czg",1;"tfq",2;"zyd",3;"jzq",4;"gcz",5;"pcc",6},2,FALSE))*100000+VALUE(MID($D785,5,LEN($D785)-LEN(RIGHT($D785,11))-5+1))*1000+LEFT(RIGHT($D785,10),1)*100+IF(LEFT(RIGHT($D785,8),3)="jlr",1,2)*10+RIGHT($D785,1)</f>
        <v>9215313</v>
      </c>
      <c r="B785" s="28" t="s">
        <v>98</v>
      </c>
      <c r="C785" s="28" t="s">
        <v>99</v>
      </c>
      <c r="D785" s="28" t="s">
        <v>937</v>
      </c>
      <c r="E785" s="28">
        <v>3</v>
      </c>
      <c r="F785" s="28">
        <f t="shared" si="35"/>
        <v>1</v>
      </c>
      <c r="G785" s="28">
        <f>INDEX(难度数据!$A$1:$G$16,MATCH(VALUE(MID($D785,5,LEN($D785)-LEN(RIGHT($D785,11))-5+1)),难度数据!$A$1:$A$16,0),MATCH(LEFT($D785,3),难度数据!$A$1:$G$1,0))</f>
        <v>50</v>
      </c>
      <c r="H785" s="28">
        <f>VLOOKUP($G785,难度数据!$P:$AI,IF($F785=1,2+VLOOKUP($E785,难度数据!$A$24:$B$27,2,FALSE),12+VLOOKUP($E785,难度数据!$A$28:$B$31,2,FALSE)),FALSE)</f>
        <v>1.22682959174008</v>
      </c>
      <c r="I785" s="28">
        <f>VLOOKUP($G785,难度数据!$P:$AI,IF($F785=1,3+VLOOKUP($E785,难度数据!$A$24:$B$27,2,FALSE),13+VLOOKUP($E785,难度数据!$A$28:$B$31,2,FALSE)),FALSE)</f>
        <v>0</v>
      </c>
      <c r="J785" s="28">
        <f>VLOOKUP($G785,难度数据!$P:$AI,IF($F785=1,4+VLOOKUP($E785,难度数据!$A$24:$B$27,2,FALSE),14+VLOOKUP($E785,难度数据!$A$28:$B$31,2,FALSE)),FALSE)</f>
        <v>2500</v>
      </c>
      <c r="K785" s="28">
        <v>0</v>
      </c>
      <c r="L785" s="28">
        <v>1.5</v>
      </c>
      <c r="M785" s="28">
        <v>0</v>
      </c>
      <c r="N785" s="28">
        <v>0</v>
      </c>
      <c r="O785" s="28">
        <f ca="1">LOOKUP($G785*4,难度数据!$I$3:$I$23,IF($F785=1,INDIRECT("难度数据"&amp;"!$J$3:$J$23"),INDIRECT("难度数据"&amp;"!$K$3:$K$23")))</f>
        <v>210</v>
      </c>
      <c r="P785" s="28">
        <v>0</v>
      </c>
      <c r="Q785" s="28">
        <v>0</v>
      </c>
      <c r="R785" s="28">
        <v>1301012</v>
      </c>
      <c r="S785" s="28">
        <v>1</v>
      </c>
      <c r="T785" s="28">
        <v>1302012</v>
      </c>
      <c r="U785" s="28">
        <v>10</v>
      </c>
      <c r="V785" s="28"/>
      <c r="W785" s="28"/>
      <c r="X785" s="28"/>
      <c r="Y785" s="28"/>
      <c r="Z785" s="28"/>
      <c r="AA785" s="28" t="str">
        <f t="shared" si="37"/>
        <v>tfq-15-3-shl-loc3</v>
      </c>
      <c r="AB785" s="28">
        <v>4</v>
      </c>
      <c r="AC785" s="28">
        <f t="shared" si="36"/>
        <v>5</v>
      </c>
      <c r="AD785" s="29" t="str">
        <f>VLOOKUP(AG785,[2]战场角色!$A:$V,22,0)</f>
        <v>head_nyf_1101012</v>
      </c>
      <c r="AE785" s="29">
        <f>VLOOKUP(AG785,检索目录!A:F,6,0)</f>
        <v>2</v>
      </c>
      <c r="AF785" s="28">
        <f>VLOOKUP(AG785,检索目录!A:F,3,0)</f>
        <v>2</v>
      </c>
      <c r="AG785" s="28">
        <v>1101012</v>
      </c>
      <c r="AH785" s="28"/>
    </row>
    <row r="786" s="29" customFormat="1" ht="16.5" spans="1:34">
      <c r="A786" s="35">
        <f>CONCATENATE(9,VLOOKUP(LEFT($D786,3),{"czg",1;"tfq",2;"zyd",3;"jzq",4;"gcz",5;"pcc",6},2,FALSE))*100000+VALUE(MID($D786,5,LEN($D786)-LEN(RIGHT($D786,11))-5+1))*1000+LEFT(RIGHT($D786,10),1)*100+IF(LEFT(RIGHT($D786,8),3)="jlr",1,2)*10+RIGHT($D786,1)</f>
        <v>9215323</v>
      </c>
      <c r="B786" s="28" t="s">
        <v>101</v>
      </c>
      <c r="C786" s="28" t="s">
        <v>493</v>
      </c>
      <c r="D786" s="28" t="s">
        <v>938</v>
      </c>
      <c r="E786" s="28">
        <v>3</v>
      </c>
      <c r="F786" s="28">
        <f t="shared" si="35"/>
        <v>2</v>
      </c>
      <c r="G786" s="28">
        <f>INDEX(难度数据!$A$1:$G$16,MATCH(VALUE(MID($D786,5,LEN($D786)-LEN(RIGHT($D786,11))-5+1)),难度数据!$A$1:$A$16,0),MATCH(LEFT($D786,3),难度数据!$A$1:$G$1,0))</f>
        <v>50</v>
      </c>
      <c r="H786" s="28">
        <f>VLOOKUP($G786,难度数据!$P:$AI,IF($F786=1,2+VLOOKUP($E786,难度数据!$A$24:$B$27,2,FALSE),12+VLOOKUP($E786,难度数据!$A$28:$B$31,2,FALSE)),FALSE)</f>
        <v>1.23187902577891</v>
      </c>
      <c r="I786" s="28">
        <f>VLOOKUP($G786,难度数据!$P:$AI,IF($F786=1,3+VLOOKUP($E786,难度数据!$A$24:$B$27,2,FALSE),13+VLOOKUP($E786,难度数据!$A$28:$B$31,2,FALSE)),FALSE)</f>
        <v>0</v>
      </c>
      <c r="J786" s="28">
        <f>VLOOKUP($G786,难度数据!$P:$AI,IF($F786=1,4+VLOOKUP($E786,难度数据!$A$24:$B$27,2,FALSE),14+VLOOKUP($E786,难度数据!$A$28:$B$31,2,FALSE)),FALSE)</f>
        <v>2500</v>
      </c>
      <c r="K786" s="28">
        <v>0</v>
      </c>
      <c r="L786" s="28">
        <v>1.5</v>
      </c>
      <c r="M786" s="28">
        <v>0</v>
      </c>
      <c r="N786" s="28">
        <v>0</v>
      </c>
      <c r="O786" s="28">
        <f ca="1">LOOKUP($G786*4,难度数据!$I$3:$I$23,IF($F786=1,INDIRECT("难度数据"&amp;"!$J$3:$J$23"),INDIRECT("难度数据"&amp;"!$K$3:$K$23")))</f>
        <v>94650</v>
      </c>
      <c r="P786" s="28">
        <v>0</v>
      </c>
      <c r="Q786" s="28">
        <v>0</v>
      </c>
      <c r="R786" s="28">
        <v>1303018</v>
      </c>
      <c r="S786" s="28">
        <v>1</v>
      </c>
      <c r="T786" s="28">
        <v>1304029</v>
      </c>
      <c r="U786" s="28">
        <v>10</v>
      </c>
      <c r="V786" s="28">
        <v>1304032</v>
      </c>
      <c r="W786" s="28">
        <v>10</v>
      </c>
      <c r="X786" s="28"/>
      <c r="Y786" s="28"/>
      <c r="Z786" s="28"/>
      <c r="AA786" s="28" t="str">
        <f t="shared" si="37"/>
        <v/>
      </c>
      <c r="AB786" s="28">
        <v>0</v>
      </c>
      <c r="AC786" s="28">
        <f t="shared" si="36"/>
        <v>5</v>
      </c>
      <c r="AD786" s="29" t="str">
        <f>VLOOKUP(AG786,[2]战场角色!$A:$V,22,0)</f>
        <v>head_sr_1102018</v>
      </c>
      <c r="AE786" s="29">
        <f>VLOOKUP(AG786,检索目录!A:F,6,0)</f>
        <v>2</v>
      </c>
      <c r="AF786" s="28">
        <f>VLOOKUP(AG786,检索目录!A:F,3,0)</f>
        <v>2</v>
      </c>
      <c r="AG786" s="28">
        <v>1102018</v>
      </c>
      <c r="AH786" s="28"/>
    </row>
    <row r="787" s="30" customFormat="1" ht="16.5" spans="1:33">
      <c r="A787" s="35">
        <f>CONCATENATE(9,VLOOKUP(LEFT($D787,3),{"czg",1;"tfq",2;"zyd",3;"jzq",4;"gcz",5;"pcc",6},2,FALSE))*100000+VALUE(MID($D787,5,LEN($D787)-LEN(RIGHT($D787,11))-5+1))*1000+LEFT(RIGHT($D787,10),1)*100+IF(LEFT(RIGHT($D787,8),3)="jlr",1,2)*10+RIGHT($D787,1)</f>
        <v>9507111</v>
      </c>
      <c r="B787" s="23" t="s">
        <v>98</v>
      </c>
      <c r="C787" s="23" t="s">
        <v>99</v>
      </c>
      <c r="D787" s="23" t="s">
        <v>939</v>
      </c>
      <c r="E787" s="23">
        <v>3</v>
      </c>
      <c r="F787" s="28">
        <f t="shared" si="35"/>
        <v>1</v>
      </c>
      <c r="G787" s="28">
        <f>INDEX(难度数据!$A$1:$G$16,MATCH(VALUE(MID($D787,5,LEN($D787)-LEN(RIGHT($D787,11))-5+1)),难度数据!$A$1:$A$16,0),MATCH(LEFT($D787,3),难度数据!$A$1:$G$1,0))</f>
        <v>30</v>
      </c>
      <c r="H787" s="28">
        <f>VLOOKUP($G787,难度数据!$P:$AI,IF($F787=1,2+VLOOKUP($E787,难度数据!$A$24:$B$27,2,FALSE),12+VLOOKUP($E787,难度数据!$A$28:$B$31,2,FALSE)),FALSE)</f>
        <v>1.0649142683633</v>
      </c>
      <c r="I787" s="28">
        <f>VLOOKUP($G787,难度数据!$P:$AI,IF($F787=1,3+VLOOKUP($E787,难度数据!$A$24:$B$27,2,FALSE),13+VLOOKUP($E787,难度数据!$A$28:$B$31,2,FALSE)),FALSE)</f>
        <v>0</v>
      </c>
      <c r="J787" s="28">
        <f>VLOOKUP($G787,难度数据!$P:$AI,IF($F787=1,4+VLOOKUP($E787,难度数据!$A$24:$B$27,2,FALSE),14+VLOOKUP($E787,难度数据!$A$28:$B$31,2,FALSE)),FALSE)</f>
        <v>1500</v>
      </c>
      <c r="K787" s="23">
        <v>0</v>
      </c>
      <c r="L787" s="23">
        <v>1.5</v>
      </c>
      <c r="M787" s="23">
        <v>0</v>
      </c>
      <c r="N787" s="23">
        <v>0</v>
      </c>
      <c r="O787" s="28">
        <f ca="1">LOOKUP($G787*4,难度数据!$I$3:$I$23,IF($F787=1,INDIRECT("难度数据"&amp;"!$J$3:$J$23"),INDIRECT("难度数据"&amp;"!$K$3:$K$23")))</f>
        <v>130</v>
      </c>
      <c r="P787" s="23">
        <v>0</v>
      </c>
      <c r="Q787" s="23">
        <v>0</v>
      </c>
      <c r="R787" s="23">
        <v>1301012</v>
      </c>
      <c r="S787" s="23">
        <v>1</v>
      </c>
      <c r="T787" s="23">
        <v>1302012</v>
      </c>
      <c r="U787" s="23">
        <v>1</v>
      </c>
      <c r="V787" s="23"/>
      <c r="W787" s="23"/>
      <c r="X787" s="23"/>
      <c r="Y787" s="23"/>
      <c r="Z787" s="23"/>
      <c r="AA787" s="28" t="str">
        <f t="shared" si="37"/>
        <v>gcz-7-1-shl-loc1</v>
      </c>
      <c r="AB787" s="23">
        <v>4</v>
      </c>
      <c r="AC787" s="28">
        <f t="shared" si="36"/>
        <v>5</v>
      </c>
      <c r="AD787" s="29" t="str">
        <f>VLOOKUP(AG787,[2]战场角色!$A:$V,22,0)</f>
        <v>head_nyf_1101012</v>
      </c>
      <c r="AE787" s="29">
        <f>VLOOKUP(AG787,检索目录!A:F,6,0)</f>
        <v>2</v>
      </c>
      <c r="AF787" s="28">
        <f>VLOOKUP(AG787,检索目录!A:F,3,0)</f>
        <v>2</v>
      </c>
      <c r="AG787" s="23">
        <v>1101012</v>
      </c>
    </row>
    <row r="788" s="30" customFormat="1" ht="16.5" spans="1:33">
      <c r="A788" s="35">
        <f>CONCATENATE(9,VLOOKUP(LEFT($D788,3),{"czg",1;"tfq",2;"zyd",3;"jzq",4;"gcz",5;"pcc",6},2,FALSE))*100000+VALUE(MID($D788,5,LEN($D788)-LEN(RIGHT($D788,11))-5+1))*1000+LEFT(RIGHT($D788,10),1)*100+IF(LEFT(RIGHT($D788,8),3)="jlr",1,2)*10+RIGHT($D788,1)</f>
        <v>9507121</v>
      </c>
      <c r="B788" s="23" t="s">
        <v>101</v>
      </c>
      <c r="C788" s="23" t="s">
        <v>493</v>
      </c>
      <c r="D788" s="23" t="s">
        <v>940</v>
      </c>
      <c r="E788" s="23">
        <v>3</v>
      </c>
      <c r="F788" s="28">
        <f t="shared" si="35"/>
        <v>2</v>
      </c>
      <c r="G788" s="28">
        <f>INDEX(难度数据!$A$1:$G$16,MATCH(VALUE(MID($D788,5,LEN($D788)-LEN(RIGHT($D788,11))-5+1)),难度数据!$A$1:$A$16,0),MATCH(LEFT($D788,3),难度数据!$A$1:$G$1,0))</f>
        <v>30</v>
      </c>
      <c r="H788" s="28">
        <f>VLOOKUP($G788,难度数据!$P:$AI,IF($F788=1,2+VLOOKUP($E788,难度数据!$A$24:$B$27,2,FALSE),12+VLOOKUP($E788,难度数据!$A$28:$B$31,2,FALSE)),FALSE)</f>
        <v>1.07757693068529</v>
      </c>
      <c r="I788" s="28">
        <f>VLOOKUP($G788,难度数据!$P:$AI,IF($F788=1,3+VLOOKUP($E788,难度数据!$A$24:$B$27,2,FALSE),13+VLOOKUP($E788,难度数据!$A$28:$B$31,2,FALSE)),FALSE)</f>
        <v>0</v>
      </c>
      <c r="J788" s="28">
        <f>VLOOKUP($G788,难度数据!$P:$AI,IF($F788=1,4+VLOOKUP($E788,难度数据!$A$24:$B$27,2,FALSE),14+VLOOKUP($E788,难度数据!$A$28:$B$31,2,FALSE)),FALSE)</f>
        <v>1500</v>
      </c>
      <c r="K788" s="23">
        <v>0</v>
      </c>
      <c r="L788" s="23">
        <v>1.5</v>
      </c>
      <c r="M788" s="23">
        <v>0</v>
      </c>
      <c r="N788" s="23">
        <v>0</v>
      </c>
      <c r="O788" s="28">
        <f ca="1">LOOKUP($G788*4,难度数据!$I$3:$I$23,IF($F788=1,INDIRECT("难度数据"&amp;"!$J$3:$J$23"),INDIRECT("难度数据"&amp;"!$K$3:$K$23")))</f>
        <v>10750</v>
      </c>
      <c r="P788" s="23">
        <v>0</v>
      </c>
      <c r="Q788" s="23">
        <v>0</v>
      </c>
      <c r="R788" s="23">
        <v>1303018</v>
      </c>
      <c r="S788" s="23">
        <v>1</v>
      </c>
      <c r="T788" s="23">
        <v>1304029</v>
      </c>
      <c r="U788" s="23">
        <v>1</v>
      </c>
      <c r="V788" s="23">
        <v>1304032</v>
      </c>
      <c r="W788" s="23">
        <v>1</v>
      </c>
      <c r="X788" s="23"/>
      <c r="Y788" s="23"/>
      <c r="Z788" s="23"/>
      <c r="AA788" s="28" t="str">
        <f t="shared" si="37"/>
        <v/>
      </c>
      <c r="AB788" s="23">
        <v>0</v>
      </c>
      <c r="AC788" s="28">
        <f t="shared" si="36"/>
        <v>5</v>
      </c>
      <c r="AD788" s="29" t="str">
        <f>VLOOKUP(AG788,[2]战场角色!$A:$V,22,0)</f>
        <v>head_sr_1102018</v>
      </c>
      <c r="AE788" s="29">
        <f>VLOOKUP(AG788,检索目录!A:F,6,0)</f>
        <v>2</v>
      </c>
      <c r="AF788" s="28">
        <f>VLOOKUP(AG788,检索目录!A:F,3,0)</f>
        <v>2</v>
      </c>
      <c r="AG788" s="23">
        <v>1102018</v>
      </c>
    </row>
    <row r="789" s="30" customFormat="1" ht="16.5" spans="1:33">
      <c r="A789" s="35">
        <f>CONCATENATE(9,VLOOKUP(LEFT($D789,3),{"czg",1;"tfq",2;"zyd",3;"jzq",4;"gcz",5;"pcc",6},2,FALSE))*100000+VALUE(MID($D789,5,LEN($D789)-LEN(RIGHT($D789,11))-5+1))*1000+LEFT(RIGHT($D789,10),1)*100+IF(LEFT(RIGHT($D789,8),3)="jlr",1,2)*10+RIGHT($D789,1)</f>
        <v>9507112</v>
      </c>
      <c r="B789" s="23" t="s">
        <v>98</v>
      </c>
      <c r="C789" s="23" t="s">
        <v>104</v>
      </c>
      <c r="D789" s="23" t="s">
        <v>941</v>
      </c>
      <c r="E789" s="23">
        <v>4</v>
      </c>
      <c r="F789" s="28">
        <f t="shared" si="35"/>
        <v>1</v>
      </c>
      <c r="G789" s="28">
        <f>INDEX(难度数据!$A$1:$G$16,MATCH(VALUE(MID($D789,5,LEN($D789)-LEN(RIGHT($D789,11))-5+1)),难度数据!$A$1:$A$16,0),MATCH(LEFT($D789,3),难度数据!$A$1:$G$1,0))</f>
        <v>30</v>
      </c>
      <c r="H789" s="28">
        <f>VLOOKUP($G789,难度数据!$P:$AI,IF($F789=1,2+VLOOKUP($E789,难度数据!$A$24:$B$27,2,FALSE),12+VLOOKUP($E789,难度数据!$A$28:$B$31,2,FALSE)),FALSE)</f>
        <v>1.22912242272161</v>
      </c>
      <c r="I789" s="28">
        <f>VLOOKUP($G789,难度数据!$P:$AI,IF($F789=1,3+VLOOKUP($E789,难度数据!$A$24:$B$27,2,FALSE),13+VLOOKUP($E789,难度数据!$A$28:$B$31,2,FALSE)),FALSE)</f>
        <v>0</v>
      </c>
      <c r="J789" s="28">
        <f>VLOOKUP($G789,难度数据!$P:$AI,IF($F789=1,4+VLOOKUP($E789,难度数据!$A$24:$B$27,2,FALSE),14+VLOOKUP($E789,难度数据!$A$28:$B$31,2,FALSE)),FALSE)</f>
        <v>1500</v>
      </c>
      <c r="K789" s="23">
        <v>0</v>
      </c>
      <c r="L789" s="23">
        <v>1.5</v>
      </c>
      <c r="M789" s="23">
        <v>0</v>
      </c>
      <c r="N789" s="23">
        <v>0</v>
      </c>
      <c r="O789" s="28">
        <f ca="1">LOOKUP($G789*4,难度数据!$I$3:$I$23,IF($F789=1,INDIRECT("难度数据"&amp;"!$J$3:$J$23"),INDIRECT("难度数据"&amp;"!$K$3:$K$23")))</f>
        <v>130</v>
      </c>
      <c r="P789" s="23">
        <v>0</v>
      </c>
      <c r="Q789" s="23">
        <v>0</v>
      </c>
      <c r="R789" s="23">
        <v>1301008</v>
      </c>
      <c r="S789" s="23">
        <v>1</v>
      </c>
      <c r="T789" s="23">
        <v>1302008</v>
      </c>
      <c r="U789" s="23">
        <v>1</v>
      </c>
      <c r="V789" s="23"/>
      <c r="W789" s="23"/>
      <c r="X789" s="23"/>
      <c r="Y789" s="23"/>
      <c r="Z789" s="23"/>
      <c r="AA789" s="28" t="str">
        <f t="shared" si="37"/>
        <v>gcz-7-1-shl-loc2</v>
      </c>
      <c r="AB789" s="23">
        <v>4</v>
      </c>
      <c r="AC789" s="28">
        <f t="shared" si="36"/>
        <v>5</v>
      </c>
      <c r="AD789" s="29" t="str">
        <f>VLOOKUP(AG789,[2]战场角色!$A:$V,22,0)</f>
        <v>head_hekp_1101008</v>
      </c>
      <c r="AE789" s="29">
        <f>VLOOKUP(AG789,检索目录!A:F,6,0)</f>
        <v>2</v>
      </c>
      <c r="AF789" s="28">
        <f>VLOOKUP(AG789,检索目录!A:F,3,0)</f>
        <v>3</v>
      </c>
      <c r="AG789" s="23">
        <v>1101008</v>
      </c>
    </row>
    <row r="790" s="30" customFormat="1" ht="16.5" spans="1:33">
      <c r="A790" s="35">
        <f>CONCATENATE(9,VLOOKUP(LEFT($D790,3),{"czg",1;"tfq",2;"zyd",3;"jzq",4;"gcz",5;"pcc",6},2,FALSE))*100000+VALUE(MID($D790,5,LEN($D790)-LEN(RIGHT($D790,11))-5+1))*1000+LEFT(RIGHT($D790,10),1)*100+IF(LEFT(RIGHT($D790,8),3)="jlr",1,2)*10+RIGHT($D790,1)</f>
        <v>9507122</v>
      </c>
      <c r="B790" s="23" t="s">
        <v>101</v>
      </c>
      <c r="C790" s="23" t="s">
        <v>496</v>
      </c>
      <c r="D790" s="23" t="s">
        <v>942</v>
      </c>
      <c r="E790" s="23">
        <v>4</v>
      </c>
      <c r="F790" s="28">
        <f t="shared" si="35"/>
        <v>2</v>
      </c>
      <c r="G790" s="28">
        <f>INDEX(难度数据!$A$1:$G$16,MATCH(VALUE(MID($D790,5,LEN($D790)-LEN(RIGHT($D790,11))-5+1)),难度数据!$A$1:$A$16,0),MATCH(LEFT($D790,3),难度数据!$A$1:$G$1,0))</f>
        <v>30</v>
      </c>
      <c r="H790" s="28">
        <f>VLOOKUP($G790,难度数据!$P:$AI,IF($F790=1,2+VLOOKUP($E790,难度数据!$A$24:$B$27,2,FALSE),12+VLOOKUP($E790,难度数据!$A$28:$B$31,2,FALSE)),FALSE)</f>
        <v>1.23969027423971</v>
      </c>
      <c r="I790" s="28">
        <f>VLOOKUP($G790,难度数据!$P:$AI,IF($F790=1,3+VLOOKUP($E790,难度数据!$A$24:$B$27,2,FALSE),13+VLOOKUP($E790,难度数据!$A$28:$B$31,2,FALSE)),FALSE)</f>
        <v>0</v>
      </c>
      <c r="J790" s="28">
        <f>VLOOKUP($G790,难度数据!$P:$AI,IF($F790=1,4+VLOOKUP($E790,难度数据!$A$24:$B$27,2,FALSE),14+VLOOKUP($E790,难度数据!$A$28:$B$31,2,FALSE)),FALSE)</f>
        <v>1500</v>
      </c>
      <c r="K790" s="23">
        <v>0</v>
      </c>
      <c r="L790" s="23">
        <v>1.5</v>
      </c>
      <c r="M790" s="23">
        <v>0</v>
      </c>
      <c r="N790" s="23">
        <v>0</v>
      </c>
      <c r="O790" s="28">
        <f ca="1">LOOKUP($G790*4,难度数据!$I$3:$I$23,IF($F790=1,INDIRECT("难度数据"&amp;"!$J$3:$J$23"),INDIRECT("难度数据"&amp;"!$K$3:$K$23")))</f>
        <v>10750</v>
      </c>
      <c r="P790" s="23">
        <v>0</v>
      </c>
      <c r="Q790" s="23">
        <v>0</v>
      </c>
      <c r="R790" s="23">
        <v>1303013</v>
      </c>
      <c r="S790" s="23">
        <v>1</v>
      </c>
      <c r="T790" s="23">
        <v>1304030</v>
      </c>
      <c r="U790" s="23">
        <v>1</v>
      </c>
      <c r="V790" s="23">
        <v>1304031</v>
      </c>
      <c r="W790" s="23">
        <v>1</v>
      </c>
      <c r="X790" s="23"/>
      <c r="Y790" s="23"/>
      <c r="Z790" s="23"/>
      <c r="AA790" s="28" t="str">
        <f t="shared" si="37"/>
        <v/>
      </c>
      <c r="AB790" s="23">
        <v>0</v>
      </c>
      <c r="AC790" s="28">
        <f t="shared" si="36"/>
        <v>5</v>
      </c>
      <c r="AD790" s="29" t="str">
        <f>VLOOKUP(AG790,[2]战场角色!$A:$V,22,0)</f>
        <v>head_sbls_1102013</v>
      </c>
      <c r="AE790" s="29">
        <f>VLOOKUP(AG790,检索目录!A:F,6,0)</f>
        <v>2</v>
      </c>
      <c r="AF790" s="28">
        <f>VLOOKUP(AG790,检索目录!A:F,3,0)</f>
        <v>3</v>
      </c>
      <c r="AG790" s="23">
        <v>1102013</v>
      </c>
    </row>
    <row r="791" s="30" customFormat="1" ht="16.5" spans="1:33">
      <c r="A791" s="35">
        <f>CONCATENATE(9,VLOOKUP(LEFT($D791,3),{"czg",1;"tfq",2;"zyd",3;"jzq",4;"gcz",5;"pcc",6},2,FALSE))*100000+VALUE(MID($D791,5,LEN($D791)-LEN(RIGHT($D791,11))-5+1))*1000+LEFT(RIGHT($D791,10),1)*100+IF(LEFT(RIGHT($D791,8),3)="jlr",1,2)*10+RIGHT($D791,1)</f>
        <v>9507113</v>
      </c>
      <c r="B791" s="23" t="s">
        <v>98</v>
      </c>
      <c r="C791" s="23" t="s">
        <v>207</v>
      </c>
      <c r="D791" s="23" t="s">
        <v>943</v>
      </c>
      <c r="E791" s="23">
        <v>3</v>
      </c>
      <c r="F791" s="28">
        <f t="shared" si="35"/>
        <v>1</v>
      </c>
      <c r="G791" s="28">
        <f>INDEX(难度数据!$A$1:$G$16,MATCH(VALUE(MID($D791,5,LEN($D791)-LEN(RIGHT($D791,11))-5+1)),难度数据!$A$1:$A$16,0),MATCH(LEFT($D791,3),难度数据!$A$1:$G$1,0))</f>
        <v>30</v>
      </c>
      <c r="H791" s="28">
        <f>VLOOKUP($G791,难度数据!$P:$AI,IF($F791=1,2+VLOOKUP($E791,难度数据!$A$24:$B$27,2,FALSE),12+VLOOKUP($E791,难度数据!$A$28:$B$31,2,FALSE)),FALSE)</f>
        <v>1.0649142683633</v>
      </c>
      <c r="I791" s="28">
        <f>VLOOKUP($G791,难度数据!$P:$AI,IF($F791=1,3+VLOOKUP($E791,难度数据!$A$24:$B$27,2,FALSE),13+VLOOKUP($E791,难度数据!$A$28:$B$31,2,FALSE)),FALSE)</f>
        <v>0</v>
      </c>
      <c r="J791" s="28">
        <f>VLOOKUP($G791,难度数据!$P:$AI,IF($F791=1,4+VLOOKUP($E791,难度数据!$A$24:$B$27,2,FALSE),14+VLOOKUP($E791,难度数据!$A$28:$B$31,2,FALSE)),FALSE)</f>
        <v>1500</v>
      </c>
      <c r="K791" s="23">
        <v>0</v>
      </c>
      <c r="L791" s="23">
        <v>1.5</v>
      </c>
      <c r="M791" s="23">
        <v>0</v>
      </c>
      <c r="N791" s="23">
        <v>0</v>
      </c>
      <c r="O791" s="28">
        <f ca="1">LOOKUP($G791*4,难度数据!$I$3:$I$23,IF($F791=1,INDIRECT("难度数据"&amp;"!$J$3:$J$23"),INDIRECT("难度数据"&amp;"!$K$3:$K$23")))</f>
        <v>130</v>
      </c>
      <c r="P791" s="23">
        <v>0</v>
      </c>
      <c r="Q791" s="23">
        <v>0</v>
      </c>
      <c r="R791" s="23">
        <v>1301009</v>
      </c>
      <c r="S791" s="23">
        <v>1</v>
      </c>
      <c r="T791" s="23">
        <v>1302009</v>
      </c>
      <c r="U791" s="23">
        <v>1</v>
      </c>
      <c r="V791" s="23"/>
      <c r="W791" s="23"/>
      <c r="X791" s="23"/>
      <c r="Y791" s="23"/>
      <c r="Z791" s="23"/>
      <c r="AA791" s="28" t="str">
        <f t="shared" si="37"/>
        <v>gcz-7-1-shl-loc3</v>
      </c>
      <c r="AB791" s="23">
        <v>4</v>
      </c>
      <c r="AC791" s="28">
        <f t="shared" si="36"/>
        <v>5</v>
      </c>
      <c r="AD791" s="29" t="str">
        <f>VLOOKUP(AG791,[2]战场角色!$A:$V,22,0)</f>
        <v>head_blsm_1101009</v>
      </c>
      <c r="AE791" s="29">
        <f>VLOOKUP(AG791,检索目录!A:F,6,0)</f>
        <v>3</v>
      </c>
      <c r="AF791" s="28">
        <f>VLOOKUP(AG791,检索目录!A:F,3,0)</f>
        <v>3</v>
      </c>
      <c r="AG791" s="23">
        <v>1101009</v>
      </c>
    </row>
    <row r="792" s="30" customFormat="1" ht="16.5" spans="1:33">
      <c r="A792" s="35">
        <f>CONCATENATE(9,VLOOKUP(LEFT($D792,3),{"czg",1;"tfq",2;"zyd",3;"jzq",4;"gcz",5;"pcc",6},2,FALSE))*100000+VALUE(MID($D792,5,LEN($D792)-LEN(RIGHT($D792,11))-5+1))*1000+LEFT(RIGHT($D792,10),1)*100+IF(LEFT(RIGHT($D792,8),3)="jlr",1,2)*10+RIGHT($D792,1)</f>
        <v>9507123</v>
      </c>
      <c r="B792" s="23" t="s">
        <v>101</v>
      </c>
      <c r="C792" s="23" t="s">
        <v>515</v>
      </c>
      <c r="D792" s="23" t="s">
        <v>944</v>
      </c>
      <c r="E792" s="23">
        <v>3</v>
      </c>
      <c r="F792" s="28">
        <f t="shared" si="35"/>
        <v>2</v>
      </c>
      <c r="G792" s="28">
        <f>INDEX(难度数据!$A$1:$G$16,MATCH(VALUE(MID($D792,5,LEN($D792)-LEN(RIGHT($D792,11))-5+1)),难度数据!$A$1:$A$16,0),MATCH(LEFT($D792,3),难度数据!$A$1:$G$1,0))</f>
        <v>30</v>
      </c>
      <c r="H792" s="28">
        <f>VLOOKUP($G792,难度数据!$P:$AI,IF($F792=1,2+VLOOKUP($E792,难度数据!$A$24:$B$27,2,FALSE),12+VLOOKUP($E792,难度数据!$A$28:$B$31,2,FALSE)),FALSE)</f>
        <v>1.07757693068529</v>
      </c>
      <c r="I792" s="28">
        <f>VLOOKUP($G792,难度数据!$P:$AI,IF($F792=1,3+VLOOKUP($E792,难度数据!$A$24:$B$27,2,FALSE),13+VLOOKUP($E792,难度数据!$A$28:$B$31,2,FALSE)),FALSE)</f>
        <v>0</v>
      </c>
      <c r="J792" s="28">
        <f>VLOOKUP($G792,难度数据!$P:$AI,IF($F792=1,4+VLOOKUP($E792,难度数据!$A$24:$B$27,2,FALSE),14+VLOOKUP($E792,难度数据!$A$28:$B$31,2,FALSE)),FALSE)</f>
        <v>1500</v>
      </c>
      <c r="K792" s="23">
        <v>0</v>
      </c>
      <c r="L792" s="23">
        <v>1.5</v>
      </c>
      <c r="M792" s="23">
        <v>0</v>
      </c>
      <c r="N792" s="23">
        <v>0</v>
      </c>
      <c r="O792" s="28">
        <f ca="1">LOOKUP($G792*4,难度数据!$I$3:$I$23,IF($F792=1,INDIRECT("难度数据"&amp;"!$J$3:$J$23"),INDIRECT("难度数据"&amp;"!$K$3:$K$23")))</f>
        <v>10750</v>
      </c>
      <c r="P792" s="23">
        <v>0</v>
      </c>
      <c r="Q792" s="23">
        <v>0</v>
      </c>
      <c r="R792" s="23">
        <v>1303014</v>
      </c>
      <c r="S792" s="23">
        <v>1</v>
      </c>
      <c r="T792" s="23">
        <v>1304017</v>
      </c>
      <c r="U792" s="23">
        <v>1</v>
      </c>
      <c r="V792" s="23">
        <v>1304019</v>
      </c>
      <c r="W792" s="23">
        <v>1</v>
      </c>
      <c r="X792" s="23"/>
      <c r="Y792" s="23"/>
      <c r="Z792" s="23"/>
      <c r="AA792" s="28" t="str">
        <f t="shared" si="37"/>
        <v/>
      </c>
      <c r="AB792" s="23">
        <v>0</v>
      </c>
      <c r="AC792" s="28">
        <f t="shared" si="36"/>
        <v>5</v>
      </c>
      <c r="AD792" s="29" t="str">
        <f>VLOOKUP(AG792,[2]战场角色!$A:$V,22,0)</f>
        <v>head_slm_1102014</v>
      </c>
      <c r="AE792" s="29">
        <f>VLOOKUP(AG792,检索目录!A:F,6,0)</f>
        <v>3</v>
      </c>
      <c r="AF792" s="28">
        <f>VLOOKUP(AG792,检索目录!A:F,3,0)</f>
        <v>3</v>
      </c>
      <c r="AG792" s="23">
        <v>1102014</v>
      </c>
    </row>
    <row r="793" s="30" customFormat="1" ht="16.5" spans="1:33">
      <c r="A793" s="35">
        <f>CONCATENATE(9,VLOOKUP(LEFT($D793,3),{"czg",1;"tfq",2;"zyd",3;"jzq",4;"gcz",5;"pcc",6},2,FALSE))*100000+VALUE(MID($D793,5,LEN($D793)-LEN(RIGHT($D793,11))-5+1))*1000+LEFT(RIGHT($D793,10),1)*100+IF(LEFT(RIGHT($D793,8),3)="jlr",1,2)*10+RIGHT($D793,1)</f>
        <v>9507211</v>
      </c>
      <c r="B793" s="23" t="s">
        <v>98</v>
      </c>
      <c r="C793" s="23" t="s">
        <v>209</v>
      </c>
      <c r="D793" s="23" t="s">
        <v>945</v>
      </c>
      <c r="E793" s="23">
        <v>3</v>
      </c>
      <c r="F793" s="28">
        <f t="shared" si="35"/>
        <v>1</v>
      </c>
      <c r="G793" s="28">
        <f>INDEX(难度数据!$A$1:$G$16,MATCH(VALUE(MID($D793,5,LEN($D793)-LEN(RIGHT($D793,11))-5+1)),难度数据!$A$1:$A$16,0),MATCH(LEFT($D793,3),难度数据!$A$1:$G$1,0))</f>
        <v>30</v>
      </c>
      <c r="H793" s="28">
        <f>VLOOKUP($G793,难度数据!$P:$AI,IF($F793=1,2+VLOOKUP($E793,难度数据!$A$24:$B$27,2,FALSE),12+VLOOKUP($E793,难度数据!$A$28:$B$31,2,FALSE)),FALSE)</f>
        <v>1.0649142683633</v>
      </c>
      <c r="I793" s="28">
        <f>VLOOKUP($G793,难度数据!$P:$AI,IF($F793=1,3+VLOOKUP($E793,难度数据!$A$24:$B$27,2,FALSE),13+VLOOKUP($E793,难度数据!$A$28:$B$31,2,FALSE)),FALSE)</f>
        <v>0</v>
      </c>
      <c r="J793" s="28">
        <f>VLOOKUP($G793,难度数据!$P:$AI,IF($F793=1,4+VLOOKUP($E793,难度数据!$A$24:$B$27,2,FALSE),14+VLOOKUP($E793,难度数据!$A$28:$B$31,2,FALSE)),FALSE)</f>
        <v>1500</v>
      </c>
      <c r="K793" s="23">
        <v>0</v>
      </c>
      <c r="L793" s="23">
        <v>1.5</v>
      </c>
      <c r="M793" s="23">
        <v>0</v>
      </c>
      <c r="N793" s="23">
        <v>0</v>
      </c>
      <c r="O793" s="28">
        <f ca="1">LOOKUP($G793*4,难度数据!$I$3:$I$23,IF($F793=1,INDIRECT("难度数据"&amp;"!$J$3:$J$23"),INDIRECT("难度数据"&amp;"!$K$3:$K$23")))</f>
        <v>130</v>
      </c>
      <c r="P793" s="23">
        <v>0</v>
      </c>
      <c r="Q793" s="23">
        <v>0</v>
      </c>
      <c r="R793" s="23">
        <v>1301001</v>
      </c>
      <c r="S793" s="23">
        <v>1</v>
      </c>
      <c r="T793" s="23">
        <v>1302001</v>
      </c>
      <c r="U793" s="23">
        <v>1</v>
      </c>
      <c r="V793" s="23"/>
      <c r="W793" s="23"/>
      <c r="X793" s="23"/>
      <c r="Y793" s="23"/>
      <c r="Z793" s="23"/>
      <c r="AA793" s="28" t="str">
        <f t="shared" si="37"/>
        <v>gcz-7-2-shl-loc1</v>
      </c>
      <c r="AB793" s="23">
        <v>4</v>
      </c>
      <c r="AC793" s="28">
        <f t="shared" si="36"/>
        <v>5</v>
      </c>
      <c r="AD793" s="29" t="str">
        <f>VLOOKUP(AG793,[2]战场角色!$A:$V,22,0)</f>
        <v>head_cfcyb_1101001</v>
      </c>
      <c r="AE793" s="29">
        <f>VLOOKUP(AG793,检索目录!A:F,6,0)</f>
        <v>3</v>
      </c>
      <c r="AF793" s="28">
        <f>VLOOKUP(AG793,检索目录!A:F,3,0)</f>
        <v>1</v>
      </c>
      <c r="AG793" s="23">
        <v>1101001</v>
      </c>
    </row>
    <row r="794" s="30" customFormat="1" ht="16.5" spans="1:33">
      <c r="A794" s="35">
        <f>CONCATENATE(9,VLOOKUP(LEFT($D794,3),{"czg",1;"tfq",2;"zyd",3;"jzq",4;"gcz",5;"pcc",6},2,FALSE))*100000+VALUE(MID($D794,5,LEN($D794)-LEN(RIGHT($D794,11))-5+1))*1000+LEFT(RIGHT($D794,10),1)*100+IF(LEFT(RIGHT($D794,8),3)="jlr",1,2)*10+RIGHT($D794,1)</f>
        <v>9507221</v>
      </c>
      <c r="B794" s="23" t="s">
        <v>101</v>
      </c>
      <c r="C794" s="23" t="s">
        <v>502</v>
      </c>
      <c r="D794" s="23" t="s">
        <v>946</v>
      </c>
      <c r="E794" s="23">
        <v>3</v>
      </c>
      <c r="F794" s="28">
        <f t="shared" si="35"/>
        <v>2</v>
      </c>
      <c r="G794" s="28">
        <f>INDEX(难度数据!$A$1:$G$16,MATCH(VALUE(MID($D794,5,LEN($D794)-LEN(RIGHT($D794,11))-5+1)),难度数据!$A$1:$A$16,0),MATCH(LEFT($D794,3),难度数据!$A$1:$G$1,0))</f>
        <v>30</v>
      </c>
      <c r="H794" s="28">
        <f>VLOOKUP($G794,难度数据!$P:$AI,IF($F794=1,2+VLOOKUP($E794,难度数据!$A$24:$B$27,2,FALSE),12+VLOOKUP($E794,难度数据!$A$28:$B$31,2,FALSE)),FALSE)</f>
        <v>1.07757693068529</v>
      </c>
      <c r="I794" s="28">
        <f>VLOOKUP($G794,难度数据!$P:$AI,IF($F794=1,3+VLOOKUP($E794,难度数据!$A$24:$B$27,2,FALSE),13+VLOOKUP($E794,难度数据!$A$28:$B$31,2,FALSE)),FALSE)</f>
        <v>0</v>
      </c>
      <c r="J794" s="28">
        <f>VLOOKUP($G794,难度数据!$P:$AI,IF($F794=1,4+VLOOKUP($E794,难度数据!$A$24:$B$27,2,FALSE),14+VLOOKUP($E794,难度数据!$A$28:$B$31,2,FALSE)),FALSE)</f>
        <v>1500</v>
      </c>
      <c r="K794" s="23">
        <v>0</v>
      </c>
      <c r="L794" s="23">
        <v>1.5</v>
      </c>
      <c r="M794" s="23">
        <v>0</v>
      </c>
      <c r="N794" s="23">
        <v>0</v>
      </c>
      <c r="O794" s="28">
        <f ca="1">LOOKUP($G794*4,难度数据!$I$3:$I$23,IF($F794=1,INDIRECT("难度数据"&amp;"!$J$3:$J$23"),INDIRECT("难度数据"&amp;"!$K$3:$K$23")))</f>
        <v>10750</v>
      </c>
      <c r="P794" s="23">
        <v>0</v>
      </c>
      <c r="Q794" s="23">
        <v>0</v>
      </c>
      <c r="R794" s="23">
        <v>1303002</v>
      </c>
      <c r="S794" s="23">
        <v>1</v>
      </c>
      <c r="T794" s="23">
        <v>1304017</v>
      </c>
      <c r="U794" s="23">
        <v>1</v>
      </c>
      <c r="V794" s="23">
        <v>1304019</v>
      </c>
      <c r="W794" s="23">
        <v>1</v>
      </c>
      <c r="X794" s="23"/>
      <c r="Y794" s="23"/>
      <c r="Z794" s="23"/>
      <c r="AA794" s="28" t="str">
        <f t="shared" si="37"/>
        <v/>
      </c>
      <c r="AB794" s="23">
        <v>0</v>
      </c>
      <c r="AC794" s="28">
        <f t="shared" si="36"/>
        <v>5</v>
      </c>
      <c r="AD794" s="29" t="str">
        <f>VLOOKUP(AG794,[2]战场角色!$A:$V,22,0)</f>
        <v>head_xc_1102002</v>
      </c>
      <c r="AE794" s="29">
        <f>VLOOKUP(AG794,检索目录!A:F,6,0)</f>
        <v>3</v>
      </c>
      <c r="AF794" s="28">
        <f>VLOOKUP(AG794,检索目录!A:F,3,0)</f>
        <v>1</v>
      </c>
      <c r="AG794" s="23">
        <v>1102002</v>
      </c>
    </row>
    <row r="795" s="30" customFormat="1" ht="16.5" spans="1:33">
      <c r="A795" s="35">
        <f>CONCATENATE(9,VLOOKUP(LEFT($D795,3),{"czg",1;"tfq",2;"zyd",3;"jzq",4;"gcz",5;"pcc",6},2,FALSE))*100000+VALUE(MID($D795,5,LEN($D795)-LEN(RIGHT($D795,11))-5+1))*1000+LEFT(RIGHT($D795,10),1)*100+IF(LEFT(RIGHT($D795,8),3)="jlr",1,2)*10+RIGHT($D795,1)</f>
        <v>9507212</v>
      </c>
      <c r="B795" s="23" t="s">
        <v>98</v>
      </c>
      <c r="C795" s="23" t="s">
        <v>231</v>
      </c>
      <c r="D795" s="23" t="s">
        <v>947</v>
      </c>
      <c r="E795" s="23">
        <v>4</v>
      </c>
      <c r="F795" s="28">
        <f t="shared" si="35"/>
        <v>1</v>
      </c>
      <c r="G795" s="28">
        <f>INDEX(难度数据!$A$1:$G$16,MATCH(VALUE(MID($D795,5,LEN($D795)-LEN(RIGHT($D795,11))-5+1)),难度数据!$A$1:$A$16,0),MATCH(LEFT($D795,3),难度数据!$A$1:$G$1,0))</f>
        <v>30</v>
      </c>
      <c r="H795" s="28">
        <f>VLOOKUP($G795,难度数据!$P:$AI,IF($F795=1,2+VLOOKUP($E795,难度数据!$A$24:$B$27,2,FALSE),12+VLOOKUP($E795,难度数据!$A$28:$B$31,2,FALSE)),FALSE)</f>
        <v>1.22912242272161</v>
      </c>
      <c r="I795" s="28">
        <f>VLOOKUP($G795,难度数据!$P:$AI,IF($F795=1,3+VLOOKUP($E795,难度数据!$A$24:$B$27,2,FALSE),13+VLOOKUP($E795,难度数据!$A$28:$B$31,2,FALSE)),FALSE)</f>
        <v>0</v>
      </c>
      <c r="J795" s="28">
        <f>VLOOKUP($G795,难度数据!$P:$AI,IF($F795=1,4+VLOOKUP($E795,难度数据!$A$24:$B$27,2,FALSE),14+VLOOKUP($E795,难度数据!$A$28:$B$31,2,FALSE)),FALSE)</f>
        <v>1500</v>
      </c>
      <c r="K795" s="23">
        <v>0</v>
      </c>
      <c r="L795" s="23">
        <v>1.5</v>
      </c>
      <c r="M795" s="23">
        <v>0</v>
      </c>
      <c r="N795" s="23">
        <v>0</v>
      </c>
      <c r="O795" s="28">
        <f ca="1">LOOKUP($G795*4,难度数据!$I$3:$I$23,IF($F795=1,INDIRECT("难度数据"&amp;"!$J$3:$J$23"),INDIRECT("难度数据"&amp;"!$K$3:$K$23")))</f>
        <v>130</v>
      </c>
      <c r="P795" s="23">
        <v>0</v>
      </c>
      <c r="Q795" s="23">
        <v>0</v>
      </c>
      <c r="R795" s="23">
        <v>1301003</v>
      </c>
      <c r="S795" s="23">
        <v>1</v>
      </c>
      <c r="T795" s="23">
        <v>1302003</v>
      </c>
      <c r="U795" s="23">
        <v>1</v>
      </c>
      <c r="V795" s="23"/>
      <c r="W795" s="23"/>
      <c r="X795" s="23"/>
      <c r="Y795" s="23"/>
      <c r="Z795" s="23"/>
      <c r="AA795" s="28" t="str">
        <f t="shared" si="37"/>
        <v>gcz-7-2-shl-loc2</v>
      </c>
      <c r="AB795" s="23">
        <v>4</v>
      </c>
      <c r="AC795" s="28">
        <f t="shared" si="36"/>
        <v>5</v>
      </c>
      <c r="AD795" s="29" t="str">
        <f>VLOOKUP(AG795,[2]战场角色!$A:$V,22,0)</f>
        <v>head_zdxl_1101003</v>
      </c>
      <c r="AE795" s="29">
        <f>VLOOKUP(AG795,检索目录!A:F,6,0)</f>
        <v>3</v>
      </c>
      <c r="AF795" s="28">
        <f>VLOOKUP(AG795,检索目录!A:F,3,0)</f>
        <v>3</v>
      </c>
      <c r="AG795" s="23">
        <v>1101003</v>
      </c>
    </row>
    <row r="796" s="30" customFormat="1" ht="16.5" spans="1:33">
      <c r="A796" s="35">
        <f>CONCATENATE(9,VLOOKUP(LEFT($D796,3),{"czg",1;"tfq",2;"zyd",3;"jzq",4;"gcz",5;"pcc",6},2,FALSE))*100000+VALUE(MID($D796,5,LEN($D796)-LEN(RIGHT($D796,11))-5+1))*1000+LEFT(RIGHT($D796,10),1)*100+IF(LEFT(RIGHT($D796,8),3)="jlr",1,2)*10+RIGHT($D796,1)</f>
        <v>9507222</v>
      </c>
      <c r="B796" s="23" t="s">
        <v>101</v>
      </c>
      <c r="C796" s="23" t="s">
        <v>505</v>
      </c>
      <c r="D796" s="23" t="s">
        <v>948</v>
      </c>
      <c r="E796" s="23">
        <v>4</v>
      </c>
      <c r="F796" s="28">
        <f t="shared" si="35"/>
        <v>2</v>
      </c>
      <c r="G796" s="28">
        <f>INDEX(难度数据!$A$1:$G$16,MATCH(VALUE(MID($D796,5,LEN($D796)-LEN(RIGHT($D796,11))-5+1)),难度数据!$A$1:$A$16,0),MATCH(LEFT($D796,3),难度数据!$A$1:$G$1,0))</f>
        <v>30</v>
      </c>
      <c r="H796" s="28">
        <f>VLOOKUP($G796,难度数据!$P:$AI,IF($F796=1,2+VLOOKUP($E796,难度数据!$A$24:$B$27,2,FALSE),12+VLOOKUP($E796,难度数据!$A$28:$B$31,2,FALSE)),FALSE)</f>
        <v>1.23969027423971</v>
      </c>
      <c r="I796" s="28">
        <f>VLOOKUP($G796,难度数据!$P:$AI,IF($F796=1,3+VLOOKUP($E796,难度数据!$A$24:$B$27,2,FALSE),13+VLOOKUP($E796,难度数据!$A$28:$B$31,2,FALSE)),FALSE)</f>
        <v>0</v>
      </c>
      <c r="J796" s="28">
        <f>VLOOKUP($G796,难度数据!$P:$AI,IF($F796=1,4+VLOOKUP($E796,难度数据!$A$24:$B$27,2,FALSE),14+VLOOKUP($E796,难度数据!$A$28:$B$31,2,FALSE)),FALSE)</f>
        <v>1500</v>
      </c>
      <c r="K796" s="23">
        <v>0</v>
      </c>
      <c r="L796" s="23">
        <v>1.5</v>
      </c>
      <c r="M796" s="23">
        <v>0</v>
      </c>
      <c r="N796" s="23">
        <v>0</v>
      </c>
      <c r="O796" s="28">
        <f ca="1">LOOKUP($G796*4,难度数据!$I$3:$I$23,IF($F796=1,INDIRECT("难度数据"&amp;"!$J$3:$J$23"),INDIRECT("难度数据"&amp;"!$K$3:$K$23")))</f>
        <v>10750</v>
      </c>
      <c r="P796" s="23">
        <v>0</v>
      </c>
      <c r="Q796" s="23">
        <v>0</v>
      </c>
      <c r="R796" s="23">
        <v>1303005</v>
      </c>
      <c r="S796" s="23">
        <v>1</v>
      </c>
      <c r="T796" s="23">
        <v>1304030</v>
      </c>
      <c r="U796" s="23">
        <v>1</v>
      </c>
      <c r="V796" s="23">
        <v>1304036</v>
      </c>
      <c r="W796" s="23">
        <v>1</v>
      </c>
      <c r="X796" s="23"/>
      <c r="Y796" s="23"/>
      <c r="Z796" s="23"/>
      <c r="AA796" s="28" t="str">
        <f t="shared" si="37"/>
        <v/>
      </c>
      <c r="AB796" s="23">
        <v>0</v>
      </c>
      <c r="AC796" s="28">
        <f t="shared" si="36"/>
        <v>5</v>
      </c>
      <c r="AD796" s="29" t="str">
        <f>VLOOKUP(AG796,[2]战场角色!$A:$V,22,0)</f>
        <v>head_lxy_1102005</v>
      </c>
      <c r="AE796" s="29">
        <f>VLOOKUP(AG796,检索目录!A:F,6,0)</f>
        <v>3</v>
      </c>
      <c r="AF796" s="28">
        <f>VLOOKUP(AG796,检索目录!A:F,3,0)</f>
        <v>3</v>
      </c>
      <c r="AG796" s="23">
        <v>1102005</v>
      </c>
    </row>
    <row r="797" s="30" customFormat="1" ht="16.5" spans="1:33">
      <c r="A797" s="35">
        <f>CONCATENATE(9,VLOOKUP(LEFT($D797,3),{"czg",1;"tfq",2;"zyd",3;"jzq",4;"gcz",5;"pcc",6},2,FALSE))*100000+VALUE(MID($D797,5,LEN($D797)-LEN(RIGHT($D797,11))-5+1))*1000+LEFT(RIGHT($D797,10),1)*100+IF(LEFT(RIGHT($D797,8),3)="jlr",1,2)*10+RIGHT($D797,1)</f>
        <v>9507213</v>
      </c>
      <c r="B797" s="23" t="s">
        <v>98</v>
      </c>
      <c r="C797" s="23" t="s">
        <v>215</v>
      </c>
      <c r="D797" s="23" t="s">
        <v>949</v>
      </c>
      <c r="E797" s="23">
        <v>3</v>
      </c>
      <c r="F797" s="28">
        <f t="shared" ref="F797:F860" si="38">IF(LEFT(RIGHT($D797,8),3)="jlr",1,2)</f>
        <v>1</v>
      </c>
      <c r="G797" s="28">
        <f>INDEX(难度数据!$A$1:$G$16,MATCH(VALUE(MID($D797,5,LEN($D797)-LEN(RIGHT($D797,11))-5+1)),难度数据!$A$1:$A$16,0),MATCH(LEFT($D797,3),难度数据!$A$1:$G$1,0))</f>
        <v>30</v>
      </c>
      <c r="H797" s="28">
        <f>VLOOKUP($G797,难度数据!$P:$AI,IF($F797=1,2+VLOOKUP($E797,难度数据!$A$24:$B$27,2,FALSE),12+VLOOKUP($E797,难度数据!$A$28:$B$31,2,FALSE)),FALSE)</f>
        <v>1.0649142683633</v>
      </c>
      <c r="I797" s="28">
        <f>VLOOKUP($G797,难度数据!$P:$AI,IF($F797=1,3+VLOOKUP($E797,难度数据!$A$24:$B$27,2,FALSE),13+VLOOKUP($E797,难度数据!$A$28:$B$31,2,FALSE)),FALSE)</f>
        <v>0</v>
      </c>
      <c r="J797" s="28">
        <f>VLOOKUP($G797,难度数据!$P:$AI,IF($F797=1,4+VLOOKUP($E797,难度数据!$A$24:$B$27,2,FALSE),14+VLOOKUP($E797,难度数据!$A$28:$B$31,2,FALSE)),FALSE)</f>
        <v>1500</v>
      </c>
      <c r="K797" s="23">
        <v>0</v>
      </c>
      <c r="L797" s="23">
        <v>1.5</v>
      </c>
      <c r="M797" s="23">
        <v>0</v>
      </c>
      <c r="N797" s="23">
        <v>0</v>
      </c>
      <c r="O797" s="28">
        <f ca="1">LOOKUP($G797*4,难度数据!$I$3:$I$23,IF($F797=1,INDIRECT("难度数据"&amp;"!$J$3:$J$23"),INDIRECT("难度数据"&amp;"!$K$3:$K$23")))</f>
        <v>130</v>
      </c>
      <c r="P797" s="23">
        <v>0</v>
      </c>
      <c r="Q797" s="23">
        <v>0</v>
      </c>
      <c r="R797" s="23">
        <v>1301014</v>
      </c>
      <c r="S797" s="23">
        <v>1</v>
      </c>
      <c r="T797" s="23">
        <v>1302014</v>
      </c>
      <c r="U797" s="23">
        <v>1</v>
      </c>
      <c r="V797" s="23"/>
      <c r="W797" s="23"/>
      <c r="X797" s="23"/>
      <c r="Y797" s="23"/>
      <c r="Z797" s="23"/>
      <c r="AA797" s="28" t="str">
        <f t="shared" si="37"/>
        <v>gcz-7-2-shl-loc3</v>
      </c>
      <c r="AB797" s="23">
        <v>4</v>
      </c>
      <c r="AC797" s="28">
        <f t="shared" si="36"/>
        <v>5</v>
      </c>
      <c r="AD797" s="29" t="str">
        <f>VLOOKUP(AG797,[2]战场角色!$A:$V,22,0)</f>
        <v>head_lxg_1101014</v>
      </c>
      <c r="AE797" s="29">
        <f>VLOOKUP(AG797,检索目录!A:F,6,0)</f>
        <v>3</v>
      </c>
      <c r="AF797" s="28">
        <f>VLOOKUP(AG797,检索目录!A:F,3,0)</f>
        <v>2</v>
      </c>
      <c r="AG797" s="23">
        <v>1101014</v>
      </c>
    </row>
    <row r="798" s="30" customFormat="1" ht="16.5" spans="1:33">
      <c r="A798" s="35">
        <f>CONCATENATE(9,VLOOKUP(LEFT($D798,3),{"czg",1;"tfq",2;"zyd",3;"jzq",4;"gcz",5;"pcc",6},2,FALSE))*100000+VALUE(MID($D798,5,LEN($D798)-LEN(RIGHT($D798,11))-5+1))*1000+LEFT(RIGHT($D798,10),1)*100+IF(LEFT(RIGHT($D798,8),3)="jlr",1,2)*10+RIGHT($D798,1)</f>
        <v>9507223</v>
      </c>
      <c r="B798" s="23" t="s">
        <v>101</v>
      </c>
      <c r="C798" s="23" t="s">
        <v>508</v>
      </c>
      <c r="D798" s="23" t="s">
        <v>950</v>
      </c>
      <c r="E798" s="23">
        <v>3</v>
      </c>
      <c r="F798" s="28">
        <f t="shared" si="38"/>
        <v>2</v>
      </c>
      <c r="G798" s="28">
        <f>INDEX(难度数据!$A$1:$G$16,MATCH(VALUE(MID($D798,5,LEN($D798)-LEN(RIGHT($D798,11))-5+1)),难度数据!$A$1:$A$16,0),MATCH(LEFT($D798,3),难度数据!$A$1:$G$1,0))</f>
        <v>30</v>
      </c>
      <c r="H798" s="28">
        <f>VLOOKUP($G798,难度数据!$P:$AI,IF($F798=1,2+VLOOKUP($E798,难度数据!$A$24:$B$27,2,FALSE),12+VLOOKUP($E798,难度数据!$A$28:$B$31,2,FALSE)),FALSE)</f>
        <v>1.07757693068529</v>
      </c>
      <c r="I798" s="28">
        <f>VLOOKUP($G798,难度数据!$P:$AI,IF($F798=1,3+VLOOKUP($E798,难度数据!$A$24:$B$27,2,FALSE),13+VLOOKUP($E798,难度数据!$A$28:$B$31,2,FALSE)),FALSE)</f>
        <v>0</v>
      </c>
      <c r="J798" s="28">
        <f>VLOOKUP($G798,难度数据!$P:$AI,IF($F798=1,4+VLOOKUP($E798,难度数据!$A$24:$B$27,2,FALSE),14+VLOOKUP($E798,难度数据!$A$28:$B$31,2,FALSE)),FALSE)</f>
        <v>1500</v>
      </c>
      <c r="K798" s="23">
        <v>0</v>
      </c>
      <c r="L798" s="23">
        <v>1.5</v>
      </c>
      <c r="M798" s="23">
        <v>0</v>
      </c>
      <c r="N798" s="23">
        <v>0</v>
      </c>
      <c r="O798" s="28">
        <f ca="1">LOOKUP($G798*4,难度数据!$I$3:$I$23,IF($F798=1,INDIRECT("难度数据"&amp;"!$J$3:$J$23"),INDIRECT("难度数据"&amp;"!$K$3:$K$23")))</f>
        <v>10750</v>
      </c>
      <c r="P798" s="23">
        <v>0</v>
      </c>
      <c r="Q798" s="23">
        <v>0</v>
      </c>
      <c r="R798" s="23">
        <v>1303020</v>
      </c>
      <c r="S798" s="23">
        <v>1</v>
      </c>
      <c r="T798" s="23">
        <v>1304029</v>
      </c>
      <c r="U798" s="23">
        <v>1</v>
      </c>
      <c r="V798" s="23">
        <v>1304032</v>
      </c>
      <c r="W798" s="23">
        <v>1</v>
      </c>
      <c r="X798" s="23"/>
      <c r="Y798" s="23"/>
      <c r="Z798" s="23"/>
      <c r="AA798" s="28" t="str">
        <f t="shared" si="37"/>
        <v/>
      </c>
      <c r="AB798" s="23">
        <v>0</v>
      </c>
      <c r="AC798" s="28">
        <f t="shared" si="36"/>
        <v>5</v>
      </c>
      <c r="AD798" s="29" t="str">
        <f>VLOOKUP(AG798,[2]战场角色!$A:$V,22,0)</f>
        <v>head_gs_1102020</v>
      </c>
      <c r="AE798" s="29">
        <f>VLOOKUP(AG798,检索目录!A:F,6,0)</f>
        <v>3</v>
      </c>
      <c r="AF798" s="28">
        <f>VLOOKUP(AG798,检索目录!A:F,3,0)</f>
        <v>2</v>
      </c>
      <c r="AG798" s="23">
        <v>1102020</v>
      </c>
    </row>
    <row r="799" s="30" customFormat="1" ht="16.5" spans="1:33">
      <c r="A799" s="35">
        <f>CONCATENATE(9,VLOOKUP(LEFT($D799,3),{"czg",1;"tfq",2;"zyd",3;"jzq",4;"gcz",5;"pcc",6},2,FALSE))*100000+VALUE(MID($D799,5,LEN($D799)-LEN(RIGHT($D799,11))-5+1))*1000+LEFT(RIGHT($D799,10),1)*100+IF(LEFT(RIGHT($D799,8),3)="jlr",1,2)*10+RIGHT($D799,1)</f>
        <v>9507311</v>
      </c>
      <c r="B799" s="23" t="s">
        <v>98</v>
      </c>
      <c r="C799" s="23" t="s">
        <v>99</v>
      </c>
      <c r="D799" s="23" t="s">
        <v>951</v>
      </c>
      <c r="E799" s="23">
        <v>3</v>
      </c>
      <c r="F799" s="28">
        <f t="shared" si="38"/>
        <v>1</v>
      </c>
      <c r="G799" s="28">
        <f>INDEX(难度数据!$A$1:$G$16,MATCH(VALUE(MID($D799,5,LEN($D799)-LEN(RIGHT($D799,11))-5+1)),难度数据!$A$1:$A$16,0),MATCH(LEFT($D799,3),难度数据!$A$1:$G$1,0))</f>
        <v>30</v>
      </c>
      <c r="H799" s="28">
        <f>VLOOKUP($G799,难度数据!$P:$AI,IF($F799=1,2+VLOOKUP($E799,难度数据!$A$24:$B$27,2,FALSE),12+VLOOKUP($E799,难度数据!$A$28:$B$31,2,FALSE)),FALSE)</f>
        <v>1.0649142683633</v>
      </c>
      <c r="I799" s="28">
        <f>VLOOKUP($G799,难度数据!$P:$AI,IF($F799=1,3+VLOOKUP($E799,难度数据!$A$24:$B$27,2,FALSE),13+VLOOKUP($E799,难度数据!$A$28:$B$31,2,FALSE)),FALSE)</f>
        <v>0</v>
      </c>
      <c r="J799" s="28">
        <f>VLOOKUP($G799,难度数据!$P:$AI,IF($F799=1,4+VLOOKUP($E799,难度数据!$A$24:$B$27,2,FALSE),14+VLOOKUP($E799,难度数据!$A$28:$B$31,2,FALSE)),FALSE)</f>
        <v>1500</v>
      </c>
      <c r="K799" s="23">
        <v>0</v>
      </c>
      <c r="L799" s="23">
        <v>1.5</v>
      </c>
      <c r="M799" s="23">
        <v>0</v>
      </c>
      <c r="N799" s="23">
        <v>0</v>
      </c>
      <c r="O799" s="28">
        <f ca="1">LOOKUP($G799*4,难度数据!$I$3:$I$23,IF($F799=1,INDIRECT("难度数据"&amp;"!$J$3:$J$23"),INDIRECT("难度数据"&amp;"!$K$3:$K$23")))</f>
        <v>130</v>
      </c>
      <c r="P799" s="23">
        <v>0</v>
      </c>
      <c r="Q799" s="23">
        <v>0</v>
      </c>
      <c r="R799" s="23">
        <v>1301012</v>
      </c>
      <c r="S799" s="23">
        <v>1</v>
      </c>
      <c r="T799" s="23">
        <v>1302012</v>
      </c>
      <c r="U799" s="23">
        <v>1</v>
      </c>
      <c r="V799" s="23"/>
      <c r="W799" s="23"/>
      <c r="X799" s="23"/>
      <c r="Y799" s="23"/>
      <c r="Z799" s="23"/>
      <c r="AA799" s="28" t="str">
        <f t="shared" si="37"/>
        <v>gcz-7-3-shl-loc1</v>
      </c>
      <c r="AB799" s="23">
        <v>4</v>
      </c>
      <c r="AC799" s="28">
        <f t="shared" si="36"/>
        <v>5</v>
      </c>
      <c r="AD799" s="29" t="str">
        <f>VLOOKUP(AG799,[2]战场角色!$A:$V,22,0)</f>
        <v>head_nyf_1101012</v>
      </c>
      <c r="AE799" s="29">
        <f>VLOOKUP(AG799,检索目录!A:F,6,0)</f>
        <v>2</v>
      </c>
      <c r="AF799" s="28">
        <f>VLOOKUP(AG799,检索目录!A:F,3,0)</f>
        <v>2</v>
      </c>
      <c r="AG799" s="23">
        <v>1101012</v>
      </c>
    </row>
    <row r="800" s="30" customFormat="1" ht="16.5" spans="1:33">
      <c r="A800" s="35">
        <f>CONCATENATE(9,VLOOKUP(LEFT($D800,3),{"czg",1;"tfq",2;"zyd",3;"jzq",4;"gcz",5;"pcc",6},2,FALSE))*100000+VALUE(MID($D800,5,LEN($D800)-LEN(RIGHT($D800,11))-5+1))*1000+LEFT(RIGHT($D800,10),1)*100+IF(LEFT(RIGHT($D800,8),3)="jlr",1,2)*10+RIGHT($D800,1)</f>
        <v>9507321</v>
      </c>
      <c r="B800" s="23" t="s">
        <v>101</v>
      </c>
      <c r="C800" s="23" t="s">
        <v>493</v>
      </c>
      <c r="D800" s="23" t="s">
        <v>952</v>
      </c>
      <c r="E800" s="23">
        <v>3</v>
      </c>
      <c r="F800" s="28">
        <f t="shared" si="38"/>
        <v>2</v>
      </c>
      <c r="G800" s="28">
        <f>INDEX(难度数据!$A$1:$G$16,MATCH(VALUE(MID($D800,5,LEN($D800)-LEN(RIGHT($D800,11))-5+1)),难度数据!$A$1:$A$16,0),MATCH(LEFT($D800,3),难度数据!$A$1:$G$1,0))</f>
        <v>30</v>
      </c>
      <c r="H800" s="28">
        <f>VLOOKUP($G800,难度数据!$P:$AI,IF($F800=1,2+VLOOKUP($E800,难度数据!$A$24:$B$27,2,FALSE),12+VLOOKUP($E800,难度数据!$A$28:$B$31,2,FALSE)),FALSE)</f>
        <v>1.07757693068529</v>
      </c>
      <c r="I800" s="28">
        <f>VLOOKUP($G800,难度数据!$P:$AI,IF($F800=1,3+VLOOKUP($E800,难度数据!$A$24:$B$27,2,FALSE),13+VLOOKUP($E800,难度数据!$A$28:$B$31,2,FALSE)),FALSE)</f>
        <v>0</v>
      </c>
      <c r="J800" s="28">
        <f>VLOOKUP($G800,难度数据!$P:$AI,IF($F800=1,4+VLOOKUP($E800,难度数据!$A$24:$B$27,2,FALSE),14+VLOOKUP($E800,难度数据!$A$28:$B$31,2,FALSE)),FALSE)</f>
        <v>1500</v>
      </c>
      <c r="K800" s="23">
        <v>0</v>
      </c>
      <c r="L800" s="23">
        <v>1.5</v>
      </c>
      <c r="M800" s="23">
        <v>0</v>
      </c>
      <c r="N800" s="23">
        <v>0</v>
      </c>
      <c r="O800" s="28">
        <f ca="1">LOOKUP($G800*4,难度数据!$I$3:$I$23,IF($F800=1,INDIRECT("难度数据"&amp;"!$J$3:$J$23"),INDIRECT("难度数据"&amp;"!$K$3:$K$23")))</f>
        <v>10750</v>
      </c>
      <c r="P800" s="23">
        <v>0</v>
      </c>
      <c r="Q800" s="23">
        <v>0</v>
      </c>
      <c r="R800" s="23">
        <v>1303018</v>
      </c>
      <c r="S800" s="23">
        <v>1</v>
      </c>
      <c r="T800" s="23">
        <v>1304029</v>
      </c>
      <c r="U800" s="23">
        <v>1</v>
      </c>
      <c r="V800" s="23">
        <v>1304032</v>
      </c>
      <c r="W800" s="23">
        <v>1</v>
      </c>
      <c r="X800" s="23"/>
      <c r="Y800" s="23"/>
      <c r="Z800" s="23"/>
      <c r="AA800" s="28" t="str">
        <f t="shared" si="37"/>
        <v/>
      </c>
      <c r="AB800" s="23">
        <v>0</v>
      </c>
      <c r="AC800" s="28">
        <f t="shared" si="36"/>
        <v>5</v>
      </c>
      <c r="AD800" s="29" t="str">
        <f>VLOOKUP(AG800,[2]战场角色!$A:$V,22,0)</f>
        <v>head_sr_1102018</v>
      </c>
      <c r="AE800" s="29">
        <f>VLOOKUP(AG800,检索目录!A:F,6,0)</f>
        <v>2</v>
      </c>
      <c r="AF800" s="28">
        <f>VLOOKUP(AG800,检索目录!A:F,3,0)</f>
        <v>2</v>
      </c>
      <c r="AG800" s="23">
        <v>1102018</v>
      </c>
    </row>
    <row r="801" s="30" customFormat="1" ht="16.5" spans="1:33">
      <c r="A801" s="35">
        <f>CONCATENATE(9,VLOOKUP(LEFT($D801,3),{"czg",1;"tfq",2;"zyd",3;"jzq",4;"gcz",5;"pcc",6},2,FALSE))*100000+VALUE(MID($D801,5,LEN($D801)-LEN(RIGHT($D801,11))-5+1))*1000+LEFT(RIGHT($D801,10),1)*100+IF(LEFT(RIGHT($D801,8),3)="jlr",1,2)*10+RIGHT($D801,1)</f>
        <v>9507312</v>
      </c>
      <c r="B801" s="23" t="s">
        <v>98</v>
      </c>
      <c r="C801" s="23" t="s">
        <v>104</v>
      </c>
      <c r="D801" s="23" t="s">
        <v>953</v>
      </c>
      <c r="E801" s="23">
        <v>4</v>
      </c>
      <c r="F801" s="28">
        <f t="shared" si="38"/>
        <v>1</v>
      </c>
      <c r="G801" s="28">
        <f>INDEX(难度数据!$A$1:$G$16,MATCH(VALUE(MID($D801,5,LEN($D801)-LEN(RIGHT($D801,11))-5+1)),难度数据!$A$1:$A$16,0),MATCH(LEFT($D801,3),难度数据!$A$1:$G$1,0))</f>
        <v>30</v>
      </c>
      <c r="H801" s="28">
        <f>VLOOKUP($G801,难度数据!$P:$AI,IF($F801=1,2+VLOOKUP($E801,难度数据!$A$24:$B$27,2,FALSE),12+VLOOKUP($E801,难度数据!$A$28:$B$31,2,FALSE)),FALSE)</f>
        <v>1.22912242272161</v>
      </c>
      <c r="I801" s="28">
        <f>VLOOKUP($G801,难度数据!$P:$AI,IF($F801=1,3+VLOOKUP($E801,难度数据!$A$24:$B$27,2,FALSE),13+VLOOKUP($E801,难度数据!$A$28:$B$31,2,FALSE)),FALSE)</f>
        <v>0</v>
      </c>
      <c r="J801" s="28">
        <f>VLOOKUP($G801,难度数据!$P:$AI,IF($F801=1,4+VLOOKUP($E801,难度数据!$A$24:$B$27,2,FALSE),14+VLOOKUP($E801,难度数据!$A$28:$B$31,2,FALSE)),FALSE)</f>
        <v>1500</v>
      </c>
      <c r="K801" s="23">
        <v>0</v>
      </c>
      <c r="L801" s="23">
        <v>1.5</v>
      </c>
      <c r="M801" s="23">
        <v>0</v>
      </c>
      <c r="N801" s="23">
        <v>0</v>
      </c>
      <c r="O801" s="28">
        <f ca="1">LOOKUP($G801*4,难度数据!$I$3:$I$23,IF($F801=1,INDIRECT("难度数据"&amp;"!$J$3:$J$23"),INDIRECT("难度数据"&amp;"!$K$3:$K$23")))</f>
        <v>130</v>
      </c>
      <c r="P801" s="23">
        <v>0</v>
      </c>
      <c r="Q801" s="23">
        <v>0</v>
      </c>
      <c r="R801" s="23">
        <v>1301008</v>
      </c>
      <c r="S801" s="23">
        <v>1</v>
      </c>
      <c r="T801" s="23">
        <v>1302008</v>
      </c>
      <c r="U801" s="23">
        <v>1</v>
      </c>
      <c r="V801" s="23"/>
      <c r="W801" s="23"/>
      <c r="X801" s="23"/>
      <c r="Y801" s="23"/>
      <c r="Z801" s="23"/>
      <c r="AA801" s="28" t="str">
        <f t="shared" si="37"/>
        <v>gcz-7-3-shl-loc2</v>
      </c>
      <c r="AB801" s="23">
        <v>4</v>
      </c>
      <c r="AC801" s="28">
        <f t="shared" si="36"/>
        <v>5</v>
      </c>
      <c r="AD801" s="29" t="str">
        <f>VLOOKUP(AG801,[2]战场角色!$A:$V,22,0)</f>
        <v>head_hekp_1101008</v>
      </c>
      <c r="AE801" s="29">
        <f>VLOOKUP(AG801,检索目录!A:F,6,0)</f>
        <v>2</v>
      </c>
      <c r="AF801" s="28">
        <f>VLOOKUP(AG801,检索目录!A:F,3,0)</f>
        <v>3</v>
      </c>
      <c r="AG801" s="23">
        <v>1101008</v>
      </c>
    </row>
    <row r="802" s="30" customFormat="1" ht="16.5" spans="1:33">
      <c r="A802" s="35">
        <f>CONCATENATE(9,VLOOKUP(LEFT($D802,3),{"czg",1;"tfq",2;"zyd",3;"jzq",4;"gcz",5;"pcc",6},2,FALSE))*100000+VALUE(MID($D802,5,LEN($D802)-LEN(RIGHT($D802,11))-5+1))*1000+LEFT(RIGHT($D802,10),1)*100+IF(LEFT(RIGHT($D802,8),3)="jlr",1,2)*10+RIGHT($D802,1)</f>
        <v>9507322</v>
      </c>
      <c r="B802" s="23" t="s">
        <v>101</v>
      </c>
      <c r="C802" s="23" t="s">
        <v>496</v>
      </c>
      <c r="D802" s="23" t="s">
        <v>954</v>
      </c>
      <c r="E802" s="23">
        <v>4</v>
      </c>
      <c r="F802" s="28">
        <f t="shared" si="38"/>
        <v>2</v>
      </c>
      <c r="G802" s="28">
        <f>INDEX(难度数据!$A$1:$G$16,MATCH(VALUE(MID($D802,5,LEN($D802)-LEN(RIGHT($D802,11))-5+1)),难度数据!$A$1:$A$16,0),MATCH(LEFT($D802,3),难度数据!$A$1:$G$1,0))</f>
        <v>30</v>
      </c>
      <c r="H802" s="28">
        <f>VLOOKUP($G802,难度数据!$P:$AI,IF($F802=1,2+VLOOKUP($E802,难度数据!$A$24:$B$27,2,FALSE),12+VLOOKUP($E802,难度数据!$A$28:$B$31,2,FALSE)),FALSE)</f>
        <v>1.23969027423971</v>
      </c>
      <c r="I802" s="28">
        <f>VLOOKUP($G802,难度数据!$P:$AI,IF($F802=1,3+VLOOKUP($E802,难度数据!$A$24:$B$27,2,FALSE),13+VLOOKUP($E802,难度数据!$A$28:$B$31,2,FALSE)),FALSE)</f>
        <v>0</v>
      </c>
      <c r="J802" s="28">
        <f>VLOOKUP($G802,难度数据!$P:$AI,IF($F802=1,4+VLOOKUP($E802,难度数据!$A$24:$B$27,2,FALSE),14+VLOOKUP($E802,难度数据!$A$28:$B$31,2,FALSE)),FALSE)</f>
        <v>1500</v>
      </c>
      <c r="K802" s="23">
        <v>0</v>
      </c>
      <c r="L802" s="23">
        <v>1.5</v>
      </c>
      <c r="M802" s="23">
        <v>0</v>
      </c>
      <c r="N802" s="23">
        <v>0</v>
      </c>
      <c r="O802" s="28">
        <f ca="1">LOOKUP($G802*4,难度数据!$I$3:$I$23,IF($F802=1,INDIRECT("难度数据"&amp;"!$J$3:$J$23"),INDIRECT("难度数据"&amp;"!$K$3:$K$23")))</f>
        <v>10750</v>
      </c>
      <c r="P802" s="23">
        <v>0</v>
      </c>
      <c r="Q802" s="23">
        <v>0</v>
      </c>
      <c r="R802" s="23">
        <v>1303013</v>
      </c>
      <c r="S802" s="23">
        <v>1</v>
      </c>
      <c r="T802" s="23">
        <v>1304030</v>
      </c>
      <c r="U802" s="23">
        <v>1</v>
      </c>
      <c r="V802" s="23">
        <v>1304031</v>
      </c>
      <c r="W802" s="23">
        <v>1</v>
      </c>
      <c r="X802" s="23"/>
      <c r="Y802" s="23"/>
      <c r="Z802" s="23"/>
      <c r="AA802" s="28" t="str">
        <f t="shared" si="37"/>
        <v/>
      </c>
      <c r="AB802" s="23">
        <v>0</v>
      </c>
      <c r="AC802" s="28">
        <f t="shared" si="36"/>
        <v>5</v>
      </c>
      <c r="AD802" s="29" t="str">
        <f>VLOOKUP(AG802,[2]战场角色!$A:$V,22,0)</f>
        <v>head_sbls_1102013</v>
      </c>
      <c r="AE802" s="29">
        <f>VLOOKUP(AG802,检索目录!A:F,6,0)</f>
        <v>2</v>
      </c>
      <c r="AF802" s="28">
        <f>VLOOKUP(AG802,检索目录!A:F,3,0)</f>
        <v>3</v>
      </c>
      <c r="AG802" s="23">
        <v>1102013</v>
      </c>
    </row>
    <row r="803" s="30" customFormat="1" ht="16.5" spans="1:33">
      <c r="A803" s="35">
        <f>CONCATENATE(9,VLOOKUP(LEFT($D803,3),{"czg",1;"tfq",2;"zyd",3;"jzq",4;"gcz",5;"pcc",6},2,FALSE))*100000+VALUE(MID($D803,5,LEN($D803)-LEN(RIGHT($D803,11))-5+1))*1000+LEFT(RIGHT($D803,10),1)*100+IF(LEFT(RIGHT($D803,8),3)="jlr",1,2)*10+RIGHT($D803,1)</f>
        <v>9507313</v>
      </c>
      <c r="B803" s="23" t="s">
        <v>98</v>
      </c>
      <c r="C803" s="23" t="s">
        <v>207</v>
      </c>
      <c r="D803" s="23" t="s">
        <v>955</v>
      </c>
      <c r="E803" s="23">
        <v>3</v>
      </c>
      <c r="F803" s="28">
        <f t="shared" si="38"/>
        <v>1</v>
      </c>
      <c r="G803" s="28">
        <f>INDEX(难度数据!$A$1:$G$16,MATCH(VALUE(MID($D803,5,LEN($D803)-LEN(RIGHT($D803,11))-5+1)),难度数据!$A$1:$A$16,0),MATCH(LEFT($D803,3),难度数据!$A$1:$G$1,0))</f>
        <v>30</v>
      </c>
      <c r="H803" s="28">
        <f>VLOOKUP($G803,难度数据!$P:$AI,IF($F803=1,2+VLOOKUP($E803,难度数据!$A$24:$B$27,2,FALSE),12+VLOOKUP($E803,难度数据!$A$28:$B$31,2,FALSE)),FALSE)</f>
        <v>1.0649142683633</v>
      </c>
      <c r="I803" s="28">
        <f>VLOOKUP($G803,难度数据!$P:$AI,IF($F803=1,3+VLOOKUP($E803,难度数据!$A$24:$B$27,2,FALSE),13+VLOOKUP($E803,难度数据!$A$28:$B$31,2,FALSE)),FALSE)</f>
        <v>0</v>
      </c>
      <c r="J803" s="28">
        <f>VLOOKUP($G803,难度数据!$P:$AI,IF($F803=1,4+VLOOKUP($E803,难度数据!$A$24:$B$27,2,FALSE),14+VLOOKUP($E803,难度数据!$A$28:$B$31,2,FALSE)),FALSE)</f>
        <v>1500</v>
      </c>
      <c r="K803" s="23">
        <v>0</v>
      </c>
      <c r="L803" s="23">
        <v>1.5</v>
      </c>
      <c r="M803" s="23">
        <v>0</v>
      </c>
      <c r="N803" s="23">
        <v>0</v>
      </c>
      <c r="O803" s="28">
        <f ca="1">LOOKUP($G803*4,难度数据!$I$3:$I$23,IF($F803=1,INDIRECT("难度数据"&amp;"!$J$3:$J$23"),INDIRECT("难度数据"&amp;"!$K$3:$K$23")))</f>
        <v>130</v>
      </c>
      <c r="P803" s="23">
        <v>0</v>
      </c>
      <c r="Q803" s="23">
        <v>0</v>
      </c>
      <c r="R803" s="23">
        <v>1301009</v>
      </c>
      <c r="S803" s="23">
        <v>1</v>
      </c>
      <c r="T803" s="23">
        <v>1302009</v>
      </c>
      <c r="U803" s="23">
        <v>1</v>
      </c>
      <c r="V803" s="23"/>
      <c r="W803" s="23"/>
      <c r="X803" s="23"/>
      <c r="Y803" s="23"/>
      <c r="Z803" s="23"/>
      <c r="AA803" s="28" t="str">
        <f t="shared" si="37"/>
        <v>gcz-7-3-shl-loc3</v>
      </c>
      <c r="AB803" s="23">
        <v>4</v>
      </c>
      <c r="AC803" s="28">
        <f t="shared" si="36"/>
        <v>5</v>
      </c>
      <c r="AD803" s="29" t="str">
        <f>VLOOKUP(AG803,[2]战场角色!$A:$V,22,0)</f>
        <v>head_blsm_1101009</v>
      </c>
      <c r="AE803" s="29">
        <f>VLOOKUP(AG803,检索目录!A:F,6,0)</f>
        <v>3</v>
      </c>
      <c r="AF803" s="28">
        <f>VLOOKUP(AG803,检索目录!A:F,3,0)</f>
        <v>3</v>
      </c>
      <c r="AG803" s="23">
        <v>1101009</v>
      </c>
    </row>
    <row r="804" s="30" customFormat="1" ht="16.5" spans="1:33">
      <c r="A804" s="35">
        <f>CONCATENATE(9,VLOOKUP(LEFT($D804,3),{"czg",1;"tfq",2;"zyd",3;"jzq",4;"gcz",5;"pcc",6},2,FALSE))*100000+VALUE(MID($D804,5,LEN($D804)-LEN(RIGHT($D804,11))-5+1))*1000+LEFT(RIGHT($D804,10),1)*100+IF(LEFT(RIGHT($D804,8),3)="jlr",1,2)*10+RIGHT($D804,1)</f>
        <v>9507323</v>
      </c>
      <c r="B804" s="23" t="s">
        <v>101</v>
      </c>
      <c r="C804" s="23" t="s">
        <v>515</v>
      </c>
      <c r="D804" s="23" t="s">
        <v>956</v>
      </c>
      <c r="E804" s="23">
        <v>3</v>
      </c>
      <c r="F804" s="28">
        <f t="shared" si="38"/>
        <v>2</v>
      </c>
      <c r="G804" s="28">
        <f>INDEX(难度数据!$A$1:$G$16,MATCH(VALUE(MID($D804,5,LEN($D804)-LEN(RIGHT($D804,11))-5+1)),难度数据!$A$1:$A$16,0),MATCH(LEFT($D804,3),难度数据!$A$1:$G$1,0))</f>
        <v>30</v>
      </c>
      <c r="H804" s="28">
        <f>VLOOKUP($G804,难度数据!$P:$AI,IF($F804=1,2+VLOOKUP($E804,难度数据!$A$24:$B$27,2,FALSE),12+VLOOKUP($E804,难度数据!$A$28:$B$31,2,FALSE)),FALSE)</f>
        <v>1.07757693068529</v>
      </c>
      <c r="I804" s="28">
        <f>VLOOKUP($G804,难度数据!$P:$AI,IF($F804=1,3+VLOOKUP($E804,难度数据!$A$24:$B$27,2,FALSE),13+VLOOKUP($E804,难度数据!$A$28:$B$31,2,FALSE)),FALSE)</f>
        <v>0</v>
      </c>
      <c r="J804" s="28">
        <f>VLOOKUP($G804,难度数据!$P:$AI,IF($F804=1,4+VLOOKUP($E804,难度数据!$A$24:$B$27,2,FALSE),14+VLOOKUP($E804,难度数据!$A$28:$B$31,2,FALSE)),FALSE)</f>
        <v>1500</v>
      </c>
      <c r="K804" s="23">
        <v>0</v>
      </c>
      <c r="L804" s="23">
        <v>1.5</v>
      </c>
      <c r="M804" s="23">
        <v>0</v>
      </c>
      <c r="N804" s="23">
        <v>0</v>
      </c>
      <c r="O804" s="28">
        <f ca="1">LOOKUP($G804*4,难度数据!$I$3:$I$23,IF($F804=1,INDIRECT("难度数据"&amp;"!$J$3:$J$23"),INDIRECT("难度数据"&amp;"!$K$3:$K$23")))</f>
        <v>10750</v>
      </c>
      <c r="P804" s="23">
        <v>0</v>
      </c>
      <c r="Q804" s="23">
        <v>0</v>
      </c>
      <c r="R804" s="23">
        <v>1303014</v>
      </c>
      <c r="S804" s="23">
        <v>1</v>
      </c>
      <c r="T804" s="23">
        <v>1304017</v>
      </c>
      <c r="U804" s="23">
        <v>1</v>
      </c>
      <c r="V804" s="23">
        <v>1304019</v>
      </c>
      <c r="W804" s="23">
        <v>1</v>
      </c>
      <c r="X804" s="23"/>
      <c r="Y804" s="23"/>
      <c r="Z804" s="23"/>
      <c r="AA804" s="28" t="str">
        <f t="shared" si="37"/>
        <v/>
      </c>
      <c r="AB804" s="23">
        <v>0</v>
      </c>
      <c r="AC804" s="28">
        <f t="shared" si="36"/>
        <v>5</v>
      </c>
      <c r="AD804" s="29" t="str">
        <f>VLOOKUP(AG804,[2]战场角色!$A:$V,22,0)</f>
        <v>head_slm_1102014</v>
      </c>
      <c r="AE804" s="29">
        <f>VLOOKUP(AG804,检索目录!A:F,6,0)</f>
        <v>3</v>
      </c>
      <c r="AF804" s="28">
        <f>VLOOKUP(AG804,检索目录!A:F,3,0)</f>
        <v>3</v>
      </c>
      <c r="AG804" s="23">
        <v>1102014</v>
      </c>
    </row>
    <row r="805" s="30" customFormat="1" ht="16.5" spans="1:33">
      <c r="A805" s="35">
        <f>CONCATENATE(9,VLOOKUP(LEFT($D805,3),{"czg",1;"tfq",2;"zyd",3;"jzq",4;"gcz",5;"pcc",6},2,FALSE))*100000+VALUE(MID($D805,5,LEN($D805)-LEN(RIGHT($D805,11))-5+1))*1000+LEFT(RIGHT($D805,10),1)*100+IF(LEFT(RIGHT($D805,8),3)="jlr",1,2)*10+RIGHT($D805,1)</f>
        <v>9507411</v>
      </c>
      <c r="B805" s="23" t="s">
        <v>98</v>
      </c>
      <c r="C805" s="23" t="s">
        <v>211</v>
      </c>
      <c r="D805" s="23" t="s">
        <v>957</v>
      </c>
      <c r="E805" s="23">
        <v>3</v>
      </c>
      <c r="F805" s="28">
        <f t="shared" si="38"/>
        <v>1</v>
      </c>
      <c r="G805" s="28">
        <f>INDEX(难度数据!$A$1:$G$16,MATCH(VALUE(MID($D805,5,LEN($D805)-LEN(RIGHT($D805,11))-5+1)),难度数据!$A$1:$A$16,0),MATCH(LEFT($D805,3),难度数据!$A$1:$G$1,0))</f>
        <v>30</v>
      </c>
      <c r="H805" s="28">
        <f>VLOOKUP($G805,难度数据!$P:$AI,IF($F805=1,2+VLOOKUP($E805,难度数据!$A$24:$B$27,2,FALSE),12+VLOOKUP($E805,难度数据!$A$28:$B$31,2,FALSE)),FALSE)</f>
        <v>1.0649142683633</v>
      </c>
      <c r="I805" s="28">
        <f>VLOOKUP($G805,难度数据!$P:$AI,IF($F805=1,3+VLOOKUP($E805,难度数据!$A$24:$B$27,2,FALSE),13+VLOOKUP($E805,难度数据!$A$28:$B$31,2,FALSE)),FALSE)</f>
        <v>0</v>
      </c>
      <c r="J805" s="28">
        <f>VLOOKUP($G805,难度数据!$P:$AI,IF($F805=1,4+VLOOKUP($E805,难度数据!$A$24:$B$27,2,FALSE),14+VLOOKUP($E805,难度数据!$A$28:$B$31,2,FALSE)),FALSE)</f>
        <v>1500</v>
      </c>
      <c r="K805" s="23">
        <v>0</v>
      </c>
      <c r="L805" s="23">
        <v>1.5</v>
      </c>
      <c r="M805" s="23">
        <v>0</v>
      </c>
      <c r="N805" s="23">
        <v>0</v>
      </c>
      <c r="O805" s="28">
        <f ca="1">LOOKUP($G805*4,难度数据!$I$3:$I$23,IF($F805=1,INDIRECT("难度数据"&amp;"!$J$3:$J$23"),INDIRECT("难度数据"&amp;"!$K$3:$K$23")))</f>
        <v>130</v>
      </c>
      <c r="P805" s="23">
        <v>0</v>
      </c>
      <c r="Q805" s="23">
        <v>0</v>
      </c>
      <c r="R805" s="23">
        <v>1301015</v>
      </c>
      <c r="S805" s="23">
        <v>1</v>
      </c>
      <c r="T805" s="23">
        <v>1302015</v>
      </c>
      <c r="U805" s="23">
        <v>1</v>
      </c>
      <c r="V805" s="23"/>
      <c r="W805" s="23"/>
      <c r="X805" s="23"/>
      <c r="Y805" s="23"/>
      <c r="Z805" s="23"/>
      <c r="AA805" s="28" t="str">
        <f t="shared" si="37"/>
        <v>gcz-7-4-shl-loc1</v>
      </c>
      <c r="AB805" s="23">
        <v>4</v>
      </c>
      <c r="AC805" s="28">
        <f t="shared" si="36"/>
        <v>5</v>
      </c>
      <c r="AD805" s="29" t="str">
        <f>VLOOKUP(AG805,[2]战场角色!$A:$V,22,0)</f>
        <v>head_yqq_1101015</v>
      </c>
      <c r="AE805" s="29">
        <f>VLOOKUP(AG805,检索目录!A:F,6,0)</f>
        <v>2</v>
      </c>
      <c r="AF805" s="28">
        <f>VLOOKUP(AG805,检索目录!A:F,3,0)</f>
        <v>1</v>
      </c>
      <c r="AG805" s="23">
        <v>1101015</v>
      </c>
    </row>
    <row r="806" s="30" customFormat="1" ht="16.5" spans="1:33">
      <c r="A806" s="35">
        <f>CONCATENATE(9,VLOOKUP(LEFT($D806,3),{"czg",1;"tfq",2;"zyd",3;"jzq",4;"gcz",5;"pcc",6},2,FALSE))*100000+VALUE(MID($D806,5,LEN($D806)-LEN(RIGHT($D806,11))-5+1))*1000+LEFT(RIGHT($D806,10),1)*100+IF(LEFT(RIGHT($D806,8),3)="jlr",1,2)*10+RIGHT($D806,1)</f>
        <v>9507421</v>
      </c>
      <c r="B806" s="23" t="s">
        <v>101</v>
      </c>
      <c r="C806" s="23" t="s">
        <v>518</v>
      </c>
      <c r="D806" s="23" t="s">
        <v>958</v>
      </c>
      <c r="E806" s="23">
        <v>3</v>
      </c>
      <c r="F806" s="28">
        <f t="shared" si="38"/>
        <v>2</v>
      </c>
      <c r="G806" s="28">
        <f>INDEX(难度数据!$A$1:$G$16,MATCH(VALUE(MID($D806,5,LEN($D806)-LEN(RIGHT($D806,11))-5+1)),难度数据!$A$1:$A$16,0),MATCH(LEFT($D806,3),难度数据!$A$1:$G$1,0))</f>
        <v>30</v>
      </c>
      <c r="H806" s="28">
        <f>VLOOKUP($G806,难度数据!$P:$AI,IF($F806=1,2+VLOOKUP($E806,难度数据!$A$24:$B$27,2,FALSE),12+VLOOKUP($E806,难度数据!$A$28:$B$31,2,FALSE)),FALSE)</f>
        <v>1.07757693068529</v>
      </c>
      <c r="I806" s="28">
        <f>VLOOKUP($G806,难度数据!$P:$AI,IF($F806=1,3+VLOOKUP($E806,难度数据!$A$24:$B$27,2,FALSE),13+VLOOKUP($E806,难度数据!$A$28:$B$31,2,FALSE)),FALSE)</f>
        <v>0</v>
      </c>
      <c r="J806" s="28">
        <f>VLOOKUP($G806,难度数据!$P:$AI,IF($F806=1,4+VLOOKUP($E806,难度数据!$A$24:$B$27,2,FALSE),14+VLOOKUP($E806,难度数据!$A$28:$B$31,2,FALSE)),FALSE)</f>
        <v>1500</v>
      </c>
      <c r="K806" s="23">
        <v>0</v>
      </c>
      <c r="L806" s="23">
        <v>1.5</v>
      </c>
      <c r="M806" s="23">
        <v>0</v>
      </c>
      <c r="N806" s="23">
        <v>0</v>
      </c>
      <c r="O806" s="28">
        <f ca="1">LOOKUP($G806*4,难度数据!$I$3:$I$23,IF($F806=1,INDIRECT("难度数据"&amp;"!$J$3:$J$23"),INDIRECT("难度数据"&amp;"!$K$3:$K$23")))</f>
        <v>10750</v>
      </c>
      <c r="P806" s="23">
        <v>0</v>
      </c>
      <c r="Q806" s="23">
        <v>0</v>
      </c>
      <c r="R806" s="23">
        <v>1303021</v>
      </c>
      <c r="S806" s="23">
        <v>1</v>
      </c>
      <c r="T806" s="23">
        <v>1304028</v>
      </c>
      <c r="U806" s="23">
        <v>1</v>
      </c>
      <c r="V806" s="23">
        <v>1304032</v>
      </c>
      <c r="W806" s="23">
        <v>1</v>
      </c>
      <c r="X806" s="23"/>
      <c r="Y806" s="23"/>
      <c r="Z806" s="23"/>
      <c r="AA806" s="28" t="str">
        <f t="shared" si="37"/>
        <v/>
      </c>
      <c r="AB806" s="23">
        <v>0</v>
      </c>
      <c r="AC806" s="28">
        <f t="shared" si="36"/>
        <v>5</v>
      </c>
      <c r="AD806" s="29" t="str">
        <f>VLOOKUP(AG806,[2]战场角色!$A:$V,22,0)</f>
        <v>head_lftl_1102021</v>
      </c>
      <c r="AE806" s="29">
        <f>VLOOKUP(AG806,检索目录!A:F,6,0)</f>
        <v>3</v>
      </c>
      <c r="AF806" s="28">
        <f>VLOOKUP(AG806,检索目录!A:F,3,0)</f>
        <v>2</v>
      </c>
      <c r="AG806" s="23">
        <v>1102021</v>
      </c>
    </row>
    <row r="807" s="30" customFormat="1" ht="16.5" spans="1:33">
      <c r="A807" s="35">
        <f>CONCATENATE(9,VLOOKUP(LEFT($D807,3),{"czg",1;"tfq",2;"zyd",3;"jzq",4;"gcz",5;"pcc",6},2,FALSE))*100000+VALUE(MID($D807,5,LEN($D807)-LEN(RIGHT($D807,11))-5+1))*1000+LEFT(RIGHT($D807,10),1)*100+IF(LEFT(RIGHT($D807,8),3)="jlr",1,2)*10+RIGHT($D807,1)</f>
        <v>9507412</v>
      </c>
      <c r="B807" s="23" t="s">
        <v>98</v>
      </c>
      <c r="C807" s="23" t="s">
        <v>209</v>
      </c>
      <c r="D807" s="23" t="s">
        <v>959</v>
      </c>
      <c r="E807" s="23">
        <v>4</v>
      </c>
      <c r="F807" s="28">
        <f t="shared" si="38"/>
        <v>1</v>
      </c>
      <c r="G807" s="28">
        <f>INDEX(难度数据!$A$1:$G$16,MATCH(VALUE(MID($D807,5,LEN($D807)-LEN(RIGHT($D807,11))-5+1)),难度数据!$A$1:$A$16,0),MATCH(LEFT($D807,3),难度数据!$A$1:$G$1,0))</f>
        <v>30</v>
      </c>
      <c r="H807" s="28">
        <f>VLOOKUP($G807,难度数据!$P:$AI,IF($F807=1,2+VLOOKUP($E807,难度数据!$A$24:$B$27,2,FALSE),12+VLOOKUP($E807,难度数据!$A$28:$B$31,2,FALSE)),FALSE)</f>
        <v>1.22912242272161</v>
      </c>
      <c r="I807" s="28">
        <f>VLOOKUP($G807,难度数据!$P:$AI,IF($F807=1,3+VLOOKUP($E807,难度数据!$A$24:$B$27,2,FALSE),13+VLOOKUP($E807,难度数据!$A$28:$B$31,2,FALSE)),FALSE)</f>
        <v>0</v>
      </c>
      <c r="J807" s="28">
        <f>VLOOKUP($G807,难度数据!$P:$AI,IF($F807=1,4+VLOOKUP($E807,难度数据!$A$24:$B$27,2,FALSE),14+VLOOKUP($E807,难度数据!$A$28:$B$31,2,FALSE)),FALSE)</f>
        <v>1500</v>
      </c>
      <c r="K807" s="23">
        <v>0</v>
      </c>
      <c r="L807" s="23">
        <v>1.5</v>
      </c>
      <c r="M807" s="23">
        <v>0</v>
      </c>
      <c r="N807" s="23">
        <v>0</v>
      </c>
      <c r="O807" s="28">
        <f ca="1">LOOKUP($G807*4,难度数据!$I$3:$I$23,IF($F807=1,INDIRECT("难度数据"&amp;"!$J$3:$J$23"),INDIRECT("难度数据"&amp;"!$K$3:$K$23")))</f>
        <v>130</v>
      </c>
      <c r="P807" s="23">
        <v>0</v>
      </c>
      <c r="Q807" s="23">
        <v>0</v>
      </c>
      <c r="R807" s="23">
        <v>1301001</v>
      </c>
      <c r="S807" s="23">
        <v>1</v>
      </c>
      <c r="T807" s="23">
        <v>1302001</v>
      </c>
      <c r="U807" s="23">
        <v>1</v>
      </c>
      <c r="V807" s="23"/>
      <c r="W807" s="23"/>
      <c r="X807" s="23"/>
      <c r="Y807" s="23"/>
      <c r="Z807" s="23"/>
      <c r="AA807" s="28" t="str">
        <f t="shared" si="37"/>
        <v>gcz-7-4-shl-loc2</v>
      </c>
      <c r="AB807" s="23">
        <v>4</v>
      </c>
      <c r="AC807" s="28">
        <f t="shared" si="36"/>
        <v>5</v>
      </c>
      <c r="AD807" s="29" t="str">
        <f>VLOOKUP(AG807,[2]战场角色!$A:$V,22,0)</f>
        <v>head_cfcyb_1101001</v>
      </c>
      <c r="AE807" s="29">
        <f>VLOOKUP(AG807,检索目录!A:F,6,0)</f>
        <v>3</v>
      </c>
      <c r="AF807" s="28">
        <f>VLOOKUP(AG807,检索目录!A:F,3,0)</f>
        <v>1</v>
      </c>
      <c r="AG807" s="23">
        <v>1101001</v>
      </c>
    </row>
    <row r="808" s="30" customFormat="1" ht="16.5" spans="1:33">
      <c r="A808" s="35">
        <f>CONCATENATE(9,VLOOKUP(LEFT($D808,3),{"czg",1;"tfq",2;"zyd",3;"jzq",4;"gcz",5;"pcc",6},2,FALSE))*100000+VALUE(MID($D808,5,LEN($D808)-LEN(RIGHT($D808,11))-5+1))*1000+LEFT(RIGHT($D808,10),1)*100+IF(LEFT(RIGHT($D808,8),3)="jlr",1,2)*10+RIGHT($D808,1)</f>
        <v>9507422</v>
      </c>
      <c r="B808" s="23" t="s">
        <v>101</v>
      </c>
      <c r="C808" s="23" t="s">
        <v>521</v>
      </c>
      <c r="D808" s="23" t="s">
        <v>960</v>
      </c>
      <c r="E808" s="23">
        <v>4</v>
      </c>
      <c r="F808" s="28">
        <f t="shared" si="38"/>
        <v>2</v>
      </c>
      <c r="G808" s="28">
        <f>INDEX(难度数据!$A$1:$G$16,MATCH(VALUE(MID($D808,5,LEN($D808)-LEN(RIGHT($D808,11))-5+1)),难度数据!$A$1:$A$16,0),MATCH(LEFT($D808,3),难度数据!$A$1:$G$1,0))</f>
        <v>30</v>
      </c>
      <c r="H808" s="28">
        <f>VLOOKUP($G808,难度数据!$P:$AI,IF($F808=1,2+VLOOKUP($E808,难度数据!$A$24:$B$27,2,FALSE),12+VLOOKUP($E808,难度数据!$A$28:$B$31,2,FALSE)),FALSE)</f>
        <v>1.23969027423971</v>
      </c>
      <c r="I808" s="28">
        <f>VLOOKUP($G808,难度数据!$P:$AI,IF($F808=1,3+VLOOKUP($E808,难度数据!$A$24:$B$27,2,FALSE),13+VLOOKUP($E808,难度数据!$A$28:$B$31,2,FALSE)),FALSE)</f>
        <v>0</v>
      </c>
      <c r="J808" s="28">
        <f>VLOOKUP($G808,难度数据!$P:$AI,IF($F808=1,4+VLOOKUP($E808,难度数据!$A$24:$B$27,2,FALSE),14+VLOOKUP($E808,难度数据!$A$28:$B$31,2,FALSE)),FALSE)</f>
        <v>1500</v>
      </c>
      <c r="K808" s="23">
        <v>0</v>
      </c>
      <c r="L808" s="23">
        <v>1.5</v>
      </c>
      <c r="M808" s="23">
        <v>0</v>
      </c>
      <c r="N808" s="23">
        <v>0</v>
      </c>
      <c r="O808" s="28">
        <f ca="1">LOOKUP($G808*4,难度数据!$I$3:$I$23,IF($F808=1,INDIRECT("难度数据"&amp;"!$J$3:$J$23"),INDIRECT("难度数据"&amp;"!$K$3:$K$23")))</f>
        <v>10750</v>
      </c>
      <c r="P808" s="23">
        <v>0</v>
      </c>
      <c r="Q808" s="23">
        <v>0</v>
      </c>
      <c r="R808" s="23">
        <v>1303009</v>
      </c>
      <c r="S808" s="23">
        <v>1</v>
      </c>
      <c r="T808" s="23">
        <v>1304029</v>
      </c>
      <c r="U808" s="23">
        <v>1</v>
      </c>
      <c r="V808" s="23">
        <v>1304032</v>
      </c>
      <c r="W808" s="23">
        <v>1</v>
      </c>
      <c r="X808" s="23"/>
      <c r="Y808" s="23"/>
      <c r="Z808" s="23"/>
      <c r="AA808" s="28" t="str">
        <f t="shared" si="37"/>
        <v/>
      </c>
      <c r="AB808" s="23">
        <v>0</v>
      </c>
      <c r="AC808" s="28">
        <f t="shared" si="36"/>
        <v>5</v>
      </c>
      <c r="AD808" s="29" t="str">
        <f>VLOOKUP(AG808,[2]战场角色!$A:$V,22,0)</f>
        <v>head_xh_1102009</v>
      </c>
      <c r="AE808" s="29">
        <f>VLOOKUP(AG808,检索目录!A:F,6,0)</f>
        <v>3</v>
      </c>
      <c r="AF808" s="28">
        <f>VLOOKUP(AG808,检索目录!A:F,3,0)</f>
        <v>1</v>
      </c>
      <c r="AG808" s="23">
        <v>1102009</v>
      </c>
    </row>
    <row r="809" s="30" customFormat="1" ht="16.5" spans="1:33">
      <c r="A809" s="35">
        <f>CONCATENATE(9,VLOOKUP(LEFT($D809,3),{"czg",1;"tfq",2;"zyd",3;"jzq",4;"gcz",5;"pcc",6},2,FALSE))*100000+VALUE(MID($D809,5,LEN($D809)-LEN(RIGHT($D809,11))-5+1))*1000+LEFT(RIGHT($D809,10),1)*100+IF(LEFT(RIGHT($D809,8),3)="jlr",1,2)*10+RIGHT($D809,1)</f>
        <v>9507413</v>
      </c>
      <c r="B809" s="23" t="s">
        <v>98</v>
      </c>
      <c r="C809" s="23" t="s">
        <v>183</v>
      </c>
      <c r="D809" s="23" t="s">
        <v>961</v>
      </c>
      <c r="E809" s="23">
        <v>3</v>
      </c>
      <c r="F809" s="28">
        <f t="shared" si="38"/>
        <v>1</v>
      </c>
      <c r="G809" s="28">
        <f>INDEX(难度数据!$A$1:$G$16,MATCH(VALUE(MID($D809,5,LEN($D809)-LEN(RIGHT($D809,11))-5+1)),难度数据!$A$1:$A$16,0),MATCH(LEFT($D809,3),难度数据!$A$1:$G$1,0))</f>
        <v>30</v>
      </c>
      <c r="H809" s="28">
        <f>VLOOKUP($G809,难度数据!$P:$AI,IF($F809=1,2+VLOOKUP($E809,难度数据!$A$24:$B$27,2,FALSE),12+VLOOKUP($E809,难度数据!$A$28:$B$31,2,FALSE)),FALSE)</f>
        <v>1.0649142683633</v>
      </c>
      <c r="I809" s="28">
        <f>VLOOKUP($G809,难度数据!$P:$AI,IF($F809=1,3+VLOOKUP($E809,难度数据!$A$24:$B$27,2,FALSE),13+VLOOKUP($E809,难度数据!$A$28:$B$31,2,FALSE)),FALSE)</f>
        <v>0</v>
      </c>
      <c r="J809" s="28">
        <f>VLOOKUP($G809,难度数据!$P:$AI,IF($F809=1,4+VLOOKUP($E809,难度数据!$A$24:$B$27,2,FALSE),14+VLOOKUP($E809,难度数据!$A$28:$B$31,2,FALSE)),FALSE)</f>
        <v>1500</v>
      </c>
      <c r="K809" s="23">
        <v>0</v>
      </c>
      <c r="L809" s="23">
        <v>1.5</v>
      </c>
      <c r="M809" s="23">
        <v>0</v>
      </c>
      <c r="N809" s="23">
        <v>0</v>
      </c>
      <c r="O809" s="28">
        <f ca="1">LOOKUP($G809*4,难度数据!$I$3:$I$23,IF($F809=1,INDIRECT("难度数据"&amp;"!$J$3:$J$23"),INDIRECT("难度数据"&amp;"!$K$3:$K$23")))</f>
        <v>130</v>
      </c>
      <c r="P809" s="23">
        <v>0</v>
      </c>
      <c r="Q809" s="23">
        <v>0</v>
      </c>
      <c r="R809" s="23">
        <v>1301011</v>
      </c>
      <c r="S809" s="23">
        <v>1</v>
      </c>
      <c r="T809" s="23">
        <v>1302011</v>
      </c>
      <c r="U809" s="23">
        <v>1</v>
      </c>
      <c r="V809" s="23"/>
      <c r="W809" s="23"/>
      <c r="X809" s="23"/>
      <c r="Y809" s="23"/>
      <c r="Z809" s="23"/>
      <c r="AA809" s="28" t="str">
        <f t="shared" si="37"/>
        <v>gcz-7-4-shl-loc3</v>
      </c>
      <c r="AB809" s="23">
        <v>4</v>
      </c>
      <c r="AC809" s="28">
        <f t="shared" si="36"/>
        <v>5</v>
      </c>
      <c r="AD809" s="29" t="str">
        <f>VLOOKUP(AG809,[2]战场角色!$A:$V,22,0)</f>
        <v>head_yfz_1101011</v>
      </c>
      <c r="AE809" s="29">
        <f>VLOOKUP(AG809,检索目录!A:F,6,0)</f>
        <v>3</v>
      </c>
      <c r="AF809" s="28">
        <f>VLOOKUP(AG809,检索目录!A:F,3,0)</f>
        <v>2</v>
      </c>
      <c r="AG809" s="23">
        <v>1101011</v>
      </c>
    </row>
    <row r="810" s="30" customFormat="1" ht="16.5" spans="1:33">
      <c r="A810" s="35">
        <f>CONCATENATE(9,VLOOKUP(LEFT($D810,3),{"czg",1;"tfq",2;"zyd",3;"jzq",4;"gcz",5;"pcc",6},2,FALSE))*100000+VALUE(MID($D810,5,LEN($D810)-LEN(RIGHT($D810,11))-5+1))*1000+LEFT(RIGHT($D810,10),1)*100+IF(LEFT(RIGHT($D810,8),3)="jlr",1,2)*10+RIGHT($D810,1)</f>
        <v>9507423</v>
      </c>
      <c r="B810" s="23" t="s">
        <v>101</v>
      </c>
      <c r="C810" s="23" t="s">
        <v>524</v>
      </c>
      <c r="D810" s="23" t="s">
        <v>962</v>
      </c>
      <c r="E810" s="23">
        <v>3</v>
      </c>
      <c r="F810" s="28">
        <f t="shared" si="38"/>
        <v>2</v>
      </c>
      <c r="G810" s="28">
        <f>INDEX(难度数据!$A$1:$G$16,MATCH(VALUE(MID($D810,5,LEN($D810)-LEN(RIGHT($D810,11))-5+1)),难度数据!$A$1:$A$16,0),MATCH(LEFT($D810,3),难度数据!$A$1:$G$1,0))</f>
        <v>30</v>
      </c>
      <c r="H810" s="28">
        <f>VLOOKUP($G810,难度数据!$P:$AI,IF($F810=1,2+VLOOKUP($E810,难度数据!$A$24:$B$27,2,FALSE),12+VLOOKUP($E810,难度数据!$A$28:$B$31,2,FALSE)),FALSE)</f>
        <v>1.07757693068529</v>
      </c>
      <c r="I810" s="28">
        <f>VLOOKUP($G810,难度数据!$P:$AI,IF($F810=1,3+VLOOKUP($E810,难度数据!$A$24:$B$27,2,FALSE),13+VLOOKUP($E810,难度数据!$A$28:$B$31,2,FALSE)),FALSE)</f>
        <v>0</v>
      </c>
      <c r="J810" s="28">
        <f>VLOOKUP($G810,难度数据!$P:$AI,IF($F810=1,4+VLOOKUP($E810,难度数据!$A$24:$B$27,2,FALSE),14+VLOOKUP($E810,难度数据!$A$28:$B$31,2,FALSE)),FALSE)</f>
        <v>1500</v>
      </c>
      <c r="K810" s="23">
        <v>0</v>
      </c>
      <c r="L810" s="23">
        <v>1.5</v>
      </c>
      <c r="M810" s="23">
        <v>0</v>
      </c>
      <c r="N810" s="23">
        <v>0</v>
      </c>
      <c r="O810" s="28">
        <f ca="1">LOOKUP($G810*4,难度数据!$I$3:$I$23,IF($F810=1,INDIRECT("难度数据"&amp;"!$J$3:$J$23"),INDIRECT("难度数据"&amp;"!$K$3:$K$23")))</f>
        <v>10750</v>
      </c>
      <c r="P810" s="23">
        <v>0</v>
      </c>
      <c r="Q810" s="23">
        <v>0</v>
      </c>
      <c r="R810" s="23">
        <v>1303017</v>
      </c>
      <c r="S810" s="23">
        <v>1</v>
      </c>
      <c r="T810" s="23">
        <v>1304030</v>
      </c>
      <c r="U810" s="23">
        <v>1</v>
      </c>
      <c r="V810" s="23">
        <v>1304031</v>
      </c>
      <c r="W810" s="23">
        <v>1</v>
      </c>
      <c r="X810" s="23"/>
      <c r="Y810" s="23"/>
      <c r="Z810" s="23"/>
      <c r="AA810" s="28" t="str">
        <f t="shared" si="37"/>
        <v/>
      </c>
      <c r="AB810" s="23">
        <v>0</v>
      </c>
      <c r="AC810" s="28">
        <f t="shared" si="36"/>
        <v>5</v>
      </c>
      <c r="AD810" s="29" t="str">
        <f>VLOOKUP(AG810,[2]战场角色!$A:$V,22,0)</f>
        <v>head_fl_1102017</v>
      </c>
      <c r="AE810" s="29">
        <f>VLOOKUP(AG810,检索目录!A:F,6,0)</f>
        <v>3</v>
      </c>
      <c r="AF810" s="28">
        <f>VLOOKUP(AG810,检索目录!A:F,3,0)</f>
        <v>2</v>
      </c>
      <c r="AG810" s="23">
        <v>1102017</v>
      </c>
    </row>
    <row r="811" s="30" customFormat="1" ht="16.5" spans="1:33">
      <c r="A811" s="35">
        <f>CONCATENATE(9,VLOOKUP(LEFT($D811,3),{"czg",1;"tfq",2;"zyd",3;"jzq",4;"gcz",5;"pcc",6},2,FALSE))*100000+VALUE(MID($D811,5,LEN($D811)-LEN(RIGHT($D811,11))-5+1))*1000+LEFT(RIGHT($D811,10),1)*100+IF(LEFT(RIGHT($D811,8),3)="jlr",1,2)*10+RIGHT($D811,1)</f>
        <v>9507511</v>
      </c>
      <c r="B811" s="23" t="s">
        <v>98</v>
      </c>
      <c r="C811" s="23" t="s">
        <v>226</v>
      </c>
      <c r="D811" s="23" t="s">
        <v>963</v>
      </c>
      <c r="E811" s="23">
        <v>3</v>
      </c>
      <c r="F811" s="28">
        <f t="shared" si="38"/>
        <v>1</v>
      </c>
      <c r="G811" s="28">
        <f>INDEX(难度数据!$A$1:$G$16,MATCH(VALUE(MID($D811,5,LEN($D811)-LEN(RIGHT($D811,11))-5+1)),难度数据!$A$1:$A$16,0),MATCH(LEFT($D811,3),难度数据!$A$1:$G$1,0))</f>
        <v>30</v>
      </c>
      <c r="H811" s="28">
        <f>VLOOKUP($G811,难度数据!$P:$AI,IF($F811=1,2+VLOOKUP($E811,难度数据!$A$24:$B$27,2,FALSE),12+VLOOKUP($E811,难度数据!$A$28:$B$31,2,FALSE)),FALSE)</f>
        <v>1.0649142683633</v>
      </c>
      <c r="I811" s="28">
        <f>VLOOKUP($G811,难度数据!$P:$AI,IF($F811=1,3+VLOOKUP($E811,难度数据!$A$24:$B$27,2,FALSE),13+VLOOKUP($E811,难度数据!$A$28:$B$31,2,FALSE)),FALSE)</f>
        <v>0</v>
      </c>
      <c r="J811" s="28">
        <f>VLOOKUP($G811,难度数据!$P:$AI,IF($F811=1,4+VLOOKUP($E811,难度数据!$A$24:$B$27,2,FALSE),14+VLOOKUP($E811,难度数据!$A$28:$B$31,2,FALSE)),FALSE)</f>
        <v>1500</v>
      </c>
      <c r="K811" s="23">
        <v>0</v>
      </c>
      <c r="L811" s="23">
        <v>1.5</v>
      </c>
      <c r="M811" s="23">
        <v>0</v>
      </c>
      <c r="N811" s="23">
        <v>0</v>
      </c>
      <c r="O811" s="28">
        <f ca="1">LOOKUP($G811*4,难度数据!$I$3:$I$23,IF($F811=1,INDIRECT("难度数据"&amp;"!$J$3:$J$23"),INDIRECT("难度数据"&amp;"!$K$3:$K$23")))</f>
        <v>130</v>
      </c>
      <c r="P811" s="23">
        <v>0</v>
      </c>
      <c r="Q811" s="23">
        <v>0</v>
      </c>
      <c r="R811" s="23">
        <v>1301006</v>
      </c>
      <c r="S811" s="23">
        <v>1</v>
      </c>
      <c r="T811" s="23">
        <v>1302006</v>
      </c>
      <c r="U811" s="23">
        <v>2</v>
      </c>
      <c r="V811" s="23"/>
      <c r="W811" s="23"/>
      <c r="X811" s="23"/>
      <c r="Y811" s="23"/>
      <c r="Z811" s="23"/>
      <c r="AA811" s="28" t="str">
        <f t="shared" si="37"/>
        <v>gcz-7-5-shl-loc1</v>
      </c>
      <c r="AB811" s="23">
        <v>4</v>
      </c>
      <c r="AC811" s="28">
        <f t="shared" si="36"/>
        <v>5</v>
      </c>
      <c r="AD811" s="29" t="str">
        <f>VLOOKUP(AG811,[2]战场角色!$A:$V,22,0)</f>
        <v>head_hltn_1101006</v>
      </c>
      <c r="AE811" s="29">
        <f>VLOOKUP(AG811,检索目录!A:F,6,0)</f>
        <v>4</v>
      </c>
      <c r="AF811" s="28">
        <f>VLOOKUP(AG811,检索目录!A:F,3,0)</f>
        <v>3</v>
      </c>
      <c r="AG811" s="23">
        <v>1101006</v>
      </c>
    </row>
    <row r="812" s="30" customFormat="1" ht="16.5" spans="1:33">
      <c r="A812" s="35">
        <f>CONCATENATE(9,VLOOKUP(LEFT($D812,3),{"czg",1;"tfq",2;"zyd",3;"jzq",4;"gcz",5;"pcc",6},2,FALSE))*100000+VALUE(MID($D812,5,LEN($D812)-LEN(RIGHT($D812,11))-5+1))*1000+LEFT(RIGHT($D812,10),1)*100+IF(LEFT(RIGHT($D812,8),3)="jlr",1,2)*10+RIGHT($D812,1)</f>
        <v>9507521</v>
      </c>
      <c r="B812" s="23" t="s">
        <v>101</v>
      </c>
      <c r="C812" s="23" t="s">
        <v>527</v>
      </c>
      <c r="D812" s="23" t="s">
        <v>964</v>
      </c>
      <c r="E812" s="23">
        <v>3</v>
      </c>
      <c r="F812" s="28">
        <f t="shared" si="38"/>
        <v>2</v>
      </c>
      <c r="G812" s="28">
        <f>INDEX(难度数据!$A$1:$G$16,MATCH(VALUE(MID($D812,5,LEN($D812)-LEN(RIGHT($D812,11))-5+1)),难度数据!$A$1:$A$16,0),MATCH(LEFT($D812,3),难度数据!$A$1:$G$1,0))</f>
        <v>30</v>
      </c>
      <c r="H812" s="28">
        <f>VLOOKUP($G812,难度数据!$P:$AI,IF($F812=1,2+VLOOKUP($E812,难度数据!$A$24:$B$27,2,FALSE),12+VLOOKUP($E812,难度数据!$A$28:$B$31,2,FALSE)),FALSE)</f>
        <v>1.07757693068529</v>
      </c>
      <c r="I812" s="28">
        <f>VLOOKUP($G812,难度数据!$P:$AI,IF($F812=1,3+VLOOKUP($E812,难度数据!$A$24:$B$27,2,FALSE),13+VLOOKUP($E812,难度数据!$A$28:$B$31,2,FALSE)),FALSE)</f>
        <v>0</v>
      </c>
      <c r="J812" s="28">
        <f>VLOOKUP($G812,难度数据!$P:$AI,IF($F812=1,4+VLOOKUP($E812,难度数据!$A$24:$B$27,2,FALSE),14+VLOOKUP($E812,难度数据!$A$28:$B$31,2,FALSE)),FALSE)</f>
        <v>1500</v>
      </c>
      <c r="K812" s="23">
        <v>0</v>
      </c>
      <c r="L812" s="23">
        <v>1.5</v>
      </c>
      <c r="M812" s="23">
        <v>0</v>
      </c>
      <c r="N812" s="23">
        <v>0</v>
      </c>
      <c r="O812" s="28">
        <f ca="1">LOOKUP($G812*4,难度数据!$I$3:$I$23,IF($F812=1,INDIRECT("难度数据"&amp;"!$J$3:$J$23"),INDIRECT("难度数据"&amp;"!$K$3:$K$23")))</f>
        <v>10750</v>
      </c>
      <c r="P812" s="23">
        <v>0</v>
      </c>
      <c r="Q812" s="23">
        <v>0</v>
      </c>
      <c r="R812" s="23">
        <v>1303007</v>
      </c>
      <c r="S812" s="23">
        <v>1</v>
      </c>
      <c r="T812" s="23">
        <v>1304017</v>
      </c>
      <c r="U812" s="23">
        <v>2</v>
      </c>
      <c r="V812" s="23">
        <v>1304019</v>
      </c>
      <c r="W812" s="23">
        <v>2</v>
      </c>
      <c r="X812" s="23"/>
      <c r="Y812" s="23"/>
      <c r="Z812" s="23"/>
      <c r="AA812" s="28" t="str">
        <f t="shared" si="37"/>
        <v/>
      </c>
      <c r="AB812" s="23">
        <v>0</v>
      </c>
      <c r="AC812" s="28">
        <f t="shared" si="36"/>
        <v>5</v>
      </c>
      <c r="AD812" s="29" t="str">
        <f>VLOOKUP(AG812,[2]战场角色!$A:$V,22,0)</f>
        <v>head_tstn_1102007</v>
      </c>
      <c r="AE812" s="29">
        <f>VLOOKUP(AG812,检索目录!A:F,6,0)</f>
        <v>4</v>
      </c>
      <c r="AF812" s="28">
        <f>VLOOKUP(AG812,检索目录!A:F,3,0)</f>
        <v>3</v>
      </c>
      <c r="AG812" s="23">
        <v>1102007</v>
      </c>
    </row>
    <row r="813" s="30" customFormat="1" ht="16.5" spans="1:33">
      <c r="A813" s="35">
        <f>CONCATENATE(9,VLOOKUP(LEFT($D813,3),{"czg",1;"tfq",2;"zyd",3;"jzq",4;"gcz",5;"pcc",6},2,FALSE))*100000+VALUE(MID($D813,5,LEN($D813)-LEN(RIGHT($D813,11))-5+1))*1000+LEFT(RIGHT($D813,10),1)*100+IF(LEFT(RIGHT($D813,8),3)="jlr",1,2)*10+RIGHT($D813,1)</f>
        <v>9507512</v>
      </c>
      <c r="B813" s="23" t="s">
        <v>98</v>
      </c>
      <c r="C813" s="23" t="s">
        <v>231</v>
      </c>
      <c r="D813" s="23" t="s">
        <v>965</v>
      </c>
      <c r="E813" s="23">
        <v>4</v>
      </c>
      <c r="F813" s="28">
        <f t="shared" si="38"/>
        <v>1</v>
      </c>
      <c r="G813" s="28">
        <f>INDEX(难度数据!$A$1:$G$16,MATCH(VALUE(MID($D813,5,LEN($D813)-LEN(RIGHT($D813,11))-5+1)),难度数据!$A$1:$A$16,0),MATCH(LEFT($D813,3),难度数据!$A$1:$G$1,0))</f>
        <v>30</v>
      </c>
      <c r="H813" s="28">
        <f>VLOOKUP($G813,难度数据!$P:$AI,IF($F813=1,2+VLOOKUP($E813,难度数据!$A$24:$B$27,2,FALSE),12+VLOOKUP($E813,难度数据!$A$28:$B$31,2,FALSE)),FALSE)</f>
        <v>1.22912242272161</v>
      </c>
      <c r="I813" s="28">
        <f>VLOOKUP($G813,难度数据!$P:$AI,IF($F813=1,3+VLOOKUP($E813,难度数据!$A$24:$B$27,2,FALSE),13+VLOOKUP($E813,难度数据!$A$28:$B$31,2,FALSE)),FALSE)</f>
        <v>0</v>
      </c>
      <c r="J813" s="28">
        <f>VLOOKUP($G813,难度数据!$P:$AI,IF($F813=1,4+VLOOKUP($E813,难度数据!$A$24:$B$27,2,FALSE),14+VLOOKUP($E813,难度数据!$A$28:$B$31,2,FALSE)),FALSE)</f>
        <v>1500</v>
      </c>
      <c r="K813" s="23">
        <v>0</v>
      </c>
      <c r="L813" s="23">
        <v>1.5</v>
      </c>
      <c r="M813" s="23">
        <v>0</v>
      </c>
      <c r="N813" s="23">
        <v>0</v>
      </c>
      <c r="O813" s="28">
        <f ca="1">LOOKUP($G813*4,难度数据!$I$3:$I$23,IF($F813=1,INDIRECT("难度数据"&amp;"!$J$3:$J$23"),INDIRECT("难度数据"&amp;"!$K$3:$K$23")))</f>
        <v>130</v>
      </c>
      <c r="P813" s="23">
        <v>0</v>
      </c>
      <c r="Q813" s="23">
        <v>0</v>
      </c>
      <c r="R813" s="23">
        <v>1301003</v>
      </c>
      <c r="S813" s="23">
        <v>1</v>
      </c>
      <c r="T813" s="23">
        <v>1302003</v>
      </c>
      <c r="U813" s="23">
        <v>2</v>
      </c>
      <c r="V813" s="23"/>
      <c r="W813" s="23"/>
      <c r="X813" s="23"/>
      <c r="Y813" s="23"/>
      <c r="Z813" s="23"/>
      <c r="AA813" s="28" t="str">
        <f t="shared" si="37"/>
        <v>gcz-7-5-shl-loc2</v>
      </c>
      <c r="AB813" s="23">
        <v>4</v>
      </c>
      <c r="AC813" s="28">
        <f t="shared" si="36"/>
        <v>5</v>
      </c>
      <c r="AD813" s="29" t="str">
        <f>VLOOKUP(AG813,[2]战场角色!$A:$V,22,0)</f>
        <v>head_zdxl_1101003</v>
      </c>
      <c r="AE813" s="29">
        <f>VLOOKUP(AG813,检索目录!A:F,6,0)</f>
        <v>3</v>
      </c>
      <c r="AF813" s="28">
        <f>VLOOKUP(AG813,检索目录!A:F,3,0)</f>
        <v>3</v>
      </c>
      <c r="AG813" s="23">
        <v>1101003</v>
      </c>
    </row>
    <row r="814" s="30" customFormat="1" ht="16.5" spans="1:33">
      <c r="A814" s="35">
        <f>CONCATENATE(9,VLOOKUP(LEFT($D814,3),{"czg",1;"tfq",2;"zyd",3;"jzq",4;"gcz",5;"pcc",6},2,FALSE))*100000+VALUE(MID($D814,5,LEN($D814)-LEN(RIGHT($D814,11))-5+1))*1000+LEFT(RIGHT($D814,10),1)*100+IF(LEFT(RIGHT($D814,8),3)="jlr",1,2)*10+RIGHT($D814,1)</f>
        <v>9507522</v>
      </c>
      <c r="B814" s="23" t="s">
        <v>101</v>
      </c>
      <c r="C814" s="23" t="s">
        <v>505</v>
      </c>
      <c r="D814" s="23" t="s">
        <v>966</v>
      </c>
      <c r="E814" s="23">
        <v>4</v>
      </c>
      <c r="F814" s="28">
        <f t="shared" si="38"/>
        <v>2</v>
      </c>
      <c r="G814" s="28">
        <f>INDEX(难度数据!$A$1:$G$16,MATCH(VALUE(MID($D814,5,LEN($D814)-LEN(RIGHT($D814,11))-5+1)),难度数据!$A$1:$A$16,0),MATCH(LEFT($D814,3),难度数据!$A$1:$G$1,0))</f>
        <v>30</v>
      </c>
      <c r="H814" s="28">
        <f>VLOOKUP($G814,难度数据!$P:$AI,IF($F814=1,2+VLOOKUP($E814,难度数据!$A$24:$B$27,2,FALSE),12+VLOOKUP($E814,难度数据!$A$28:$B$31,2,FALSE)),FALSE)</f>
        <v>1.23969027423971</v>
      </c>
      <c r="I814" s="28">
        <f>VLOOKUP($G814,难度数据!$P:$AI,IF($F814=1,3+VLOOKUP($E814,难度数据!$A$24:$B$27,2,FALSE),13+VLOOKUP($E814,难度数据!$A$28:$B$31,2,FALSE)),FALSE)</f>
        <v>0</v>
      </c>
      <c r="J814" s="28">
        <f>VLOOKUP($G814,难度数据!$P:$AI,IF($F814=1,4+VLOOKUP($E814,难度数据!$A$24:$B$27,2,FALSE),14+VLOOKUP($E814,难度数据!$A$28:$B$31,2,FALSE)),FALSE)</f>
        <v>1500</v>
      </c>
      <c r="K814" s="23">
        <v>0</v>
      </c>
      <c r="L814" s="23">
        <v>1.5</v>
      </c>
      <c r="M814" s="23">
        <v>0</v>
      </c>
      <c r="N814" s="23">
        <v>0</v>
      </c>
      <c r="O814" s="28">
        <f ca="1">LOOKUP($G814*4,难度数据!$I$3:$I$23,IF($F814=1,INDIRECT("难度数据"&amp;"!$J$3:$J$23"),INDIRECT("难度数据"&amp;"!$K$3:$K$23")))</f>
        <v>10750</v>
      </c>
      <c r="P814" s="23">
        <v>0</v>
      </c>
      <c r="Q814" s="23">
        <v>0</v>
      </c>
      <c r="R814" s="23">
        <v>1303005</v>
      </c>
      <c r="S814" s="23">
        <v>1</v>
      </c>
      <c r="T814" s="23">
        <v>1304030</v>
      </c>
      <c r="U814" s="23">
        <v>2</v>
      </c>
      <c r="V814" s="23">
        <v>1304036</v>
      </c>
      <c r="W814" s="23">
        <v>2</v>
      </c>
      <c r="X814" s="23"/>
      <c r="Y814" s="23"/>
      <c r="Z814" s="23"/>
      <c r="AA814" s="28" t="str">
        <f t="shared" si="37"/>
        <v/>
      </c>
      <c r="AB814" s="23">
        <v>0</v>
      </c>
      <c r="AC814" s="28">
        <f t="shared" si="36"/>
        <v>5</v>
      </c>
      <c r="AD814" s="29" t="str">
        <f>VLOOKUP(AG814,[2]战场角色!$A:$V,22,0)</f>
        <v>head_lxy_1102005</v>
      </c>
      <c r="AE814" s="29">
        <f>VLOOKUP(AG814,检索目录!A:F,6,0)</f>
        <v>3</v>
      </c>
      <c r="AF814" s="28">
        <f>VLOOKUP(AG814,检索目录!A:F,3,0)</f>
        <v>3</v>
      </c>
      <c r="AG814" s="23">
        <v>1102005</v>
      </c>
    </row>
    <row r="815" s="30" customFormat="1" ht="16.5" spans="1:33">
      <c r="A815" s="35">
        <f>CONCATENATE(9,VLOOKUP(LEFT($D815,3),{"czg",1;"tfq",2;"zyd",3;"jzq",4;"gcz",5;"pcc",6},2,FALSE))*100000+VALUE(MID($D815,5,LEN($D815)-LEN(RIGHT($D815,11))-5+1))*1000+LEFT(RIGHT($D815,10),1)*100+IF(LEFT(RIGHT($D815,8),3)="jlr",1,2)*10+RIGHT($D815,1)</f>
        <v>9507513</v>
      </c>
      <c r="B815" s="23" t="s">
        <v>98</v>
      </c>
      <c r="C815" s="23" t="s">
        <v>99</v>
      </c>
      <c r="D815" s="23" t="s">
        <v>967</v>
      </c>
      <c r="E815" s="23">
        <v>3</v>
      </c>
      <c r="F815" s="28">
        <f t="shared" si="38"/>
        <v>1</v>
      </c>
      <c r="G815" s="28">
        <f>INDEX(难度数据!$A$1:$G$16,MATCH(VALUE(MID($D815,5,LEN($D815)-LEN(RIGHT($D815,11))-5+1)),难度数据!$A$1:$A$16,0),MATCH(LEFT($D815,3),难度数据!$A$1:$G$1,0))</f>
        <v>30</v>
      </c>
      <c r="H815" s="28">
        <f>VLOOKUP($G815,难度数据!$P:$AI,IF($F815=1,2+VLOOKUP($E815,难度数据!$A$24:$B$27,2,FALSE),12+VLOOKUP($E815,难度数据!$A$28:$B$31,2,FALSE)),FALSE)</f>
        <v>1.0649142683633</v>
      </c>
      <c r="I815" s="28">
        <f>VLOOKUP($G815,难度数据!$P:$AI,IF($F815=1,3+VLOOKUP($E815,难度数据!$A$24:$B$27,2,FALSE),13+VLOOKUP($E815,难度数据!$A$28:$B$31,2,FALSE)),FALSE)</f>
        <v>0</v>
      </c>
      <c r="J815" s="28">
        <f>VLOOKUP($G815,难度数据!$P:$AI,IF($F815=1,4+VLOOKUP($E815,难度数据!$A$24:$B$27,2,FALSE),14+VLOOKUP($E815,难度数据!$A$28:$B$31,2,FALSE)),FALSE)</f>
        <v>1500</v>
      </c>
      <c r="K815" s="23">
        <v>0</v>
      </c>
      <c r="L815" s="23">
        <v>1.5</v>
      </c>
      <c r="M815" s="23">
        <v>0</v>
      </c>
      <c r="N815" s="23">
        <v>0</v>
      </c>
      <c r="O815" s="28">
        <f ca="1">LOOKUP($G815*4,难度数据!$I$3:$I$23,IF($F815=1,INDIRECT("难度数据"&amp;"!$J$3:$J$23"),INDIRECT("难度数据"&amp;"!$K$3:$K$23")))</f>
        <v>130</v>
      </c>
      <c r="P815" s="23">
        <v>0</v>
      </c>
      <c r="Q815" s="23">
        <v>0</v>
      </c>
      <c r="R815" s="23">
        <v>1301012</v>
      </c>
      <c r="S815" s="23">
        <v>1</v>
      </c>
      <c r="T815" s="23">
        <v>1302012</v>
      </c>
      <c r="U815" s="23">
        <v>2</v>
      </c>
      <c r="V815" s="23"/>
      <c r="W815" s="23"/>
      <c r="X815" s="23"/>
      <c r="Y815" s="23"/>
      <c r="Z815" s="23"/>
      <c r="AA815" s="28" t="str">
        <f t="shared" si="37"/>
        <v>gcz-7-5-shl-loc3</v>
      </c>
      <c r="AB815" s="23">
        <v>4</v>
      </c>
      <c r="AC815" s="28">
        <f t="shared" si="36"/>
        <v>5</v>
      </c>
      <c r="AD815" s="29" t="str">
        <f>VLOOKUP(AG815,[2]战场角色!$A:$V,22,0)</f>
        <v>head_nyf_1101012</v>
      </c>
      <c r="AE815" s="29">
        <f>VLOOKUP(AG815,检索目录!A:F,6,0)</f>
        <v>2</v>
      </c>
      <c r="AF815" s="28">
        <f>VLOOKUP(AG815,检索目录!A:F,3,0)</f>
        <v>2</v>
      </c>
      <c r="AG815" s="23">
        <v>1101012</v>
      </c>
    </row>
    <row r="816" s="30" customFormat="1" ht="16.5" spans="1:33">
      <c r="A816" s="35">
        <f>CONCATENATE(9,VLOOKUP(LEFT($D816,3),{"czg",1;"tfq",2;"zyd",3;"jzq",4;"gcz",5;"pcc",6},2,FALSE))*100000+VALUE(MID($D816,5,LEN($D816)-LEN(RIGHT($D816,11))-5+1))*1000+LEFT(RIGHT($D816,10),1)*100+IF(LEFT(RIGHT($D816,8),3)="jlr",1,2)*10+RIGHT($D816,1)</f>
        <v>9507523</v>
      </c>
      <c r="B816" s="23" t="s">
        <v>101</v>
      </c>
      <c r="C816" s="23" t="s">
        <v>493</v>
      </c>
      <c r="D816" s="23" t="s">
        <v>968</v>
      </c>
      <c r="E816" s="23">
        <v>3</v>
      </c>
      <c r="F816" s="28">
        <f t="shared" si="38"/>
        <v>2</v>
      </c>
      <c r="G816" s="28">
        <f>INDEX(难度数据!$A$1:$G$16,MATCH(VALUE(MID($D816,5,LEN($D816)-LEN(RIGHT($D816,11))-5+1)),难度数据!$A$1:$A$16,0),MATCH(LEFT($D816,3),难度数据!$A$1:$G$1,0))</f>
        <v>30</v>
      </c>
      <c r="H816" s="28">
        <f>VLOOKUP($G816,难度数据!$P:$AI,IF($F816=1,2+VLOOKUP($E816,难度数据!$A$24:$B$27,2,FALSE),12+VLOOKUP($E816,难度数据!$A$28:$B$31,2,FALSE)),FALSE)</f>
        <v>1.07757693068529</v>
      </c>
      <c r="I816" s="28">
        <f>VLOOKUP($G816,难度数据!$P:$AI,IF($F816=1,3+VLOOKUP($E816,难度数据!$A$24:$B$27,2,FALSE),13+VLOOKUP($E816,难度数据!$A$28:$B$31,2,FALSE)),FALSE)</f>
        <v>0</v>
      </c>
      <c r="J816" s="28">
        <f>VLOOKUP($G816,难度数据!$P:$AI,IF($F816=1,4+VLOOKUP($E816,难度数据!$A$24:$B$27,2,FALSE),14+VLOOKUP($E816,难度数据!$A$28:$B$31,2,FALSE)),FALSE)</f>
        <v>1500</v>
      </c>
      <c r="K816" s="23">
        <v>0</v>
      </c>
      <c r="L816" s="23">
        <v>1.5</v>
      </c>
      <c r="M816" s="23">
        <v>0</v>
      </c>
      <c r="N816" s="23">
        <v>0</v>
      </c>
      <c r="O816" s="28">
        <f ca="1">LOOKUP($G816*4,难度数据!$I$3:$I$23,IF($F816=1,INDIRECT("难度数据"&amp;"!$J$3:$J$23"),INDIRECT("难度数据"&amp;"!$K$3:$K$23")))</f>
        <v>10750</v>
      </c>
      <c r="P816" s="23">
        <v>0</v>
      </c>
      <c r="Q816" s="23">
        <v>0</v>
      </c>
      <c r="R816" s="23">
        <v>1303018</v>
      </c>
      <c r="S816" s="23">
        <v>1</v>
      </c>
      <c r="T816" s="23">
        <v>1304029</v>
      </c>
      <c r="U816" s="23">
        <v>2</v>
      </c>
      <c r="V816" s="23">
        <v>1304032</v>
      </c>
      <c r="W816" s="23">
        <v>2</v>
      </c>
      <c r="X816" s="23"/>
      <c r="Y816" s="23"/>
      <c r="Z816" s="23"/>
      <c r="AA816" s="28" t="str">
        <f t="shared" si="37"/>
        <v/>
      </c>
      <c r="AB816" s="23">
        <v>0</v>
      </c>
      <c r="AC816" s="28">
        <f t="shared" si="36"/>
        <v>5</v>
      </c>
      <c r="AD816" s="29" t="str">
        <f>VLOOKUP(AG816,[2]战场角色!$A:$V,22,0)</f>
        <v>head_sr_1102018</v>
      </c>
      <c r="AE816" s="29">
        <f>VLOOKUP(AG816,检索目录!A:F,6,0)</f>
        <v>2</v>
      </c>
      <c r="AF816" s="28">
        <f>VLOOKUP(AG816,检索目录!A:F,3,0)</f>
        <v>2</v>
      </c>
      <c r="AG816" s="23">
        <v>1102018</v>
      </c>
    </row>
    <row r="817" s="30" customFormat="1" ht="16.5" spans="1:33">
      <c r="A817" s="35">
        <f>CONCATENATE(9,VLOOKUP(LEFT($D817,3),{"czg",1;"tfq",2;"zyd",3;"jzq",4;"gcz",5;"pcc",6},2,FALSE))*100000+VALUE(MID($D817,5,LEN($D817)-LEN(RIGHT($D817,11))-5+1))*1000+LEFT(RIGHT($D817,10),1)*100+IF(LEFT(RIGHT($D817,8),3)="jlr",1,2)*10+RIGHT($D817,1)</f>
        <v>9509111</v>
      </c>
      <c r="B817" s="23" t="s">
        <v>98</v>
      </c>
      <c r="C817" s="23" t="s">
        <v>207</v>
      </c>
      <c r="D817" s="23" t="s">
        <v>969</v>
      </c>
      <c r="E817" s="23">
        <v>3</v>
      </c>
      <c r="F817" s="28">
        <f t="shared" si="38"/>
        <v>1</v>
      </c>
      <c r="G817" s="28">
        <f>INDEX(难度数据!$A$1:$G$16,MATCH(VALUE(MID($D817,5,LEN($D817)-LEN(RIGHT($D817,11))-5+1)),难度数据!$A$1:$A$16,0),MATCH(LEFT($D817,3),难度数据!$A$1:$G$1,0))</f>
        <v>40</v>
      </c>
      <c r="H817" s="28">
        <f>VLOOKUP($G817,难度数据!$P:$AI,IF($F817=1,2+VLOOKUP($E817,难度数据!$A$24:$B$27,2,FALSE),12+VLOOKUP($E817,难度数据!$A$28:$B$31,2,FALSE)),FALSE)</f>
        <v>1.13770127297838</v>
      </c>
      <c r="I817" s="28">
        <f>VLOOKUP($G817,难度数据!$P:$AI,IF($F817=1,3+VLOOKUP($E817,难度数据!$A$24:$B$27,2,FALSE),13+VLOOKUP($E817,难度数据!$A$28:$B$31,2,FALSE)),FALSE)</f>
        <v>0</v>
      </c>
      <c r="J817" s="28">
        <f>VLOOKUP($G817,难度数据!$P:$AI,IF($F817=1,4+VLOOKUP($E817,难度数据!$A$24:$B$27,2,FALSE),14+VLOOKUP($E817,难度数据!$A$28:$B$31,2,FALSE)),FALSE)</f>
        <v>2000</v>
      </c>
      <c r="K817" s="23">
        <v>0</v>
      </c>
      <c r="L817" s="23">
        <v>1.5</v>
      </c>
      <c r="M817" s="23">
        <v>0</v>
      </c>
      <c r="N817" s="23">
        <v>0</v>
      </c>
      <c r="O817" s="28">
        <f ca="1">LOOKUP($G817*4,难度数据!$I$3:$I$23,IF($F817=1,INDIRECT("难度数据"&amp;"!$J$3:$J$23"),INDIRECT("难度数据"&amp;"!$K$3:$K$23")))</f>
        <v>170</v>
      </c>
      <c r="P817" s="23">
        <v>0</v>
      </c>
      <c r="Q817" s="23">
        <v>0</v>
      </c>
      <c r="R817" s="23">
        <v>1301009</v>
      </c>
      <c r="S817" s="23">
        <v>1</v>
      </c>
      <c r="T817" s="23">
        <v>1302009</v>
      </c>
      <c r="U817" s="23">
        <v>2</v>
      </c>
      <c r="V817" s="23"/>
      <c r="W817" s="23"/>
      <c r="X817" s="23"/>
      <c r="Y817" s="23"/>
      <c r="Z817" s="23"/>
      <c r="AA817" s="28" t="str">
        <f t="shared" si="37"/>
        <v>gcz-9-1-shl-loc1</v>
      </c>
      <c r="AB817" s="23">
        <v>4</v>
      </c>
      <c r="AC817" s="28">
        <f t="shared" si="36"/>
        <v>5</v>
      </c>
      <c r="AD817" s="29" t="str">
        <f>VLOOKUP(AG817,[2]战场角色!$A:$V,22,0)</f>
        <v>head_blsm_1101009</v>
      </c>
      <c r="AE817" s="29">
        <f>VLOOKUP(AG817,检索目录!A:F,6,0)</f>
        <v>3</v>
      </c>
      <c r="AF817" s="28">
        <f>VLOOKUP(AG817,检索目录!A:F,3,0)</f>
        <v>3</v>
      </c>
      <c r="AG817" s="23">
        <v>1101009</v>
      </c>
    </row>
    <row r="818" s="30" customFormat="1" ht="16.5" spans="1:33">
      <c r="A818" s="35">
        <f>CONCATENATE(9,VLOOKUP(LEFT($D818,3),{"czg",1;"tfq",2;"zyd",3;"jzq",4;"gcz",5;"pcc",6},2,FALSE))*100000+VALUE(MID($D818,5,LEN($D818)-LEN(RIGHT($D818,11))-5+1))*1000+LEFT(RIGHT($D818,10),1)*100+IF(LEFT(RIGHT($D818,8),3)="jlr",1,2)*10+RIGHT($D818,1)</f>
        <v>9509121</v>
      </c>
      <c r="B818" s="23" t="s">
        <v>101</v>
      </c>
      <c r="C818" s="23" t="s">
        <v>515</v>
      </c>
      <c r="D818" s="23" t="s">
        <v>970</v>
      </c>
      <c r="E818" s="23">
        <v>3</v>
      </c>
      <c r="F818" s="28">
        <f t="shared" si="38"/>
        <v>2</v>
      </c>
      <c r="G818" s="28">
        <f>INDEX(难度数据!$A$1:$G$16,MATCH(VALUE(MID($D818,5,LEN($D818)-LEN(RIGHT($D818,11))-5+1)),难度数据!$A$1:$A$16,0),MATCH(LEFT($D818,3),难度数据!$A$1:$G$1,0))</f>
        <v>40</v>
      </c>
      <c r="H818" s="28">
        <f>VLOOKUP($G818,难度数据!$P:$AI,IF($F818=1,2+VLOOKUP($E818,难度数据!$A$24:$B$27,2,FALSE),12+VLOOKUP($E818,难度数据!$A$28:$B$31,2,FALSE)),FALSE)</f>
        <v>1.14450868931075</v>
      </c>
      <c r="I818" s="28">
        <f>VLOOKUP($G818,难度数据!$P:$AI,IF($F818=1,3+VLOOKUP($E818,难度数据!$A$24:$B$27,2,FALSE),13+VLOOKUP($E818,难度数据!$A$28:$B$31,2,FALSE)),FALSE)</f>
        <v>0</v>
      </c>
      <c r="J818" s="28">
        <f>VLOOKUP($G818,难度数据!$P:$AI,IF($F818=1,4+VLOOKUP($E818,难度数据!$A$24:$B$27,2,FALSE),14+VLOOKUP($E818,难度数据!$A$28:$B$31,2,FALSE)),FALSE)</f>
        <v>2000</v>
      </c>
      <c r="K818" s="23">
        <v>0</v>
      </c>
      <c r="L818" s="23">
        <v>1.5</v>
      </c>
      <c r="M818" s="23">
        <v>0</v>
      </c>
      <c r="N818" s="23">
        <v>0</v>
      </c>
      <c r="O818" s="28">
        <f ca="1">LOOKUP($G818*4,难度数据!$I$3:$I$23,IF($F818=1,INDIRECT("难度数据"&amp;"!$J$3:$J$23"),INDIRECT("难度数据"&amp;"!$K$3:$K$23")))</f>
        <v>31900</v>
      </c>
      <c r="P818" s="23">
        <v>0</v>
      </c>
      <c r="Q818" s="23">
        <v>0</v>
      </c>
      <c r="R818" s="23">
        <v>1303014</v>
      </c>
      <c r="S818" s="23">
        <v>1</v>
      </c>
      <c r="T818" s="23">
        <v>1304017</v>
      </c>
      <c r="U818" s="23">
        <v>2</v>
      </c>
      <c r="V818" s="23">
        <v>1304019</v>
      </c>
      <c r="W818" s="23">
        <v>2</v>
      </c>
      <c r="X818" s="23"/>
      <c r="Y818" s="23"/>
      <c r="Z818" s="23"/>
      <c r="AA818" s="28" t="str">
        <f t="shared" si="37"/>
        <v/>
      </c>
      <c r="AB818" s="23">
        <v>0</v>
      </c>
      <c r="AC818" s="28">
        <f t="shared" si="36"/>
        <v>5</v>
      </c>
      <c r="AD818" s="29" t="str">
        <f>VLOOKUP(AG818,[2]战场角色!$A:$V,22,0)</f>
        <v>head_slm_1102014</v>
      </c>
      <c r="AE818" s="29">
        <f>VLOOKUP(AG818,检索目录!A:F,6,0)</f>
        <v>3</v>
      </c>
      <c r="AF818" s="28">
        <f>VLOOKUP(AG818,检索目录!A:F,3,0)</f>
        <v>3</v>
      </c>
      <c r="AG818" s="23">
        <v>1102014</v>
      </c>
    </row>
    <row r="819" s="30" customFormat="1" ht="16.5" spans="1:33">
      <c r="A819" s="35">
        <f>CONCATENATE(9,VLOOKUP(LEFT($D819,3),{"czg",1;"tfq",2;"zyd",3;"jzq",4;"gcz",5;"pcc",6},2,FALSE))*100000+VALUE(MID($D819,5,LEN($D819)-LEN(RIGHT($D819,11))-5+1))*1000+LEFT(RIGHT($D819,10),1)*100+IF(LEFT(RIGHT($D819,8),3)="jlr",1,2)*10+RIGHT($D819,1)</f>
        <v>9509112</v>
      </c>
      <c r="B819" s="23" t="s">
        <v>98</v>
      </c>
      <c r="C819" s="23" t="s">
        <v>104</v>
      </c>
      <c r="D819" s="23" t="s">
        <v>971</v>
      </c>
      <c r="E819" s="23">
        <v>4</v>
      </c>
      <c r="F819" s="28">
        <f t="shared" si="38"/>
        <v>1</v>
      </c>
      <c r="G819" s="28">
        <f>INDEX(难度数据!$A$1:$G$16,MATCH(VALUE(MID($D819,5,LEN($D819)-LEN(RIGHT($D819,11))-5+1)),难度数据!$A$1:$A$16,0),MATCH(LEFT($D819,3),难度数据!$A$1:$G$1,0))</f>
        <v>40</v>
      </c>
      <c r="H819" s="28">
        <f>VLOOKUP($G819,难度数据!$P:$AI,IF($F819=1,2+VLOOKUP($E819,难度数据!$A$24:$B$27,2,FALSE),12+VLOOKUP($E819,难度数据!$A$28:$B$31,2,FALSE)),FALSE)</f>
        <v>1.3124663233515</v>
      </c>
      <c r="I819" s="28">
        <f>VLOOKUP($G819,难度数据!$P:$AI,IF($F819=1,3+VLOOKUP($E819,难度数据!$A$24:$B$27,2,FALSE),13+VLOOKUP($E819,难度数据!$A$28:$B$31,2,FALSE)),FALSE)</f>
        <v>0</v>
      </c>
      <c r="J819" s="28">
        <f>VLOOKUP($G819,难度数据!$P:$AI,IF($F819=1,4+VLOOKUP($E819,难度数据!$A$24:$B$27,2,FALSE),14+VLOOKUP($E819,难度数据!$A$28:$B$31,2,FALSE)),FALSE)</f>
        <v>2000</v>
      </c>
      <c r="K819" s="23">
        <v>0</v>
      </c>
      <c r="L819" s="23">
        <v>1.5</v>
      </c>
      <c r="M819" s="23">
        <v>0</v>
      </c>
      <c r="N819" s="23">
        <v>0</v>
      </c>
      <c r="O819" s="28">
        <f ca="1">LOOKUP($G819*4,难度数据!$I$3:$I$23,IF($F819=1,INDIRECT("难度数据"&amp;"!$J$3:$J$23"),INDIRECT("难度数据"&amp;"!$K$3:$K$23")))</f>
        <v>170</v>
      </c>
      <c r="P819" s="23">
        <v>0</v>
      </c>
      <c r="Q819" s="23">
        <v>0</v>
      </c>
      <c r="R819" s="23">
        <v>1301008</v>
      </c>
      <c r="S819" s="23">
        <v>1</v>
      </c>
      <c r="T819" s="23">
        <v>1302008</v>
      </c>
      <c r="U819" s="23">
        <v>2</v>
      </c>
      <c r="V819" s="23"/>
      <c r="W819" s="23"/>
      <c r="X819" s="23"/>
      <c r="Y819" s="23"/>
      <c r="Z819" s="23"/>
      <c r="AA819" s="28" t="str">
        <f t="shared" si="37"/>
        <v>gcz-9-1-shl-loc2</v>
      </c>
      <c r="AB819" s="23">
        <v>4</v>
      </c>
      <c r="AC819" s="28">
        <f t="shared" si="36"/>
        <v>5</v>
      </c>
      <c r="AD819" s="29" t="str">
        <f>VLOOKUP(AG819,[2]战场角色!$A:$V,22,0)</f>
        <v>head_hekp_1101008</v>
      </c>
      <c r="AE819" s="29">
        <f>VLOOKUP(AG819,检索目录!A:F,6,0)</f>
        <v>2</v>
      </c>
      <c r="AF819" s="28">
        <f>VLOOKUP(AG819,检索目录!A:F,3,0)</f>
        <v>3</v>
      </c>
      <c r="AG819" s="23">
        <v>1101008</v>
      </c>
    </row>
    <row r="820" s="30" customFormat="1" ht="16.5" spans="1:33">
      <c r="A820" s="35">
        <f>CONCATENATE(9,VLOOKUP(LEFT($D820,3),{"czg",1;"tfq",2;"zyd",3;"jzq",4;"gcz",5;"pcc",6},2,FALSE))*100000+VALUE(MID($D820,5,LEN($D820)-LEN(RIGHT($D820,11))-5+1))*1000+LEFT(RIGHT($D820,10),1)*100+IF(LEFT(RIGHT($D820,8),3)="jlr",1,2)*10+RIGHT($D820,1)</f>
        <v>9509122</v>
      </c>
      <c r="B820" s="23" t="s">
        <v>101</v>
      </c>
      <c r="C820" s="23" t="s">
        <v>496</v>
      </c>
      <c r="D820" s="23" t="s">
        <v>972</v>
      </c>
      <c r="E820" s="23">
        <v>4</v>
      </c>
      <c r="F820" s="28">
        <f t="shared" si="38"/>
        <v>2</v>
      </c>
      <c r="G820" s="28">
        <f>INDEX(难度数据!$A$1:$G$16,MATCH(VALUE(MID($D820,5,LEN($D820)-LEN(RIGHT($D820,11))-5+1)),难度数据!$A$1:$A$16,0),MATCH(LEFT($D820,3),难度数据!$A$1:$G$1,0))</f>
        <v>40</v>
      </c>
      <c r="H820" s="28">
        <f>VLOOKUP($G820,难度数据!$P:$AI,IF($F820=1,2+VLOOKUP($E820,难度数据!$A$24:$B$27,2,FALSE),12+VLOOKUP($E820,难度数据!$A$28:$B$31,2,FALSE)),FALSE)</f>
        <v>1.3166914124814</v>
      </c>
      <c r="I820" s="28">
        <f>VLOOKUP($G820,难度数据!$P:$AI,IF($F820=1,3+VLOOKUP($E820,难度数据!$A$24:$B$27,2,FALSE),13+VLOOKUP($E820,难度数据!$A$28:$B$31,2,FALSE)),FALSE)</f>
        <v>0</v>
      </c>
      <c r="J820" s="28">
        <f>VLOOKUP($G820,难度数据!$P:$AI,IF($F820=1,4+VLOOKUP($E820,难度数据!$A$24:$B$27,2,FALSE),14+VLOOKUP($E820,难度数据!$A$28:$B$31,2,FALSE)),FALSE)</f>
        <v>2000</v>
      </c>
      <c r="K820" s="23">
        <v>0</v>
      </c>
      <c r="L820" s="23">
        <v>1.5</v>
      </c>
      <c r="M820" s="23">
        <v>0</v>
      </c>
      <c r="N820" s="23">
        <v>0</v>
      </c>
      <c r="O820" s="28">
        <f ca="1">LOOKUP($G820*4,难度数据!$I$3:$I$23,IF($F820=1,INDIRECT("难度数据"&amp;"!$J$3:$J$23"),INDIRECT("难度数据"&amp;"!$K$3:$K$23")))</f>
        <v>31900</v>
      </c>
      <c r="P820" s="23">
        <v>0</v>
      </c>
      <c r="Q820" s="23">
        <v>0</v>
      </c>
      <c r="R820" s="23">
        <v>1303013</v>
      </c>
      <c r="S820" s="23">
        <v>1</v>
      </c>
      <c r="T820" s="23">
        <v>1304030</v>
      </c>
      <c r="U820" s="23">
        <v>2</v>
      </c>
      <c r="V820" s="23">
        <v>1304031</v>
      </c>
      <c r="W820" s="23">
        <v>2</v>
      </c>
      <c r="X820" s="23"/>
      <c r="Y820" s="23"/>
      <c r="Z820" s="23"/>
      <c r="AA820" s="28" t="str">
        <f t="shared" si="37"/>
        <v/>
      </c>
      <c r="AB820" s="23">
        <v>0</v>
      </c>
      <c r="AC820" s="28">
        <f t="shared" si="36"/>
        <v>5</v>
      </c>
      <c r="AD820" s="29" t="str">
        <f>VLOOKUP(AG820,[2]战场角色!$A:$V,22,0)</f>
        <v>head_sbls_1102013</v>
      </c>
      <c r="AE820" s="29">
        <f>VLOOKUP(AG820,检索目录!A:F,6,0)</f>
        <v>2</v>
      </c>
      <c r="AF820" s="28">
        <f>VLOOKUP(AG820,检索目录!A:F,3,0)</f>
        <v>3</v>
      </c>
      <c r="AG820" s="23">
        <v>1102013</v>
      </c>
    </row>
    <row r="821" s="30" customFormat="1" ht="16.5" spans="1:33">
      <c r="A821" s="35">
        <f>CONCATENATE(9,VLOOKUP(LEFT($D821,3),{"czg",1;"tfq",2;"zyd",3;"jzq",4;"gcz",5;"pcc",6},2,FALSE))*100000+VALUE(MID($D821,5,LEN($D821)-LEN(RIGHT($D821,11))-5+1))*1000+LEFT(RIGHT($D821,10),1)*100+IF(LEFT(RIGHT($D821,8),3)="jlr",1,2)*10+RIGHT($D821,1)</f>
        <v>9509113</v>
      </c>
      <c r="B821" s="23" t="s">
        <v>98</v>
      </c>
      <c r="C821" s="23" t="s">
        <v>99</v>
      </c>
      <c r="D821" s="23" t="s">
        <v>973</v>
      </c>
      <c r="E821" s="23">
        <v>3</v>
      </c>
      <c r="F821" s="28">
        <f t="shared" si="38"/>
        <v>1</v>
      </c>
      <c r="G821" s="28">
        <f>INDEX(难度数据!$A$1:$G$16,MATCH(VALUE(MID($D821,5,LEN($D821)-LEN(RIGHT($D821,11))-5+1)),难度数据!$A$1:$A$16,0),MATCH(LEFT($D821,3),难度数据!$A$1:$G$1,0))</f>
        <v>40</v>
      </c>
      <c r="H821" s="28">
        <f>VLOOKUP($G821,难度数据!$P:$AI,IF($F821=1,2+VLOOKUP($E821,难度数据!$A$24:$B$27,2,FALSE),12+VLOOKUP($E821,难度数据!$A$28:$B$31,2,FALSE)),FALSE)</f>
        <v>1.13770127297838</v>
      </c>
      <c r="I821" s="28">
        <f>VLOOKUP($G821,难度数据!$P:$AI,IF($F821=1,3+VLOOKUP($E821,难度数据!$A$24:$B$27,2,FALSE),13+VLOOKUP($E821,难度数据!$A$28:$B$31,2,FALSE)),FALSE)</f>
        <v>0</v>
      </c>
      <c r="J821" s="28">
        <f>VLOOKUP($G821,难度数据!$P:$AI,IF($F821=1,4+VLOOKUP($E821,难度数据!$A$24:$B$27,2,FALSE),14+VLOOKUP($E821,难度数据!$A$28:$B$31,2,FALSE)),FALSE)</f>
        <v>2000</v>
      </c>
      <c r="K821" s="23">
        <v>0</v>
      </c>
      <c r="L821" s="23">
        <v>1.5</v>
      </c>
      <c r="M821" s="23">
        <v>0</v>
      </c>
      <c r="N821" s="23">
        <v>0</v>
      </c>
      <c r="O821" s="28">
        <f ca="1">LOOKUP($G821*4,难度数据!$I$3:$I$23,IF($F821=1,INDIRECT("难度数据"&amp;"!$J$3:$J$23"),INDIRECT("难度数据"&amp;"!$K$3:$K$23")))</f>
        <v>170</v>
      </c>
      <c r="P821" s="23">
        <v>0</v>
      </c>
      <c r="Q821" s="23">
        <v>0</v>
      </c>
      <c r="R821" s="23">
        <v>1301012</v>
      </c>
      <c r="S821" s="23">
        <v>1</v>
      </c>
      <c r="T821" s="23">
        <v>1302012</v>
      </c>
      <c r="U821" s="23">
        <v>2</v>
      </c>
      <c r="V821" s="23"/>
      <c r="W821" s="23"/>
      <c r="X821" s="23"/>
      <c r="Y821" s="23"/>
      <c r="Z821" s="23"/>
      <c r="AA821" s="28" t="str">
        <f t="shared" si="37"/>
        <v>gcz-9-1-shl-loc3</v>
      </c>
      <c r="AB821" s="23">
        <v>4</v>
      </c>
      <c r="AC821" s="28">
        <f t="shared" si="36"/>
        <v>5</v>
      </c>
      <c r="AD821" s="29" t="str">
        <f>VLOOKUP(AG821,[2]战场角色!$A:$V,22,0)</f>
        <v>head_nyf_1101012</v>
      </c>
      <c r="AE821" s="29">
        <f>VLOOKUP(AG821,检索目录!A:F,6,0)</f>
        <v>2</v>
      </c>
      <c r="AF821" s="28">
        <f>VLOOKUP(AG821,检索目录!A:F,3,0)</f>
        <v>2</v>
      </c>
      <c r="AG821" s="23">
        <v>1101012</v>
      </c>
    </row>
    <row r="822" s="30" customFormat="1" ht="16.5" spans="1:33">
      <c r="A822" s="35">
        <f>CONCATENATE(9,VLOOKUP(LEFT($D822,3),{"czg",1;"tfq",2;"zyd",3;"jzq",4;"gcz",5;"pcc",6},2,FALSE))*100000+VALUE(MID($D822,5,LEN($D822)-LEN(RIGHT($D822,11))-5+1))*1000+LEFT(RIGHT($D822,10),1)*100+IF(LEFT(RIGHT($D822,8),3)="jlr",1,2)*10+RIGHT($D822,1)</f>
        <v>9509123</v>
      </c>
      <c r="B822" s="23" t="s">
        <v>101</v>
      </c>
      <c r="C822" s="23" t="s">
        <v>493</v>
      </c>
      <c r="D822" s="23" t="s">
        <v>974</v>
      </c>
      <c r="E822" s="23">
        <v>3</v>
      </c>
      <c r="F822" s="28">
        <f t="shared" si="38"/>
        <v>2</v>
      </c>
      <c r="G822" s="28">
        <f>INDEX(难度数据!$A$1:$G$16,MATCH(VALUE(MID($D822,5,LEN($D822)-LEN(RIGHT($D822,11))-5+1)),难度数据!$A$1:$A$16,0),MATCH(LEFT($D822,3),难度数据!$A$1:$G$1,0))</f>
        <v>40</v>
      </c>
      <c r="H822" s="28">
        <f>VLOOKUP($G822,难度数据!$P:$AI,IF($F822=1,2+VLOOKUP($E822,难度数据!$A$24:$B$27,2,FALSE),12+VLOOKUP($E822,难度数据!$A$28:$B$31,2,FALSE)),FALSE)</f>
        <v>1.14450868931075</v>
      </c>
      <c r="I822" s="28">
        <f>VLOOKUP($G822,难度数据!$P:$AI,IF($F822=1,3+VLOOKUP($E822,难度数据!$A$24:$B$27,2,FALSE),13+VLOOKUP($E822,难度数据!$A$28:$B$31,2,FALSE)),FALSE)</f>
        <v>0</v>
      </c>
      <c r="J822" s="28">
        <f>VLOOKUP($G822,难度数据!$P:$AI,IF($F822=1,4+VLOOKUP($E822,难度数据!$A$24:$B$27,2,FALSE),14+VLOOKUP($E822,难度数据!$A$28:$B$31,2,FALSE)),FALSE)</f>
        <v>2000</v>
      </c>
      <c r="K822" s="23">
        <v>0</v>
      </c>
      <c r="L822" s="23">
        <v>1.5</v>
      </c>
      <c r="M822" s="23">
        <v>0</v>
      </c>
      <c r="N822" s="23">
        <v>0</v>
      </c>
      <c r="O822" s="28">
        <f ca="1">LOOKUP($G822*4,难度数据!$I$3:$I$23,IF($F822=1,INDIRECT("难度数据"&amp;"!$J$3:$J$23"),INDIRECT("难度数据"&amp;"!$K$3:$K$23")))</f>
        <v>31900</v>
      </c>
      <c r="P822" s="23">
        <v>0</v>
      </c>
      <c r="Q822" s="23">
        <v>0</v>
      </c>
      <c r="R822" s="23">
        <v>1303018</v>
      </c>
      <c r="S822" s="23">
        <v>1</v>
      </c>
      <c r="T822" s="23">
        <v>1304029</v>
      </c>
      <c r="U822" s="23">
        <v>2</v>
      </c>
      <c r="V822" s="23">
        <v>1304032</v>
      </c>
      <c r="W822" s="23">
        <v>2</v>
      </c>
      <c r="X822" s="23"/>
      <c r="Y822" s="23"/>
      <c r="Z822" s="23"/>
      <c r="AA822" s="28" t="str">
        <f t="shared" si="37"/>
        <v/>
      </c>
      <c r="AB822" s="23">
        <v>0</v>
      </c>
      <c r="AC822" s="28">
        <f t="shared" si="36"/>
        <v>5</v>
      </c>
      <c r="AD822" s="29" t="str">
        <f>VLOOKUP(AG822,[2]战场角色!$A:$V,22,0)</f>
        <v>head_sr_1102018</v>
      </c>
      <c r="AE822" s="29">
        <f>VLOOKUP(AG822,检索目录!A:F,6,0)</f>
        <v>2</v>
      </c>
      <c r="AF822" s="28">
        <f>VLOOKUP(AG822,检索目录!A:F,3,0)</f>
        <v>2</v>
      </c>
      <c r="AG822" s="23">
        <v>1102018</v>
      </c>
    </row>
    <row r="823" s="30" customFormat="1" ht="16.5" spans="1:33">
      <c r="A823" s="35">
        <f>CONCATENATE(9,VLOOKUP(LEFT($D823,3),{"czg",1;"tfq",2;"zyd",3;"jzq",4;"gcz",5;"pcc",6},2,FALSE))*100000+VALUE(MID($D823,5,LEN($D823)-LEN(RIGHT($D823,11))-5+1))*1000+LEFT(RIGHT($D823,10),1)*100+IF(LEFT(RIGHT($D823,8),3)="jlr",1,2)*10+RIGHT($D823,1)</f>
        <v>9509211</v>
      </c>
      <c r="B823" s="23" t="s">
        <v>98</v>
      </c>
      <c r="C823" s="23" t="s">
        <v>108</v>
      </c>
      <c r="D823" s="23" t="s">
        <v>975</v>
      </c>
      <c r="E823" s="23">
        <v>3</v>
      </c>
      <c r="F823" s="28">
        <f t="shared" si="38"/>
        <v>1</v>
      </c>
      <c r="G823" s="28">
        <f>INDEX(难度数据!$A$1:$G$16,MATCH(VALUE(MID($D823,5,LEN($D823)-LEN(RIGHT($D823,11))-5+1)),难度数据!$A$1:$A$16,0),MATCH(LEFT($D823,3),难度数据!$A$1:$G$1,0))</f>
        <v>40</v>
      </c>
      <c r="H823" s="28">
        <f>VLOOKUP($G823,难度数据!$P:$AI,IF($F823=1,2+VLOOKUP($E823,难度数据!$A$24:$B$27,2,FALSE),12+VLOOKUP($E823,难度数据!$A$28:$B$31,2,FALSE)),FALSE)</f>
        <v>1.13770127297838</v>
      </c>
      <c r="I823" s="28">
        <f>VLOOKUP($G823,难度数据!$P:$AI,IF($F823=1,3+VLOOKUP($E823,难度数据!$A$24:$B$27,2,FALSE),13+VLOOKUP($E823,难度数据!$A$28:$B$31,2,FALSE)),FALSE)</f>
        <v>0</v>
      </c>
      <c r="J823" s="28">
        <f>VLOOKUP($G823,难度数据!$P:$AI,IF($F823=1,4+VLOOKUP($E823,难度数据!$A$24:$B$27,2,FALSE),14+VLOOKUP($E823,难度数据!$A$28:$B$31,2,FALSE)),FALSE)</f>
        <v>2000</v>
      </c>
      <c r="K823" s="23">
        <v>0</v>
      </c>
      <c r="L823" s="23">
        <v>1.5</v>
      </c>
      <c r="M823" s="23">
        <v>0</v>
      </c>
      <c r="N823" s="23">
        <v>0</v>
      </c>
      <c r="O823" s="28">
        <f ca="1">LOOKUP($G823*4,难度数据!$I$3:$I$23,IF($F823=1,INDIRECT("难度数据"&amp;"!$J$3:$J$23"),INDIRECT("难度数据"&amp;"!$K$3:$K$23")))</f>
        <v>170</v>
      </c>
      <c r="P823" s="23">
        <v>0</v>
      </c>
      <c r="Q823" s="23">
        <v>0</v>
      </c>
      <c r="R823" s="23">
        <v>1301013</v>
      </c>
      <c r="S823" s="23">
        <v>1</v>
      </c>
      <c r="T823" s="23">
        <v>1302013</v>
      </c>
      <c r="U823" s="23">
        <v>2</v>
      </c>
      <c r="V823" s="23"/>
      <c r="W823" s="23"/>
      <c r="X823" s="23"/>
      <c r="Y823" s="23"/>
      <c r="Z823" s="23"/>
      <c r="AA823" s="28" t="str">
        <f t="shared" si="37"/>
        <v>gcz-9-2-shl-loc1</v>
      </c>
      <c r="AB823" s="23">
        <v>4</v>
      </c>
      <c r="AC823" s="28">
        <f t="shared" si="36"/>
        <v>5</v>
      </c>
      <c r="AD823" s="29" t="str">
        <f>VLOOKUP(AG823,[2]战场角色!$A:$V,22,0)</f>
        <v>head_jl_1101013</v>
      </c>
      <c r="AE823" s="29">
        <f>VLOOKUP(AG823,检索目录!A:F,6,0)</f>
        <v>2</v>
      </c>
      <c r="AF823" s="28">
        <f>VLOOKUP(AG823,检索目录!A:F,3,0)</f>
        <v>1</v>
      </c>
      <c r="AG823" s="23">
        <v>1101013</v>
      </c>
    </row>
    <row r="824" s="30" customFormat="1" ht="16.5" spans="1:33">
      <c r="A824" s="35">
        <f>CONCATENATE(9,VLOOKUP(LEFT($D824,3),{"czg",1;"tfq",2;"zyd",3;"jzq",4;"gcz",5;"pcc",6},2,FALSE))*100000+VALUE(MID($D824,5,LEN($D824)-LEN(RIGHT($D824,11))-5+1))*1000+LEFT(RIGHT($D824,10),1)*100+IF(LEFT(RIGHT($D824,8),3)="jlr",1,2)*10+RIGHT($D824,1)</f>
        <v>9509221</v>
      </c>
      <c r="B824" s="23" t="s">
        <v>101</v>
      </c>
      <c r="C824" s="23" t="s">
        <v>499</v>
      </c>
      <c r="D824" s="23" t="s">
        <v>976</v>
      </c>
      <c r="E824" s="23">
        <v>3</v>
      </c>
      <c r="F824" s="28">
        <f t="shared" si="38"/>
        <v>2</v>
      </c>
      <c r="G824" s="28">
        <f>INDEX(难度数据!$A$1:$G$16,MATCH(VALUE(MID($D824,5,LEN($D824)-LEN(RIGHT($D824,11))-5+1)),难度数据!$A$1:$A$16,0),MATCH(LEFT($D824,3),难度数据!$A$1:$G$1,0))</f>
        <v>40</v>
      </c>
      <c r="H824" s="28">
        <f>VLOOKUP($G824,难度数据!$P:$AI,IF($F824=1,2+VLOOKUP($E824,难度数据!$A$24:$B$27,2,FALSE),12+VLOOKUP($E824,难度数据!$A$28:$B$31,2,FALSE)),FALSE)</f>
        <v>1.14450868931075</v>
      </c>
      <c r="I824" s="28">
        <f>VLOOKUP($G824,难度数据!$P:$AI,IF($F824=1,3+VLOOKUP($E824,难度数据!$A$24:$B$27,2,FALSE),13+VLOOKUP($E824,难度数据!$A$28:$B$31,2,FALSE)),FALSE)</f>
        <v>0</v>
      </c>
      <c r="J824" s="28">
        <f>VLOOKUP($G824,难度数据!$P:$AI,IF($F824=1,4+VLOOKUP($E824,难度数据!$A$24:$B$27,2,FALSE),14+VLOOKUP($E824,难度数据!$A$28:$B$31,2,FALSE)),FALSE)</f>
        <v>2000</v>
      </c>
      <c r="K824" s="23">
        <v>0</v>
      </c>
      <c r="L824" s="23">
        <v>1.5</v>
      </c>
      <c r="M824" s="23">
        <v>0</v>
      </c>
      <c r="N824" s="23">
        <v>0</v>
      </c>
      <c r="O824" s="28">
        <f ca="1">LOOKUP($G824*4,难度数据!$I$3:$I$23,IF($F824=1,INDIRECT("难度数据"&amp;"!$J$3:$J$23"),INDIRECT("难度数据"&amp;"!$K$3:$K$23")))</f>
        <v>31900</v>
      </c>
      <c r="P824" s="23">
        <v>0</v>
      </c>
      <c r="Q824" s="23">
        <v>0</v>
      </c>
      <c r="R824" s="23">
        <v>1303019</v>
      </c>
      <c r="S824" s="23">
        <v>1</v>
      </c>
      <c r="T824" s="23">
        <v>1304030</v>
      </c>
      <c r="U824" s="23">
        <v>2</v>
      </c>
      <c r="V824" s="23">
        <v>1304036</v>
      </c>
      <c r="W824" s="23">
        <v>2</v>
      </c>
      <c r="X824" s="23"/>
      <c r="Y824" s="23"/>
      <c r="Z824" s="23"/>
      <c r="AA824" s="28" t="str">
        <f t="shared" si="37"/>
        <v/>
      </c>
      <c r="AB824" s="23">
        <v>0</v>
      </c>
      <c r="AC824" s="28">
        <f t="shared" si="36"/>
        <v>5</v>
      </c>
      <c r="AD824" s="29" t="str">
        <f>VLOOKUP(AG824,[2]战场角色!$A:$V,22,0)</f>
        <v>head_shx_1102019</v>
      </c>
      <c r="AE824" s="29">
        <f>VLOOKUP(AG824,检索目录!A:F,6,0)</f>
        <v>2</v>
      </c>
      <c r="AF824" s="28">
        <f>VLOOKUP(AG824,检索目录!A:F,3,0)</f>
        <v>1</v>
      </c>
      <c r="AG824" s="23">
        <v>1102019</v>
      </c>
    </row>
    <row r="825" s="30" customFormat="1" ht="16.5" spans="1:33">
      <c r="A825" s="35">
        <f>CONCATENATE(9,VLOOKUP(LEFT($D825,3),{"czg",1;"tfq",2;"zyd",3;"jzq",4;"gcz",5;"pcc",6},2,FALSE))*100000+VALUE(MID($D825,5,LEN($D825)-LEN(RIGHT($D825,11))-5+1))*1000+LEFT(RIGHT($D825,10),1)*100+IF(LEFT(RIGHT($D825,8),3)="jlr",1,2)*10+RIGHT($D825,1)</f>
        <v>9509212</v>
      </c>
      <c r="B825" s="23" t="s">
        <v>98</v>
      </c>
      <c r="C825" s="23" t="s">
        <v>238</v>
      </c>
      <c r="D825" s="23" t="s">
        <v>977</v>
      </c>
      <c r="E825" s="23">
        <v>4</v>
      </c>
      <c r="F825" s="28">
        <f t="shared" si="38"/>
        <v>1</v>
      </c>
      <c r="G825" s="28">
        <f>INDEX(难度数据!$A$1:$G$16,MATCH(VALUE(MID($D825,5,LEN($D825)-LEN(RIGHT($D825,11))-5+1)),难度数据!$A$1:$A$16,0),MATCH(LEFT($D825,3),难度数据!$A$1:$G$1,0))</f>
        <v>40</v>
      </c>
      <c r="H825" s="28">
        <f>VLOOKUP($G825,难度数据!$P:$AI,IF($F825=1,2+VLOOKUP($E825,难度数据!$A$24:$B$27,2,FALSE),12+VLOOKUP($E825,难度数据!$A$28:$B$31,2,FALSE)),FALSE)</f>
        <v>1.3124663233515</v>
      </c>
      <c r="I825" s="28">
        <f>VLOOKUP($G825,难度数据!$P:$AI,IF($F825=1,3+VLOOKUP($E825,难度数据!$A$24:$B$27,2,FALSE),13+VLOOKUP($E825,难度数据!$A$28:$B$31,2,FALSE)),FALSE)</f>
        <v>0</v>
      </c>
      <c r="J825" s="28">
        <f>VLOOKUP($G825,难度数据!$P:$AI,IF($F825=1,4+VLOOKUP($E825,难度数据!$A$24:$B$27,2,FALSE),14+VLOOKUP($E825,难度数据!$A$28:$B$31,2,FALSE)),FALSE)</f>
        <v>2000</v>
      </c>
      <c r="K825" s="23">
        <v>0</v>
      </c>
      <c r="L825" s="23">
        <v>1.5</v>
      </c>
      <c r="M825" s="23">
        <v>0</v>
      </c>
      <c r="N825" s="23">
        <v>0</v>
      </c>
      <c r="O825" s="28">
        <f ca="1">LOOKUP($G825*4,难度数据!$I$3:$I$23,IF($F825=1,INDIRECT("难度数据"&amp;"!$J$3:$J$23"),INDIRECT("难度数据"&amp;"!$K$3:$K$23")))</f>
        <v>170</v>
      </c>
      <c r="P825" s="23">
        <v>0</v>
      </c>
      <c r="Q825" s="23">
        <v>0</v>
      </c>
      <c r="R825" s="23">
        <v>1301007</v>
      </c>
      <c r="S825" s="23">
        <v>1</v>
      </c>
      <c r="T825" s="23">
        <v>1302007</v>
      </c>
      <c r="U825" s="23">
        <v>2</v>
      </c>
      <c r="V825" s="23"/>
      <c r="W825" s="23"/>
      <c r="X825" s="23"/>
      <c r="Y825" s="23"/>
      <c r="Z825" s="23"/>
      <c r="AA825" s="28" t="str">
        <f t="shared" si="37"/>
        <v>gcz-9-2-shl-loc2</v>
      </c>
      <c r="AB825" s="23">
        <v>4</v>
      </c>
      <c r="AC825" s="28">
        <f t="shared" si="36"/>
        <v>5</v>
      </c>
      <c r="AD825" s="29" t="str">
        <f>VLOOKUP(AG825,[2]战场角色!$A:$V,22,0)</f>
        <v>head_zdcyb_1101007</v>
      </c>
      <c r="AE825" s="29">
        <f>VLOOKUP(AG825,检索目录!A:F,6,0)</f>
        <v>4</v>
      </c>
      <c r="AF825" s="28">
        <f>VLOOKUP(AG825,检索目录!A:F,3,0)</f>
        <v>1</v>
      </c>
      <c r="AG825" s="23">
        <v>1101007</v>
      </c>
    </row>
    <row r="826" s="30" customFormat="1" ht="16.5" spans="1:33">
      <c r="A826" s="35">
        <f>CONCATENATE(9,VLOOKUP(LEFT($D826,3),{"czg",1;"tfq",2;"zyd",3;"jzq",4;"gcz",5;"pcc",6},2,FALSE))*100000+VALUE(MID($D826,5,LEN($D826)-LEN(RIGHT($D826,11))-5+1))*1000+LEFT(RIGHT($D826,10),1)*100+IF(LEFT(RIGHT($D826,8),3)="jlr",1,2)*10+RIGHT($D826,1)</f>
        <v>9509222</v>
      </c>
      <c r="B826" s="23" t="s">
        <v>101</v>
      </c>
      <c r="C826" s="23" t="s">
        <v>542</v>
      </c>
      <c r="D826" s="23" t="s">
        <v>978</v>
      </c>
      <c r="E826" s="23">
        <v>4</v>
      </c>
      <c r="F826" s="28">
        <f t="shared" si="38"/>
        <v>2</v>
      </c>
      <c r="G826" s="28">
        <f>INDEX(难度数据!$A$1:$G$16,MATCH(VALUE(MID($D826,5,LEN($D826)-LEN(RIGHT($D826,11))-5+1)),难度数据!$A$1:$A$16,0),MATCH(LEFT($D826,3),难度数据!$A$1:$G$1,0))</f>
        <v>40</v>
      </c>
      <c r="H826" s="28">
        <f>VLOOKUP($G826,难度数据!$P:$AI,IF($F826=1,2+VLOOKUP($E826,难度数据!$A$24:$B$27,2,FALSE),12+VLOOKUP($E826,难度数据!$A$28:$B$31,2,FALSE)),FALSE)</f>
        <v>1.3166914124814</v>
      </c>
      <c r="I826" s="28">
        <f>VLOOKUP($G826,难度数据!$P:$AI,IF($F826=1,3+VLOOKUP($E826,难度数据!$A$24:$B$27,2,FALSE),13+VLOOKUP($E826,难度数据!$A$28:$B$31,2,FALSE)),FALSE)</f>
        <v>0</v>
      </c>
      <c r="J826" s="28">
        <f>VLOOKUP($G826,难度数据!$P:$AI,IF($F826=1,4+VLOOKUP($E826,难度数据!$A$24:$B$27,2,FALSE),14+VLOOKUP($E826,难度数据!$A$28:$B$31,2,FALSE)),FALSE)</f>
        <v>2000</v>
      </c>
      <c r="K826" s="23">
        <v>0</v>
      </c>
      <c r="L826" s="23">
        <v>1.5</v>
      </c>
      <c r="M826" s="23">
        <v>0</v>
      </c>
      <c r="N826" s="23">
        <v>0</v>
      </c>
      <c r="O826" s="28">
        <f ca="1">LOOKUP($G826*4,难度数据!$I$3:$I$23,IF($F826=1,INDIRECT("难度数据"&amp;"!$J$3:$J$23"),INDIRECT("难度数据"&amp;"!$K$3:$K$23")))</f>
        <v>31900</v>
      </c>
      <c r="P826" s="23">
        <v>0</v>
      </c>
      <c r="Q826" s="23">
        <v>0</v>
      </c>
      <c r="R826" s="23">
        <v>1303003</v>
      </c>
      <c r="S826" s="23">
        <v>1</v>
      </c>
      <c r="T826" s="23">
        <v>1304029</v>
      </c>
      <c r="U826" s="23">
        <v>2</v>
      </c>
      <c r="V826" s="23">
        <v>1304032</v>
      </c>
      <c r="W826" s="23">
        <v>2</v>
      </c>
      <c r="X826" s="23"/>
      <c r="Y826" s="23"/>
      <c r="Z826" s="23"/>
      <c r="AA826" s="28" t="str">
        <f t="shared" si="37"/>
        <v/>
      </c>
      <c r="AB826" s="23">
        <v>0</v>
      </c>
      <c r="AC826" s="28">
        <f t="shared" si="36"/>
        <v>5</v>
      </c>
      <c r="AD826" s="29" t="str">
        <f>VLOOKUP(AG826,[2]战场角色!$A:$V,22,0)</f>
        <v>head_dw_1102003</v>
      </c>
      <c r="AE826" s="29">
        <f>VLOOKUP(AG826,检索目录!A:F,6,0)</f>
        <v>4</v>
      </c>
      <c r="AF826" s="28">
        <f>VLOOKUP(AG826,检索目录!A:F,3,0)</f>
        <v>1</v>
      </c>
      <c r="AG826" s="23">
        <v>1102003</v>
      </c>
    </row>
    <row r="827" s="30" customFormat="1" ht="16.5" spans="1:33">
      <c r="A827" s="35">
        <f>CONCATENATE(9,VLOOKUP(LEFT($D827,3),{"czg",1;"tfq",2;"zyd",3;"jzq",4;"gcz",5;"pcc",6},2,FALSE))*100000+VALUE(MID($D827,5,LEN($D827)-LEN(RIGHT($D827,11))-5+1))*1000+LEFT(RIGHT($D827,10),1)*100+IF(LEFT(RIGHT($D827,8),3)="jlr",1,2)*10+RIGHT($D827,1)</f>
        <v>9509213</v>
      </c>
      <c r="B827" s="23" t="s">
        <v>98</v>
      </c>
      <c r="C827" s="23" t="s">
        <v>183</v>
      </c>
      <c r="D827" s="23" t="s">
        <v>979</v>
      </c>
      <c r="E827" s="23">
        <v>3</v>
      </c>
      <c r="F827" s="28">
        <f t="shared" si="38"/>
        <v>1</v>
      </c>
      <c r="G827" s="28">
        <f>INDEX(难度数据!$A$1:$G$16,MATCH(VALUE(MID($D827,5,LEN($D827)-LEN(RIGHT($D827,11))-5+1)),难度数据!$A$1:$A$16,0),MATCH(LEFT($D827,3),难度数据!$A$1:$G$1,0))</f>
        <v>40</v>
      </c>
      <c r="H827" s="28">
        <f>VLOOKUP($G827,难度数据!$P:$AI,IF($F827=1,2+VLOOKUP($E827,难度数据!$A$24:$B$27,2,FALSE),12+VLOOKUP($E827,难度数据!$A$28:$B$31,2,FALSE)),FALSE)</f>
        <v>1.13770127297838</v>
      </c>
      <c r="I827" s="28">
        <f>VLOOKUP($G827,难度数据!$P:$AI,IF($F827=1,3+VLOOKUP($E827,难度数据!$A$24:$B$27,2,FALSE),13+VLOOKUP($E827,难度数据!$A$28:$B$31,2,FALSE)),FALSE)</f>
        <v>0</v>
      </c>
      <c r="J827" s="28">
        <f>VLOOKUP($G827,难度数据!$P:$AI,IF($F827=1,4+VLOOKUP($E827,难度数据!$A$24:$B$27,2,FALSE),14+VLOOKUP($E827,难度数据!$A$28:$B$31,2,FALSE)),FALSE)</f>
        <v>2000</v>
      </c>
      <c r="K827" s="23">
        <v>0</v>
      </c>
      <c r="L827" s="23">
        <v>1.5</v>
      </c>
      <c r="M827" s="23">
        <v>0</v>
      </c>
      <c r="N827" s="23">
        <v>0</v>
      </c>
      <c r="O827" s="28">
        <f ca="1">LOOKUP($G827*4,难度数据!$I$3:$I$23,IF($F827=1,INDIRECT("难度数据"&amp;"!$J$3:$J$23"),INDIRECT("难度数据"&amp;"!$K$3:$K$23")))</f>
        <v>170</v>
      </c>
      <c r="P827" s="23">
        <v>0</v>
      </c>
      <c r="Q827" s="23">
        <v>0</v>
      </c>
      <c r="R827" s="23">
        <v>1301011</v>
      </c>
      <c r="S827" s="23">
        <v>1</v>
      </c>
      <c r="T827" s="23">
        <v>1302011</v>
      </c>
      <c r="U827" s="23">
        <v>2</v>
      </c>
      <c r="V827" s="23"/>
      <c r="W827" s="23"/>
      <c r="X827" s="23"/>
      <c r="Y827" s="23"/>
      <c r="Z827" s="23"/>
      <c r="AA827" s="28" t="str">
        <f t="shared" si="37"/>
        <v>gcz-9-2-shl-loc3</v>
      </c>
      <c r="AB827" s="23">
        <v>4</v>
      </c>
      <c r="AC827" s="28">
        <f t="shared" si="36"/>
        <v>5</v>
      </c>
      <c r="AD827" s="29" t="str">
        <f>VLOOKUP(AG827,[2]战场角色!$A:$V,22,0)</f>
        <v>head_yfz_1101011</v>
      </c>
      <c r="AE827" s="29">
        <f>VLOOKUP(AG827,检索目录!A:F,6,0)</f>
        <v>3</v>
      </c>
      <c r="AF827" s="28">
        <f>VLOOKUP(AG827,检索目录!A:F,3,0)</f>
        <v>2</v>
      </c>
      <c r="AG827" s="23">
        <v>1101011</v>
      </c>
    </row>
    <row r="828" s="30" customFormat="1" ht="16.5" spans="1:33">
      <c r="A828" s="35">
        <f>CONCATENATE(9,VLOOKUP(LEFT($D828,3),{"czg",1;"tfq",2;"zyd",3;"jzq",4;"gcz",5;"pcc",6},2,FALSE))*100000+VALUE(MID($D828,5,LEN($D828)-LEN(RIGHT($D828,11))-5+1))*1000+LEFT(RIGHT($D828,10),1)*100+IF(LEFT(RIGHT($D828,8),3)="jlr",1,2)*10+RIGHT($D828,1)</f>
        <v>9509223</v>
      </c>
      <c r="B828" s="23" t="s">
        <v>101</v>
      </c>
      <c r="C828" s="23" t="s">
        <v>524</v>
      </c>
      <c r="D828" s="23" t="s">
        <v>980</v>
      </c>
      <c r="E828" s="23">
        <v>3</v>
      </c>
      <c r="F828" s="28">
        <f t="shared" si="38"/>
        <v>2</v>
      </c>
      <c r="G828" s="28">
        <f>INDEX(难度数据!$A$1:$G$16,MATCH(VALUE(MID($D828,5,LEN($D828)-LEN(RIGHT($D828,11))-5+1)),难度数据!$A$1:$A$16,0),MATCH(LEFT($D828,3),难度数据!$A$1:$G$1,0))</f>
        <v>40</v>
      </c>
      <c r="H828" s="28">
        <f>VLOOKUP($G828,难度数据!$P:$AI,IF($F828=1,2+VLOOKUP($E828,难度数据!$A$24:$B$27,2,FALSE),12+VLOOKUP($E828,难度数据!$A$28:$B$31,2,FALSE)),FALSE)</f>
        <v>1.14450868931075</v>
      </c>
      <c r="I828" s="28">
        <f>VLOOKUP($G828,难度数据!$P:$AI,IF($F828=1,3+VLOOKUP($E828,难度数据!$A$24:$B$27,2,FALSE),13+VLOOKUP($E828,难度数据!$A$28:$B$31,2,FALSE)),FALSE)</f>
        <v>0</v>
      </c>
      <c r="J828" s="28">
        <f>VLOOKUP($G828,难度数据!$P:$AI,IF($F828=1,4+VLOOKUP($E828,难度数据!$A$24:$B$27,2,FALSE),14+VLOOKUP($E828,难度数据!$A$28:$B$31,2,FALSE)),FALSE)</f>
        <v>2000</v>
      </c>
      <c r="K828" s="23">
        <v>0</v>
      </c>
      <c r="L828" s="23">
        <v>1.5</v>
      </c>
      <c r="M828" s="23">
        <v>0</v>
      </c>
      <c r="N828" s="23">
        <v>0</v>
      </c>
      <c r="O828" s="28">
        <f ca="1">LOOKUP($G828*4,难度数据!$I$3:$I$23,IF($F828=1,INDIRECT("难度数据"&amp;"!$J$3:$J$23"),INDIRECT("难度数据"&amp;"!$K$3:$K$23")))</f>
        <v>31900</v>
      </c>
      <c r="P828" s="23">
        <v>0</v>
      </c>
      <c r="Q828" s="23">
        <v>0</v>
      </c>
      <c r="R828" s="23">
        <v>1303017</v>
      </c>
      <c r="S828" s="23">
        <v>1</v>
      </c>
      <c r="T828" s="23">
        <v>1304030</v>
      </c>
      <c r="U828" s="23">
        <v>2</v>
      </c>
      <c r="V828" s="23">
        <v>1304031</v>
      </c>
      <c r="W828" s="23">
        <v>2</v>
      </c>
      <c r="X828" s="23"/>
      <c r="Y828" s="23"/>
      <c r="Z828" s="23"/>
      <c r="AA828" s="28" t="str">
        <f t="shared" si="37"/>
        <v/>
      </c>
      <c r="AB828" s="23">
        <v>0</v>
      </c>
      <c r="AC828" s="28">
        <f t="shared" si="36"/>
        <v>5</v>
      </c>
      <c r="AD828" s="29" t="str">
        <f>VLOOKUP(AG828,[2]战场角色!$A:$V,22,0)</f>
        <v>head_fl_1102017</v>
      </c>
      <c r="AE828" s="29">
        <f>VLOOKUP(AG828,检索目录!A:F,6,0)</f>
        <v>3</v>
      </c>
      <c r="AF828" s="28">
        <f>VLOOKUP(AG828,检索目录!A:F,3,0)</f>
        <v>2</v>
      </c>
      <c r="AG828" s="23">
        <v>1102017</v>
      </c>
    </row>
    <row r="829" s="30" customFormat="1" ht="16.5" spans="1:33">
      <c r="A829" s="35">
        <f>CONCATENATE(9,VLOOKUP(LEFT($D829,3),{"czg",1;"tfq",2;"zyd",3;"jzq",4;"gcz",5;"pcc",6},2,FALSE))*100000+VALUE(MID($D829,5,LEN($D829)-LEN(RIGHT($D829,11))-5+1))*1000+LEFT(RIGHT($D829,10),1)*100+IF(LEFT(RIGHT($D829,8),3)="jlr",1,2)*10+RIGHT($D829,1)</f>
        <v>9509311</v>
      </c>
      <c r="B829" s="23" t="s">
        <v>98</v>
      </c>
      <c r="C829" s="23" t="s">
        <v>207</v>
      </c>
      <c r="D829" s="23" t="s">
        <v>981</v>
      </c>
      <c r="E829" s="23">
        <v>3</v>
      </c>
      <c r="F829" s="28">
        <f t="shared" si="38"/>
        <v>1</v>
      </c>
      <c r="G829" s="28">
        <f>INDEX(难度数据!$A$1:$G$16,MATCH(VALUE(MID($D829,5,LEN($D829)-LEN(RIGHT($D829,11))-5+1)),难度数据!$A$1:$A$16,0),MATCH(LEFT($D829,3),难度数据!$A$1:$G$1,0))</f>
        <v>40</v>
      </c>
      <c r="H829" s="28">
        <f>VLOOKUP($G829,难度数据!$P:$AI,IF($F829=1,2+VLOOKUP($E829,难度数据!$A$24:$B$27,2,FALSE),12+VLOOKUP($E829,难度数据!$A$28:$B$31,2,FALSE)),FALSE)</f>
        <v>1.13770127297838</v>
      </c>
      <c r="I829" s="28">
        <f>VLOOKUP($G829,难度数据!$P:$AI,IF($F829=1,3+VLOOKUP($E829,难度数据!$A$24:$B$27,2,FALSE),13+VLOOKUP($E829,难度数据!$A$28:$B$31,2,FALSE)),FALSE)</f>
        <v>0</v>
      </c>
      <c r="J829" s="28">
        <f>VLOOKUP($G829,难度数据!$P:$AI,IF($F829=1,4+VLOOKUP($E829,难度数据!$A$24:$B$27,2,FALSE),14+VLOOKUP($E829,难度数据!$A$28:$B$31,2,FALSE)),FALSE)</f>
        <v>2000</v>
      </c>
      <c r="K829" s="23">
        <v>0</v>
      </c>
      <c r="L829" s="23">
        <v>1.5</v>
      </c>
      <c r="M829" s="23">
        <v>0</v>
      </c>
      <c r="N829" s="23">
        <v>0</v>
      </c>
      <c r="O829" s="28">
        <f ca="1">LOOKUP($G829*4,难度数据!$I$3:$I$23,IF($F829=1,INDIRECT("难度数据"&amp;"!$J$3:$J$23"),INDIRECT("难度数据"&amp;"!$K$3:$K$23")))</f>
        <v>170</v>
      </c>
      <c r="P829" s="23">
        <v>0</v>
      </c>
      <c r="Q829" s="23">
        <v>0</v>
      </c>
      <c r="R829" s="23">
        <v>1301009</v>
      </c>
      <c r="S829" s="23">
        <v>1</v>
      </c>
      <c r="T829" s="23">
        <v>1302009</v>
      </c>
      <c r="U829" s="23">
        <v>3</v>
      </c>
      <c r="V829" s="23"/>
      <c r="W829" s="23"/>
      <c r="X829" s="23"/>
      <c r="Y829" s="23"/>
      <c r="Z829" s="23"/>
      <c r="AA829" s="28" t="str">
        <f t="shared" si="37"/>
        <v>gcz-9-3-shl-loc1</v>
      </c>
      <c r="AB829" s="23">
        <v>4</v>
      </c>
      <c r="AC829" s="28">
        <f t="shared" si="36"/>
        <v>5</v>
      </c>
      <c r="AD829" s="29" t="str">
        <f>VLOOKUP(AG829,[2]战场角色!$A:$V,22,0)</f>
        <v>head_blsm_1101009</v>
      </c>
      <c r="AE829" s="29">
        <f>VLOOKUP(AG829,检索目录!A:F,6,0)</f>
        <v>3</v>
      </c>
      <c r="AF829" s="28">
        <f>VLOOKUP(AG829,检索目录!A:F,3,0)</f>
        <v>3</v>
      </c>
      <c r="AG829" s="23">
        <v>1101009</v>
      </c>
    </row>
    <row r="830" s="30" customFormat="1" ht="16.5" spans="1:33">
      <c r="A830" s="35">
        <f>CONCATENATE(9,VLOOKUP(LEFT($D830,3),{"czg",1;"tfq",2;"zyd",3;"jzq",4;"gcz",5;"pcc",6},2,FALSE))*100000+VALUE(MID($D830,5,LEN($D830)-LEN(RIGHT($D830,11))-5+1))*1000+LEFT(RIGHT($D830,10),1)*100+IF(LEFT(RIGHT($D830,8),3)="jlr",1,2)*10+RIGHT($D830,1)</f>
        <v>9509321</v>
      </c>
      <c r="B830" s="23" t="s">
        <v>101</v>
      </c>
      <c r="C830" s="23" t="s">
        <v>515</v>
      </c>
      <c r="D830" s="23" t="s">
        <v>982</v>
      </c>
      <c r="E830" s="23">
        <v>3</v>
      </c>
      <c r="F830" s="28">
        <f t="shared" si="38"/>
        <v>2</v>
      </c>
      <c r="G830" s="28">
        <f>INDEX(难度数据!$A$1:$G$16,MATCH(VALUE(MID($D830,5,LEN($D830)-LEN(RIGHT($D830,11))-5+1)),难度数据!$A$1:$A$16,0),MATCH(LEFT($D830,3),难度数据!$A$1:$G$1,0))</f>
        <v>40</v>
      </c>
      <c r="H830" s="28">
        <f>VLOOKUP($G830,难度数据!$P:$AI,IF($F830=1,2+VLOOKUP($E830,难度数据!$A$24:$B$27,2,FALSE),12+VLOOKUP($E830,难度数据!$A$28:$B$31,2,FALSE)),FALSE)</f>
        <v>1.14450868931075</v>
      </c>
      <c r="I830" s="28">
        <f>VLOOKUP($G830,难度数据!$P:$AI,IF($F830=1,3+VLOOKUP($E830,难度数据!$A$24:$B$27,2,FALSE),13+VLOOKUP($E830,难度数据!$A$28:$B$31,2,FALSE)),FALSE)</f>
        <v>0</v>
      </c>
      <c r="J830" s="28">
        <f>VLOOKUP($G830,难度数据!$P:$AI,IF($F830=1,4+VLOOKUP($E830,难度数据!$A$24:$B$27,2,FALSE),14+VLOOKUP($E830,难度数据!$A$28:$B$31,2,FALSE)),FALSE)</f>
        <v>2000</v>
      </c>
      <c r="K830" s="23">
        <v>0</v>
      </c>
      <c r="L830" s="23">
        <v>1.5</v>
      </c>
      <c r="M830" s="23">
        <v>0</v>
      </c>
      <c r="N830" s="23">
        <v>0</v>
      </c>
      <c r="O830" s="28">
        <f ca="1">LOOKUP($G830*4,难度数据!$I$3:$I$23,IF($F830=1,INDIRECT("难度数据"&amp;"!$J$3:$J$23"),INDIRECT("难度数据"&amp;"!$K$3:$K$23")))</f>
        <v>31900</v>
      </c>
      <c r="P830" s="23">
        <v>0</v>
      </c>
      <c r="Q830" s="23">
        <v>0</v>
      </c>
      <c r="R830" s="23">
        <v>1303014</v>
      </c>
      <c r="S830" s="23">
        <v>1</v>
      </c>
      <c r="T830" s="23">
        <v>1304017</v>
      </c>
      <c r="U830" s="23">
        <v>3</v>
      </c>
      <c r="V830" s="23">
        <v>1304019</v>
      </c>
      <c r="W830" s="23">
        <v>3</v>
      </c>
      <c r="X830" s="23"/>
      <c r="Y830" s="23"/>
      <c r="Z830" s="23"/>
      <c r="AA830" s="28" t="str">
        <f t="shared" si="37"/>
        <v/>
      </c>
      <c r="AB830" s="23">
        <v>0</v>
      </c>
      <c r="AC830" s="28">
        <f t="shared" si="36"/>
        <v>5</v>
      </c>
      <c r="AD830" s="29" t="str">
        <f>VLOOKUP(AG830,[2]战场角色!$A:$V,22,0)</f>
        <v>head_slm_1102014</v>
      </c>
      <c r="AE830" s="29">
        <f>VLOOKUP(AG830,检索目录!A:F,6,0)</f>
        <v>3</v>
      </c>
      <c r="AF830" s="28">
        <f>VLOOKUP(AG830,检索目录!A:F,3,0)</f>
        <v>3</v>
      </c>
      <c r="AG830" s="23">
        <v>1102014</v>
      </c>
    </row>
    <row r="831" s="30" customFormat="1" ht="16.5" spans="1:33">
      <c r="A831" s="35">
        <f>CONCATENATE(9,VLOOKUP(LEFT($D831,3),{"czg",1;"tfq",2;"zyd",3;"jzq",4;"gcz",5;"pcc",6},2,FALSE))*100000+VALUE(MID($D831,5,LEN($D831)-LEN(RIGHT($D831,11))-5+1))*1000+LEFT(RIGHT($D831,10),1)*100+IF(LEFT(RIGHT($D831,8),3)="jlr",1,2)*10+RIGHT($D831,1)</f>
        <v>9509312</v>
      </c>
      <c r="B831" s="23" t="s">
        <v>98</v>
      </c>
      <c r="C831" s="23" t="s">
        <v>104</v>
      </c>
      <c r="D831" s="23" t="s">
        <v>983</v>
      </c>
      <c r="E831" s="23">
        <v>4</v>
      </c>
      <c r="F831" s="28">
        <f t="shared" si="38"/>
        <v>1</v>
      </c>
      <c r="G831" s="28">
        <f>INDEX(难度数据!$A$1:$G$16,MATCH(VALUE(MID($D831,5,LEN($D831)-LEN(RIGHT($D831,11))-5+1)),难度数据!$A$1:$A$16,0),MATCH(LEFT($D831,3),难度数据!$A$1:$G$1,0))</f>
        <v>40</v>
      </c>
      <c r="H831" s="28">
        <f>VLOOKUP($G831,难度数据!$P:$AI,IF($F831=1,2+VLOOKUP($E831,难度数据!$A$24:$B$27,2,FALSE),12+VLOOKUP($E831,难度数据!$A$28:$B$31,2,FALSE)),FALSE)</f>
        <v>1.3124663233515</v>
      </c>
      <c r="I831" s="28">
        <f>VLOOKUP($G831,难度数据!$P:$AI,IF($F831=1,3+VLOOKUP($E831,难度数据!$A$24:$B$27,2,FALSE),13+VLOOKUP($E831,难度数据!$A$28:$B$31,2,FALSE)),FALSE)</f>
        <v>0</v>
      </c>
      <c r="J831" s="28">
        <f>VLOOKUP($G831,难度数据!$P:$AI,IF($F831=1,4+VLOOKUP($E831,难度数据!$A$24:$B$27,2,FALSE),14+VLOOKUP($E831,难度数据!$A$28:$B$31,2,FALSE)),FALSE)</f>
        <v>2000</v>
      </c>
      <c r="K831" s="23">
        <v>0</v>
      </c>
      <c r="L831" s="23">
        <v>1.5</v>
      </c>
      <c r="M831" s="23">
        <v>0</v>
      </c>
      <c r="N831" s="23">
        <v>0</v>
      </c>
      <c r="O831" s="28">
        <f ca="1">LOOKUP($G831*4,难度数据!$I$3:$I$23,IF($F831=1,INDIRECT("难度数据"&amp;"!$J$3:$J$23"),INDIRECT("难度数据"&amp;"!$K$3:$K$23")))</f>
        <v>170</v>
      </c>
      <c r="P831" s="23">
        <v>0</v>
      </c>
      <c r="Q831" s="23">
        <v>0</v>
      </c>
      <c r="R831" s="23">
        <v>1301008</v>
      </c>
      <c r="S831" s="23">
        <v>1</v>
      </c>
      <c r="T831" s="23">
        <v>1302008</v>
      </c>
      <c r="U831" s="23">
        <v>3</v>
      </c>
      <c r="V831" s="23"/>
      <c r="W831" s="23"/>
      <c r="X831" s="23"/>
      <c r="Y831" s="23"/>
      <c r="Z831" s="23"/>
      <c r="AA831" s="28" t="str">
        <f t="shared" si="37"/>
        <v>gcz-9-3-shl-loc2</v>
      </c>
      <c r="AB831" s="23">
        <v>4</v>
      </c>
      <c r="AC831" s="28">
        <f t="shared" si="36"/>
        <v>5</v>
      </c>
      <c r="AD831" s="29" t="str">
        <f>VLOOKUP(AG831,[2]战场角色!$A:$V,22,0)</f>
        <v>head_hekp_1101008</v>
      </c>
      <c r="AE831" s="29">
        <f>VLOOKUP(AG831,检索目录!A:F,6,0)</f>
        <v>2</v>
      </c>
      <c r="AF831" s="28">
        <f>VLOOKUP(AG831,检索目录!A:F,3,0)</f>
        <v>3</v>
      </c>
      <c r="AG831" s="23">
        <v>1101008</v>
      </c>
    </row>
    <row r="832" s="30" customFormat="1" ht="16.5" spans="1:33">
      <c r="A832" s="35">
        <f>CONCATENATE(9,VLOOKUP(LEFT($D832,3),{"czg",1;"tfq",2;"zyd",3;"jzq",4;"gcz",5;"pcc",6},2,FALSE))*100000+VALUE(MID($D832,5,LEN($D832)-LEN(RIGHT($D832,11))-5+1))*1000+LEFT(RIGHT($D832,10),1)*100+IF(LEFT(RIGHT($D832,8),3)="jlr",1,2)*10+RIGHT($D832,1)</f>
        <v>9509322</v>
      </c>
      <c r="B832" s="23" t="s">
        <v>101</v>
      </c>
      <c r="C832" s="23" t="s">
        <v>496</v>
      </c>
      <c r="D832" s="23" t="s">
        <v>984</v>
      </c>
      <c r="E832" s="23">
        <v>4</v>
      </c>
      <c r="F832" s="28">
        <f t="shared" si="38"/>
        <v>2</v>
      </c>
      <c r="G832" s="28">
        <f>INDEX(难度数据!$A$1:$G$16,MATCH(VALUE(MID($D832,5,LEN($D832)-LEN(RIGHT($D832,11))-5+1)),难度数据!$A$1:$A$16,0),MATCH(LEFT($D832,3),难度数据!$A$1:$G$1,0))</f>
        <v>40</v>
      </c>
      <c r="H832" s="28">
        <f>VLOOKUP($G832,难度数据!$P:$AI,IF($F832=1,2+VLOOKUP($E832,难度数据!$A$24:$B$27,2,FALSE),12+VLOOKUP($E832,难度数据!$A$28:$B$31,2,FALSE)),FALSE)</f>
        <v>1.3166914124814</v>
      </c>
      <c r="I832" s="28">
        <f>VLOOKUP($G832,难度数据!$P:$AI,IF($F832=1,3+VLOOKUP($E832,难度数据!$A$24:$B$27,2,FALSE),13+VLOOKUP($E832,难度数据!$A$28:$B$31,2,FALSE)),FALSE)</f>
        <v>0</v>
      </c>
      <c r="J832" s="28">
        <f>VLOOKUP($G832,难度数据!$P:$AI,IF($F832=1,4+VLOOKUP($E832,难度数据!$A$24:$B$27,2,FALSE),14+VLOOKUP($E832,难度数据!$A$28:$B$31,2,FALSE)),FALSE)</f>
        <v>2000</v>
      </c>
      <c r="K832" s="23">
        <v>0</v>
      </c>
      <c r="L832" s="23">
        <v>1.5</v>
      </c>
      <c r="M832" s="23">
        <v>0</v>
      </c>
      <c r="N832" s="23">
        <v>0</v>
      </c>
      <c r="O832" s="28">
        <f ca="1">LOOKUP($G832*4,难度数据!$I$3:$I$23,IF($F832=1,INDIRECT("难度数据"&amp;"!$J$3:$J$23"),INDIRECT("难度数据"&amp;"!$K$3:$K$23")))</f>
        <v>31900</v>
      </c>
      <c r="P832" s="23">
        <v>0</v>
      </c>
      <c r="Q832" s="23">
        <v>0</v>
      </c>
      <c r="R832" s="23">
        <v>1303013</v>
      </c>
      <c r="S832" s="23">
        <v>1</v>
      </c>
      <c r="T832" s="23">
        <v>1304030</v>
      </c>
      <c r="U832" s="23">
        <v>3</v>
      </c>
      <c r="V832" s="23">
        <v>1304031</v>
      </c>
      <c r="W832" s="23">
        <v>3</v>
      </c>
      <c r="X832" s="23"/>
      <c r="Y832" s="23"/>
      <c r="Z832" s="23"/>
      <c r="AA832" s="28" t="str">
        <f t="shared" si="37"/>
        <v/>
      </c>
      <c r="AB832" s="23">
        <v>0</v>
      </c>
      <c r="AC832" s="28">
        <f t="shared" si="36"/>
        <v>5</v>
      </c>
      <c r="AD832" s="29" t="str">
        <f>VLOOKUP(AG832,[2]战场角色!$A:$V,22,0)</f>
        <v>head_sbls_1102013</v>
      </c>
      <c r="AE832" s="29">
        <f>VLOOKUP(AG832,检索目录!A:F,6,0)</f>
        <v>2</v>
      </c>
      <c r="AF832" s="28">
        <f>VLOOKUP(AG832,检索目录!A:F,3,0)</f>
        <v>3</v>
      </c>
      <c r="AG832" s="23">
        <v>1102013</v>
      </c>
    </row>
    <row r="833" s="30" customFormat="1" ht="16.5" spans="1:33">
      <c r="A833" s="35">
        <f>CONCATENATE(9,VLOOKUP(LEFT($D833,3),{"czg",1;"tfq",2;"zyd",3;"jzq",4;"gcz",5;"pcc",6},2,FALSE))*100000+VALUE(MID($D833,5,LEN($D833)-LEN(RIGHT($D833,11))-5+1))*1000+LEFT(RIGHT($D833,10),1)*100+IF(LEFT(RIGHT($D833,8),3)="jlr",1,2)*10+RIGHT($D833,1)</f>
        <v>9509313</v>
      </c>
      <c r="B833" s="23" t="s">
        <v>98</v>
      </c>
      <c r="C833" s="23" t="s">
        <v>99</v>
      </c>
      <c r="D833" s="23" t="s">
        <v>985</v>
      </c>
      <c r="E833" s="23">
        <v>3</v>
      </c>
      <c r="F833" s="28">
        <f t="shared" si="38"/>
        <v>1</v>
      </c>
      <c r="G833" s="28">
        <f>INDEX(难度数据!$A$1:$G$16,MATCH(VALUE(MID($D833,5,LEN($D833)-LEN(RIGHT($D833,11))-5+1)),难度数据!$A$1:$A$16,0),MATCH(LEFT($D833,3),难度数据!$A$1:$G$1,0))</f>
        <v>40</v>
      </c>
      <c r="H833" s="28">
        <f>VLOOKUP($G833,难度数据!$P:$AI,IF($F833=1,2+VLOOKUP($E833,难度数据!$A$24:$B$27,2,FALSE),12+VLOOKUP($E833,难度数据!$A$28:$B$31,2,FALSE)),FALSE)</f>
        <v>1.13770127297838</v>
      </c>
      <c r="I833" s="28">
        <f>VLOOKUP($G833,难度数据!$P:$AI,IF($F833=1,3+VLOOKUP($E833,难度数据!$A$24:$B$27,2,FALSE),13+VLOOKUP($E833,难度数据!$A$28:$B$31,2,FALSE)),FALSE)</f>
        <v>0</v>
      </c>
      <c r="J833" s="28">
        <f>VLOOKUP($G833,难度数据!$P:$AI,IF($F833=1,4+VLOOKUP($E833,难度数据!$A$24:$B$27,2,FALSE),14+VLOOKUP($E833,难度数据!$A$28:$B$31,2,FALSE)),FALSE)</f>
        <v>2000</v>
      </c>
      <c r="K833" s="23">
        <v>0</v>
      </c>
      <c r="L833" s="23">
        <v>1.5</v>
      </c>
      <c r="M833" s="23">
        <v>0</v>
      </c>
      <c r="N833" s="23">
        <v>0</v>
      </c>
      <c r="O833" s="28">
        <f ca="1">LOOKUP($G833*4,难度数据!$I$3:$I$23,IF($F833=1,INDIRECT("难度数据"&amp;"!$J$3:$J$23"),INDIRECT("难度数据"&amp;"!$K$3:$K$23")))</f>
        <v>170</v>
      </c>
      <c r="P833" s="23">
        <v>0</v>
      </c>
      <c r="Q833" s="23">
        <v>0</v>
      </c>
      <c r="R833" s="23">
        <v>1301012</v>
      </c>
      <c r="S833" s="23">
        <v>1</v>
      </c>
      <c r="T833" s="23">
        <v>1302012</v>
      </c>
      <c r="U833" s="23">
        <v>3</v>
      </c>
      <c r="V833" s="23"/>
      <c r="W833" s="23"/>
      <c r="X833" s="23"/>
      <c r="Y833" s="23"/>
      <c r="Z833" s="23"/>
      <c r="AA833" s="28" t="str">
        <f t="shared" si="37"/>
        <v>gcz-9-3-shl-loc3</v>
      </c>
      <c r="AB833" s="23">
        <v>4</v>
      </c>
      <c r="AC833" s="28">
        <f t="shared" si="36"/>
        <v>5</v>
      </c>
      <c r="AD833" s="29" t="str">
        <f>VLOOKUP(AG833,[2]战场角色!$A:$V,22,0)</f>
        <v>head_nyf_1101012</v>
      </c>
      <c r="AE833" s="29">
        <f>VLOOKUP(AG833,检索目录!A:F,6,0)</f>
        <v>2</v>
      </c>
      <c r="AF833" s="28">
        <f>VLOOKUP(AG833,检索目录!A:F,3,0)</f>
        <v>2</v>
      </c>
      <c r="AG833" s="23">
        <v>1101012</v>
      </c>
    </row>
    <row r="834" s="30" customFormat="1" ht="16.5" spans="1:33">
      <c r="A834" s="35">
        <f>CONCATENATE(9,VLOOKUP(LEFT($D834,3),{"czg",1;"tfq",2;"zyd",3;"jzq",4;"gcz",5;"pcc",6},2,FALSE))*100000+VALUE(MID($D834,5,LEN($D834)-LEN(RIGHT($D834,11))-5+1))*1000+LEFT(RIGHT($D834,10),1)*100+IF(LEFT(RIGHT($D834,8),3)="jlr",1,2)*10+RIGHT($D834,1)</f>
        <v>9509323</v>
      </c>
      <c r="B834" s="23" t="s">
        <v>101</v>
      </c>
      <c r="C834" s="23" t="s">
        <v>493</v>
      </c>
      <c r="D834" s="23" t="s">
        <v>986</v>
      </c>
      <c r="E834" s="23">
        <v>3</v>
      </c>
      <c r="F834" s="28">
        <f t="shared" si="38"/>
        <v>2</v>
      </c>
      <c r="G834" s="28">
        <f>INDEX(难度数据!$A$1:$G$16,MATCH(VALUE(MID($D834,5,LEN($D834)-LEN(RIGHT($D834,11))-5+1)),难度数据!$A$1:$A$16,0),MATCH(LEFT($D834,3),难度数据!$A$1:$G$1,0))</f>
        <v>40</v>
      </c>
      <c r="H834" s="28">
        <f>VLOOKUP($G834,难度数据!$P:$AI,IF($F834=1,2+VLOOKUP($E834,难度数据!$A$24:$B$27,2,FALSE),12+VLOOKUP($E834,难度数据!$A$28:$B$31,2,FALSE)),FALSE)</f>
        <v>1.14450868931075</v>
      </c>
      <c r="I834" s="28">
        <f>VLOOKUP($G834,难度数据!$P:$AI,IF($F834=1,3+VLOOKUP($E834,难度数据!$A$24:$B$27,2,FALSE),13+VLOOKUP($E834,难度数据!$A$28:$B$31,2,FALSE)),FALSE)</f>
        <v>0</v>
      </c>
      <c r="J834" s="28">
        <f>VLOOKUP($G834,难度数据!$P:$AI,IF($F834=1,4+VLOOKUP($E834,难度数据!$A$24:$B$27,2,FALSE),14+VLOOKUP($E834,难度数据!$A$28:$B$31,2,FALSE)),FALSE)</f>
        <v>2000</v>
      </c>
      <c r="K834" s="23">
        <v>0</v>
      </c>
      <c r="L834" s="23">
        <v>1.5</v>
      </c>
      <c r="M834" s="23">
        <v>0</v>
      </c>
      <c r="N834" s="23">
        <v>0</v>
      </c>
      <c r="O834" s="28">
        <f ca="1">LOOKUP($G834*4,难度数据!$I$3:$I$23,IF($F834=1,INDIRECT("难度数据"&amp;"!$J$3:$J$23"),INDIRECT("难度数据"&amp;"!$K$3:$K$23")))</f>
        <v>31900</v>
      </c>
      <c r="P834" s="23">
        <v>0</v>
      </c>
      <c r="Q834" s="23">
        <v>0</v>
      </c>
      <c r="R834" s="23">
        <v>1303018</v>
      </c>
      <c r="S834" s="23">
        <v>1</v>
      </c>
      <c r="T834" s="23">
        <v>1304029</v>
      </c>
      <c r="U834" s="23">
        <v>3</v>
      </c>
      <c r="V834" s="23">
        <v>1304032</v>
      </c>
      <c r="W834" s="23">
        <v>3</v>
      </c>
      <c r="X834" s="23"/>
      <c r="Y834" s="23"/>
      <c r="Z834" s="23"/>
      <c r="AA834" s="28" t="str">
        <f t="shared" si="37"/>
        <v/>
      </c>
      <c r="AB834" s="23">
        <v>0</v>
      </c>
      <c r="AC834" s="28">
        <f t="shared" si="36"/>
        <v>5</v>
      </c>
      <c r="AD834" s="29" t="str">
        <f>VLOOKUP(AG834,[2]战场角色!$A:$V,22,0)</f>
        <v>head_sr_1102018</v>
      </c>
      <c r="AE834" s="29">
        <f>VLOOKUP(AG834,检索目录!A:F,6,0)</f>
        <v>2</v>
      </c>
      <c r="AF834" s="28">
        <f>VLOOKUP(AG834,检索目录!A:F,3,0)</f>
        <v>2</v>
      </c>
      <c r="AG834" s="23">
        <v>1102018</v>
      </c>
    </row>
    <row r="835" s="30" customFormat="1" ht="16.5" spans="1:33">
      <c r="A835" s="35">
        <f>CONCATENATE(9,VLOOKUP(LEFT($D835,3),{"czg",1;"tfq",2;"zyd",3;"jzq",4;"gcz",5;"pcc",6},2,FALSE))*100000+VALUE(MID($D835,5,LEN($D835)-LEN(RIGHT($D835,11))-5+1))*1000+LEFT(RIGHT($D835,10),1)*100+IF(LEFT(RIGHT($D835,8),3)="jlr",1,2)*10+RIGHT($D835,1)</f>
        <v>9509411</v>
      </c>
      <c r="B835" s="23" t="s">
        <v>98</v>
      </c>
      <c r="C835" s="23" t="s">
        <v>238</v>
      </c>
      <c r="D835" s="23" t="s">
        <v>987</v>
      </c>
      <c r="E835" s="23">
        <v>3</v>
      </c>
      <c r="F835" s="28">
        <f t="shared" si="38"/>
        <v>1</v>
      </c>
      <c r="G835" s="28">
        <f>INDEX(难度数据!$A$1:$G$16,MATCH(VALUE(MID($D835,5,LEN($D835)-LEN(RIGHT($D835,11))-5+1)),难度数据!$A$1:$A$16,0),MATCH(LEFT($D835,3),难度数据!$A$1:$G$1,0))</f>
        <v>40</v>
      </c>
      <c r="H835" s="28">
        <f>VLOOKUP($G835,难度数据!$P:$AI,IF($F835=1,2+VLOOKUP($E835,难度数据!$A$24:$B$27,2,FALSE),12+VLOOKUP($E835,难度数据!$A$28:$B$31,2,FALSE)),FALSE)</f>
        <v>1.13770127297838</v>
      </c>
      <c r="I835" s="28">
        <f>VLOOKUP($G835,难度数据!$P:$AI,IF($F835=1,3+VLOOKUP($E835,难度数据!$A$24:$B$27,2,FALSE),13+VLOOKUP($E835,难度数据!$A$28:$B$31,2,FALSE)),FALSE)</f>
        <v>0</v>
      </c>
      <c r="J835" s="28">
        <f>VLOOKUP($G835,难度数据!$P:$AI,IF($F835=1,4+VLOOKUP($E835,难度数据!$A$24:$B$27,2,FALSE),14+VLOOKUP($E835,难度数据!$A$28:$B$31,2,FALSE)),FALSE)</f>
        <v>2000</v>
      </c>
      <c r="K835" s="23">
        <v>0</v>
      </c>
      <c r="L835" s="23">
        <v>1.5</v>
      </c>
      <c r="M835" s="23">
        <v>0</v>
      </c>
      <c r="N835" s="23">
        <v>0</v>
      </c>
      <c r="O835" s="28">
        <f ca="1">LOOKUP($G835*4,难度数据!$I$3:$I$23,IF($F835=1,INDIRECT("难度数据"&amp;"!$J$3:$J$23"),INDIRECT("难度数据"&amp;"!$K$3:$K$23")))</f>
        <v>170</v>
      </c>
      <c r="P835" s="23">
        <v>0</v>
      </c>
      <c r="Q835" s="23">
        <v>0</v>
      </c>
      <c r="R835" s="23">
        <v>1301007</v>
      </c>
      <c r="S835" s="23">
        <v>1</v>
      </c>
      <c r="T835" s="23">
        <v>1302007</v>
      </c>
      <c r="U835" s="23">
        <v>3</v>
      </c>
      <c r="V835" s="23"/>
      <c r="W835" s="23"/>
      <c r="X835" s="23"/>
      <c r="Y835" s="23"/>
      <c r="Z835" s="23"/>
      <c r="AA835" s="28" t="str">
        <f t="shared" si="37"/>
        <v>gcz-9-4-shl-loc1</v>
      </c>
      <c r="AB835" s="23">
        <v>4</v>
      </c>
      <c r="AC835" s="28">
        <f t="shared" si="36"/>
        <v>5</v>
      </c>
      <c r="AD835" s="29" t="str">
        <f>VLOOKUP(AG835,[2]战场角色!$A:$V,22,0)</f>
        <v>head_zdcyb_1101007</v>
      </c>
      <c r="AE835" s="29">
        <f>VLOOKUP(AG835,检索目录!A:F,6,0)</f>
        <v>4</v>
      </c>
      <c r="AF835" s="28">
        <f>VLOOKUP(AG835,检索目录!A:F,3,0)</f>
        <v>1</v>
      </c>
      <c r="AG835" s="23">
        <v>1101007</v>
      </c>
    </row>
    <row r="836" s="30" customFormat="1" ht="16.5" spans="1:33">
      <c r="A836" s="35">
        <f>CONCATENATE(9,VLOOKUP(LEFT($D836,3),{"czg",1;"tfq",2;"zyd",3;"jzq",4;"gcz",5;"pcc",6},2,FALSE))*100000+VALUE(MID($D836,5,LEN($D836)-LEN(RIGHT($D836,11))-5+1))*1000+LEFT(RIGHT($D836,10),1)*100+IF(LEFT(RIGHT($D836,8),3)="jlr",1,2)*10+RIGHT($D836,1)</f>
        <v>9509421</v>
      </c>
      <c r="B836" s="23" t="s">
        <v>101</v>
      </c>
      <c r="C836" s="23" t="s">
        <v>547</v>
      </c>
      <c r="D836" s="23" t="s">
        <v>988</v>
      </c>
      <c r="E836" s="23">
        <v>3</v>
      </c>
      <c r="F836" s="28">
        <f t="shared" si="38"/>
        <v>2</v>
      </c>
      <c r="G836" s="28">
        <f>INDEX(难度数据!$A$1:$G$16,MATCH(VALUE(MID($D836,5,LEN($D836)-LEN(RIGHT($D836,11))-5+1)),难度数据!$A$1:$A$16,0),MATCH(LEFT($D836,3),难度数据!$A$1:$G$1,0))</f>
        <v>40</v>
      </c>
      <c r="H836" s="28">
        <f>VLOOKUP($G836,难度数据!$P:$AI,IF($F836=1,2+VLOOKUP($E836,难度数据!$A$24:$B$27,2,FALSE),12+VLOOKUP($E836,难度数据!$A$28:$B$31,2,FALSE)),FALSE)</f>
        <v>1.14450868931075</v>
      </c>
      <c r="I836" s="28">
        <f>VLOOKUP($G836,难度数据!$P:$AI,IF($F836=1,3+VLOOKUP($E836,难度数据!$A$24:$B$27,2,FALSE),13+VLOOKUP($E836,难度数据!$A$28:$B$31,2,FALSE)),FALSE)</f>
        <v>0</v>
      </c>
      <c r="J836" s="28">
        <f>VLOOKUP($G836,难度数据!$P:$AI,IF($F836=1,4+VLOOKUP($E836,难度数据!$A$24:$B$27,2,FALSE),14+VLOOKUP($E836,难度数据!$A$28:$B$31,2,FALSE)),FALSE)</f>
        <v>2000</v>
      </c>
      <c r="K836" s="23">
        <v>0</v>
      </c>
      <c r="L836" s="23">
        <v>1.5</v>
      </c>
      <c r="M836" s="23">
        <v>0</v>
      </c>
      <c r="N836" s="23">
        <v>0</v>
      </c>
      <c r="O836" s="28">
        <f ca="1">LOOKUP($G836*4,难度数据!$I$3:$I$23,IF($F836=1,INDIRECT("难度数据"&amp;"!$J$3:$J$23"),INDIRECT("难度数据"&amp;"!$K$3:$K$23")))</f>
        <v>31900</v>
      </c>
      <c r="P836" s="23">
        <v>0</v>
      </c>
      <c r="Q836" s="23">
        <v>0</v>
      </c>
      <c r="R836" s="23">
        <v>1303012</v>
      </c>
      <c r="S836" s="23">
        <v>1</v>
      </c>
      <c r="T836" s="23">
        <v>1304017</v>
      </c>
      <c r="U836" s="23">
        <v>3</v>
      </c>
      <c r="V836" s="23">
        <v>1304019</v>
      </c>
      <c r="W836" s="23">
        <v>3</v>
      </c>
      <c r="X836" s="23"/>
      <c r="Y836" s="23"/>
      <c r="Z836" s="23"/>
      <c r="AA836" s="28" t="str">
        <f t="shared" si="37"/>
        <v/>
      </c>
      <c r="AB836" s="23">
        <v>0</v>
      </c>
      <c r="AC836" s="28">
        <f t="shared" ref="AC836:AC899" si="39">IF(INT(AG836/100000)=12,4,5)</f>
        <v>5</v>
      </c>
      <c r="AD836" s="29" t="str">
        <f>VLOOKUP(AG836,[2]战场角色!$A:$V,22,0)</f>
        <v>head_xhd_1102012</v>
      </c>
      <c r="AE836" s="29">
        <f>VLOOKUP(AG836,检索目录!A:F,6,0)</f>
        <v>4</v>
      </c>
      <c r="AF836" s="28">
        <f>VLOOKUP(AG836,检索目录!A:F,3,0)</f>
        <v>1</v>
      </c>
      <c r="AG836" s="23">
        <v>1102012</v>
      </c>
    </row>
    <row r="837" s="30" customFormat="1" ht="16.5" spans="1:33">
      <c r="A837" s="35">
        <f>CONCATENATE(9,VLOOKUP(LEFT($D837,3),{"czg",1;"tfq",2;"zyd",3;"jzq",4;"gcz",5;"pcc",6},2,FALSE))*100000+VALUE(MID($D837,5,LEN($D837)-LEN(RIGHT($D837,11))-5+1))*1000+LEFT(RIGHT($D837,10),1)*100+IF(LEFT(RIGHT($D837,8),3)="jlr",1,2)*10+RIGHT($D837,1)</f>
        <v>9509412</v>
      </c>
      <c r="B837" s="23" t="s">
        <v>98</v>
      </c>
      <c r="C837" s="23" t="s">
        <v>243</v>
      </c>
      <c r="D837" s="23" t="s">
        <v>989</v>
      </c>
      <c r="E837" s="23">
        <v>4</v>
      </c>
      <c r="F837" s="28">
        <f t="shared" si="38"/>
        <v>1</v>
      </c>
      <c r="G837" s="28">
        <f>INDEX(难度数据!$A$1:$G$16,MATCH(VALUE(MID($D837,5,LEN($D837)-LEN(RIGHT($D837,11))-5+1)),难度数据!$A$1:$A$16,0),MATCH(LEFT($D837,3),难度数据!$A$1:$G$1,0))</f>
        <v>40</v>
      </c>
      <c r="H837" s="28">
        <f>VLOOKUP($G837,难度数据!$P:$AI,IF($F837=1,2+VLOOKUP($E837,难度数据!$A$24:$B$27,2,FALSE),12+VLOOKUP($E837,难度数据!$A$28:$B$31,2,FALSE)),FALSE)</f>
        <v>1.3124663233515</v>
      </c>
      <c r="I837" s="28">
        <f>VLOOKUP($G837,难度数据!$P:$AI,IF($F837=1,3+VLOOKUP($E837,难度数据!$A$24:$B$27,2,FALSE),13+VLOOKUP($E837,难度数据!$A$28:$B$31,2,FALSE)),FALSE)</f>
        <v>0</v>
      </c>
      <c r="J837" s="28">
        <f>VLOOKUP($G837,难度数据!$P:$AI,IF($F837=1,4+VLOOKUP($E837,难度数据!$A$24:$B$27,2,FALSE),14+VLOOKUP($E837,难度数据!$A$28:$B$31,2,FALSE)),FALSE)</f>
        <v>2000</v>
      </c>
      <c r="K837" s="23">
        <v>0</v>
      </c>
      <c r="L837" s="23">
        <v>1.5</v>
      </c>
      <c r="M837" s="23">
        <v>0</v>
      </c>
      <c r="N837" s="23">
        <v>0</v>
      </c>
      <c r="O837" s="28">
        <f ca="1">LOOKUP($G837*4,难度数据!$I$3:$I$23,IF($F837=1,INDIRECT("难度数据"&amp;"!$J$3:$J$23"),INDIRECT("难度数据"&amp;"!$K$3:$K$23")))</f>
        <v>170</v>
      </c>
      <c r="P837" s="23">
        <v>0</v>
      </c>
      <c r="Q837" s="23">
        <v>0</v>
      </c>
      <c r="R837" s="23">
        <v>1301005</v>
      </c>
      <c r="S837" s="23">
        <v>1</v>
      </c>
      <c r="T837" s="23">
        <v>1302005</v>
      </c>
      <c r="U837" s="23">
        <v>3</v>
      </c>
      <c r="V837" s="23"/>
      <c r="W837" s="23"/>
      <c r="X837" s="23"/>
      <c r="Y837" s="23"/>
      <c r="Z837" s="23"/>
      <c r="AA837" s="28" t="str">
        <f t="shared" si="37"/>
        <v>gcz-9-4-shl-loc2</v>
      </c>
      <c r="AB837" s="23">
        <v>4</v>
      </c>
      <c r="AC837" s="28">
        <f t="shared" si="39"/>
        <v>5</v>
      </c>
      <c r="AD837" s="29" t="str">
        <f>VLOOKUP(AG837,[2]战场角色!$A:$V,22,0)</f>
        <v>head_lyc_1101005</v>
      </c>
      <c r="AE837" s="29">
        <f>VLOOKUP(AG837,检索目录!A:F,6,0)</f>
        <v>4</v>
      </c>
      <c r="AF837" s="28">
        <f>VLOOKUP(AG837,检索目录!A:F,3,0)</f>
        <v>3</v>
      </c>
      <c r="AG837" s="23">
        <v>1101005</v>
      </c>
    </row>
    <row r="838" s="30" customFormat="1" ht="16.5" spans="1:33">
      <c r="A838" s="35">
        <f>CONCATENATE(9,VLOOKUP(LEFT($D838,3),{"czg",1;"tfq",2;"zyd",3;"jzq",4;"gcz",5;"pcc",6},2,FALSE))*100000+VALUE(MID($D838,5,LEN($D838)-LEN(RIGHT($D838,11))-5+1))*1000+LEFT(RIGHT($D838,10),1)*100+IF(LEFT(RIGHT($D838,8),3)="jlr",1,2)*10+RIGHT($D838,1)</f>
        <v>9509422</v>
      </c>
      <c r="B838" s="23" t="s">
        <v>101</v>
      </c>
      <c r="C838" s="23" t="s">
        <v>550</v>
      </c>
      <c r="D838" s="23" t="s">
        <v>990</v>
      </c>
      <c r="E838" s="23">
        <v>4</v>
      </c>
      <c r="F838" s="28">
        <f t="shared" si="38"/>
        <v>2</v>
      </c>
      <c r="G838" s="28">
        <f>INDEX(难度数据!$A$1:$G$16,MATCH(VALUE(MID($D838,5,LEN($D838)-LEN(RIGHT($D838,11))-5+1)),难度数据!$A$1:$A$16,0),MATCH(LEFT($D838,3),难度数据!$A$1:$G$1,0))</f>
        <v>40</v>
      </c>
      <c r="H838" s="28">
        <f>VLOOKUP($G838,难度数据!$P:$AI,IF($F838=1,2+VLOOKUP($E838,难度数据!$A$24:$B$27,2,FALSE),12+VLOOKUP($E838,难度数据!$A$28:$B$31,2,FALSE)),FALSE)</f>
        <v>1.3166914124814</v>
      </c>
      <c r="I838" s="28">
        <f>VLOOKUP($G838,难度数据!$P:$AI,IF($F838=1,3+VLOOKUP($E838,难度数据!$A$24:$B$27,2,FALSE),13+VLOOKUP($E838,难度数据!$A$28:$B$31,2,FALSE)),FALSE)</f>
        <v>0</v>
      </c>
      <c r="J838" s="28">
        <f>VLOOKUP($G838,难度数据!$P:$AI,IF($F838=1,4+VLOOKUP($E838,难度数据!$A$24:$B$27,2,FALSE),14+VLOOKUP($E838,难度数据!$A$28:$B$31,2,FALSE)),FALSE)</f>
        <v>2000</v>
      </c>
      <c r="K838" s="23">
        <v>0</v>
      </c>
      <c r="L838" s="23">
        <v>1.5</v>
      </c>
      <c r="M838" s="23">
        <v>0</v>
      </c>
      <c r="N838" s="23">
        <v>0</v>
      </c>
      <c r="O838" s="28">
        <f ca="1">LOOKUP($G838*4,难度数据!$I$3:$I$23,IF($F838=1,INDIRECT("难度数据"&amp;"!$J$3:$J$23"),INDIRECT("难度数据"&amp;"!$K$3:$K$23")))</f>
        <v>31900</v>
      </c>
      <c r="P838" s="23">
        <v>0</v>
      </c>
      <c r="Q838" s="23">
        <v>0</v>
      </c>
      <c r="R838" s="23">
        <v>1303011</v>
      </c>
      <c r="S838" s="23">
        <v>1</v>
      </c>
      <c r="T838" s="23">
        <v>1304029</v>
      </c>
      <c r="U838" s="23">
        <v>3</v>
      </c>
      <c r="V838" s="23">
        <v>1304032</v>
      </c>
      <c r="W838" s="23">
        <v>3</v>
      </c>
      <c r="X838" s="23"/>
      <c r="Y838" s="23"/>
      <c r="Z838" s="23"/>
      <c r="AA838" s="28" t="str">
        <f t="shared" si="37"/>
        <v/>
      </c>
      <c r="AB838" s="23">
        <v>0</v>
      </c>
      <c r="AC838" s="28">
        <f t="shared" si="39"/>
        <v>5</v>
      </c>
      <c r="AD838" s="29" t="str">
        <f>VLOOKUP(AG838,[2]战场角色!$A:$V,22,0)</f>
        <v>head_zf_1102011</v>
      </c>
      <c r="AE838" s="29">
        <f>VLOOKUP(AG838,检索目录!A:F,6,0)</f>
        <v>4</v>
      </c>
      <c r="AF838" s="28">
        <f>VLOOKUP(AG838,检索目录!A:F,3,0)</f>
        <v>3</v>
      </c>
      <c r="AG838" s="23">
        <v>1102011</v>
      </c>
    </row>
    <row r="839" s="30" customFormat="1" ht="16.5" spans="1:33">
      <c r="A839" s="35">
        <f>CONCATENATE(9,VLOOKUP(LEFT($D839,3),{"czg",1;"tfq",2;"zyd",3;"jzq",4;"gcz",5;"pcc",6},2,FALSE))*100000+VALUE(MID($D839,5,LEN($D839)-LEN(RIGHT($D839,11))-5+1))*1000+LEFT(RIGHT($D839,10),1)*100+IF(LEFT(RIGHT($D839,8),3)="jlr",1,2)*10+RIGHT($D839,1)</f>
        <v>9509413</v>
      </c>
      <c r="B839" s="23" t="s">
        <v>98</v>
      </c>
      <c r="C839" s="23" t="s">
        <v>320</v>
      </c>
      <c r="D839" s="23" t="s">
        <v>991</v>
      </c>
      <c r="E839" s="23">
        <v>3</v>
      </c>
      <c r="F839" s="28">
        <f t="shared" si="38"/>
        <v>1</v>
      </c>
      <c r="G839" s="28">
        <f>INDEX(难度数据!$A$1:$G$16,MATCH(VALUE(MID($D839,5,LEN($D839)-LEN(RIGHT($D839,11))-5+1)),难度数据!$A$1:$A$16,0),MATCH(LEFT($D839,3),难度数据!$A$1:$G$1,0))</f>
        <v>40</v>
      </c>
      <c r="H839" s="28">
        <f>VLOOKUP($G839,难度数据!$P:$AI,IF($F839=1,2+VLOOKUP($E839,难度数据!$A$24:$B$27,2,FALSE),12+VLOOKUP($E839,难度数据!$A$28:$B$31,2,FALSE)),FALSE)</f>
        <v>1.13770127297838</v>
      </c>
      <c r="I839" s="28">
        <f>VLOOKUP($G839,难度数据!$P:$AI,IF($F839=1,3+VLOOKUP($E839,难度数据!$A$24:$B$27,2,FALSE),13+VLOOKUP($E839,难度数据!$A$28:$B$31,2,FALSE)),FALSE)</f>
        <v>0</v>
      </c>
      <c r="J839" s="28">
        <f>VLOOKUP($G839,难度数据!$P:$AI,IF($F839=1,4+VLOOKUP($E839,难度数据!$A$24:$B$27,2,FALSE),14+VLOOKUP($E839,难度数据!$A$28:$B$31,2,FALSE)),FALSE)</f>
        <v>2000</v>
      </c>
      <c r="K839" s="23">
        <v>0</v>
      </c>
      <c r="L839" s="23">
        <v>1.5</v>
      </c>
      <c r="M839" s="23">
        <v>0</v>
      </c>
      <c r="N839" s="23">
        <v>0</v>
      </c>
      <c r="O839" s="28">
        <f ca="1">LOOKUP($G839*4,难度数据!$I$3:$I$23,IF($F839=1,INDIRECT("难度数据"&amp;"!$J$3:$J$23"),INDIRECT("难度数据"&amp;"!$K$3:$K$23")))</f>
        <v>170</v>
      </c>
      <c r="P839" s="23">
        <v>0</v>
      </c>
      <c r="Q839" s="23">
        <v>0</v>
      </c>
      <c r="R839" s="23">
        <v>1301010</v>
      </c>
      <c r="S839" s="23">
        <v>1</v>
      </c>
      <c r="T839" s="23">
        <v>1302010</v>
      </c>
      <c r="U839" s="23">
        <v>3</v>
      </c>
      <c r="V839" s="23"/>
      <c r="W839" s="23"/>
      <c r="X839" s="23"/>
      <c r="Y839" s="23"/>
      <c r="Z839" s="23"/>
      <c r="AA839" s="28" t="str">
        <f t="shared" si="37"/>
        <v>gcz-9-4-shl-loc3</v>
      </c>
      <c r="AB839" s="23">
        <v>4</v>
      </c>
      <c r="AC839" s="28">
        <f t="shared" si="39"/>
        <v>5</v>
      </c>
      <c r="AD839" s="29" t="str">
        <f>VLOOKUP(AG839,[2]战场角色!$A:$V,22,0)</f>
        <v>head_gw_1101010</v>
      </c>
      <c r="AE839" s="29">
        <f>VLOOKUP(AG839,检索目录!A:F,6,0)</f>
        <v>4</v>
      </c>
      <c r="AF839" s="28">
        <f>VLOOKUP(AG839,检索目录!A:F,3,0)</f>
        <v>2</v>
      </c>
      <c r="AG839" s="23">
        <v>1101010</v>
      </c>
    </row>
    <row r="840" s="30" customFormat="1" ht="16.5" spans="1:33">
      <c r="A840" s="35">
        <f>CONCATENATE(9,VLOOKUP(LEFT($D840,3),{"czg",1;"tfq",2;"zyd",3;"jzq",4;"gcz",5;"pcc",6},2,FALSE))*100000+VALUE(MID($D840,5,LEN($D840)-LEN(RIGHT($D840,11))-5+1))*1000+LEFT(RIGHT($D840,10),1)*100+IF(LEFT(RIGHT($D840,8),3)="jlr",1,2)*10+RIGHT($D840,1)</f>
        <v>9509423</v>
      </c>
      <c r="B840" s="23" t="s">
        <v>101</v>
      </c>
      <c r="C840" s="23" t="s">
        <v>553</v>
      </c>
      <c r="D840" s="23" t="s">
        <v>992</v>
      </c>
      <c r="E840" s="23">
        <v>3</v>
      </c>
      <c r="F840" s="28">
        <f t="shared" si="38"/>
        <v>2</v>
      </c>
      <c r="G840" s="28">
        <f>INDEX(难度数据!$A$1:$G$16,MATCH(VALUE(MID($D840,5,LEN($D840)-LEN(RIGHT($D840,11))-5+1)),难度数据!$A$1:$A$16,0),MATCH(LEFT($D840,3),难度数据!$A$1:$G$1,0))</f>
        <v>40</v>
      </c>
      <c r="H840" s="28">
        <f>VLOOKUP($G840,难度数据!$P:$AI,IF($F840=1,2+VLOOKUP($E840,难度数据!$A$24:$B$27,2,FALSE),12+VLOOKUP($E840,难度数据!$A$28:$B$31,2,FALSE)),FALSE)</f>
        <v>1.14450868931075</v>
      </c>
      <c r="I840" s="28">
        <f>VLOOKUP($G840,难度数据!$P:$AI,IF($F840=1,3+VLOOKUP($E840,难度数据!$A$24:$B$27,2,FALSE),13+VLOOKUP($E840,难度数据!$A$28:$B$31,2,FALSE)),FALSE)</f>
        <v>0</v>
      </c>
      <c r="J840" s="28">
        <f>VLOOKUP($G840,难度数据!$P:$AI,IF($F840=1,4+VLOOKUP($E840,难度数据!$A$24:$B$27,2,FALSE),14+VLOOKUP($E840,难度数据!$A$28:$B$31,2,FALSE)),FALSE)</f>
        <v>2000</v>
      </c>
      <c r="K840" s="23">
        <v>0</v>
      </c>
      <c r="L840" s="23">
        <v>1.5</v>
      </c>
      <c r="M840" s="23">
        <v>0</v>
      </c>
      <c r="N840" s="23">
        <v>0</v>
      </c>
      <c r="O840" s="28">
        <f ca="1">LOOKUP($G840*4,难度数据!$I$3:$I$23,IF($F840=1,INDIRECT("难度数据"&amp;"!$J$3:$J$23"),INDIRECT("难度数据"&amp;"!$K$3:$K$23")))</f>
        <v>31900</v>
      </c>
      <c r="P840" s="23">
        <v>0</v>
      </c>
      <c r="Q840" s="23">
        <v>0</v>
      </c>
      <c r="R840" s="23">
        <v>1303016</v>
      </c>
      <c r="S840" s="23">
        <v>1</v>
      </c>
      <c r="T840" s="23">
        <v>1304030</v>
      </c>
      <c r="U840" s="23">
        <v>3</v>
      </c>
      <c r="V840" s="23">
        <v>1304036</v>
      </c>
      <c r="W840" s="23">
        <v>3</v>
      </c>
      <c r="X840" s="23"/>
      <c r="Y840" s="23"/>
      <c r="Z840" s="23"/>
      <c r="AA840" s="28" t="str">
        <f t="shared" si="37"/>
        <v/>
      </c>
      <c r="AB840" s="23">
        <v>0</v>
      </c>
      <c r="AC840" s="28">
        <f t="shared" si="39"/>
        <v>5</v>
      </c>
      <c r="AD840" s="29" t="str">
        <f>VLOOKUP(AG840,[2]战场角色!$A:$V,22,0)</f>
        <v>head_xfl_1102016</v>
      </c>
      <c r="AE840" s="29">
        <f>VLOOKUP(AG840,检索目录!A:F,6,0)</f>
        <v>4</v>
      </c>
      <c r="AF840" s="28">
        <f>VLOOKUP(AG840,检索目录!A:F,3,0)</f>
        <v>2</v>
      </c>
      <c r="AG840" s="23">
        <v>1102016</v>
      </c>
    </row>
    <row r="841" s="30" customFormat="1" ht="16.5" spans="1:33">
      <c r="A841" s="35">
        <f>CONCATENATE(9,VLOOKUP(LEFT($D841,3),{"czg",1;"tfq",2;"zyd",3;"jzq",4;"gcz",5;"pcc",6},2,FALSE))*100000+VALUE(MID($D841,5,LEN($D841)-LEN(RIGHT($D841,11))-5+1))*1000+LEFT(RIGHT($D841,10),1)*100+IF(LEFT(RIGHT($D841,8),3)="jlr",1,2)*10+RIGHT($D841,1)</f>
        <v>9509511</v>
      </c>
      <c r="B841" s="23" t="s">
        <v>98</v>
      </c>
      <c r="C841" s="23" t="s">
        <v>99</v>
      </c>
      <c r="D841" s="23" t="s">
        <v>993</v>
      </c>
      <c r="E841" s="23">
        <v>3</v>
      </c>
      <c r="F841" s="28">
        <f t="shared" si="38"/>
        <v>1</v>
      </c>
      <c r="G841" s="28">
        <f>INDEX(难度数据!$A$1:$G$16,MATCH(VALUE(MID($D841,5,LEN($D841)-LEN(RIGHT($D841,11))-5+1)),难度数据!$A$1:$A$16,0),MATCH(LEFT($D841,3),难度数据!$A$1:$G$1,0))</f>
        <v>40</v>
      </c>
      <c r="H841" s="28">
        <f>VLOOKUP($G841,难度数据!$P:$AI,IF($F841=1,2+VLOOKUP($E841,难度数据!$A$24:$B$27,2,FALSE),12+VLOOKUP($E841,难度数据!$A$28:$B$31,2,FALSE)),FALSE)</f>
        <v>1.13770127297838</v>
      </c>
      <c r="I841" s="28">
        <f>VLOOKUP($G841,难度数据!$P:$AI,IF($F841=1,3+VLOOKUP($E841,难度数据!$A$24:$B$27,2,FALSE),13+VLOOKUP($E841,难度数据!$A$28:$B$31,2,FALSE)),FALSE)</f>
        <v>0</v>
      </c>
      <c r="J841" s="28">
        <f>VLOOKUP($G841,难度数据!$P:$AI,IF($F841=1,4+VLOOKUP($E841,难度数据!$A$24:$B$27,2,FALSE),14+VLOOKUP($E841,难度数据!$A$28:$B$31,2,FALSE)),FALSE)</f>
        <v>2000</v>
      </c>
      <c r="K841" s="23">
        <v>0</v>
      </c>
      <c r="L841" s="23">
        <v>1.5</v>
      </c>
      <c r="M841" s="23">
        <v>0</v>
      </c>
      <c r="N841" s="23">
        <v>0</v>
      </c>
      <c r="O841" s="28">
        <f ca="1">LOOKUP($G841*4,难度数据!$I$3:$I$23,IF($F841=1,INDIRECT("难度数据"&amp;"!$J$3:$J$23"),INDIRECT("难度数据"&amp;"!$K$3:$K$23")))</f>
        <v>170</v>
      </c>
      <c r="P841" s="23">
        <v>0</v>
      </c>
      <c r="Q841" s="23">
        <v>0</v>
      </c>
      <c r="R841" s="23">
        <v>1301012</v>
      </c>
      <c r="S841" s="23">
        <v>1</v>
      </c>
      <c r="T841" s="23">
        <v>1302012</v>
      </c>
      <c r="U841" s="23">
        <v>3</v>
      </c>
      <c r="V841" s="23"/>
      <c r="W841" s="23"/>
      <c r="X841" s="23"/>
      <c r="Y841" s="23"/>
      <c r="Z841" s="23"/>
      <c r="AA841" s="28" t="str">
        <f t="shared" si="37"/>
        <v>gcz-9-5-shl-loc1</v>
      </c>
      <c r="AB841" s="23">
        <v>4</v>
      </c>
      <c r="AC841" s="28">
        <f t="shared" si="39"/>
        <v>5</v>
      </c>
      <c r="AD841" s="29" t="str">
        <f>VLOOKUP(AG841,[2]战场角色!$A:$V,22,0)</f>
        <v>head_nyf_1101012</v>
      </c>
      <c r="AE841" s="29">
        <f>VLOOKUP(AG841,检索目录!A:F,6,0)</f>
        <v>2</v>
      </c>
      <c r="AF841" s="28">
        <f>VLOOKUP(AG841,检索目录!A:F,3,0)</f>
        <v>2</v>
      </c>
      <c r="AG841" s="23">
        <v>1101012</v>
      </c>
    </row>
    <row r="842" s="30" customFormat="1" ht="16.5" spans="1:33">
      <c r="A842" s="35">
        <f>CONCATENATE(9,VLOOKUP(LEFT($D842,3),{"czg",1;"tfq",2;"zyd",3;"jzq",4;"gcz",5;"pcc",6},2,FALSE))*100000+VALUE(MID($D842,5,LEN($D842)-LEN(RIGHT($D842,11))-5+1))*1000+LEFT(RIGHT($D842,10),1)*100+IF(LEFT(RIGHT($D842,8),3)="jlr",1,2)*10+RIGHT($D842,1)</f>
        <v>9509521</v>
      </c>
      <c r="B842" s="23" t="s">
        <v>101</v>
      </c>
      <c r="C842" s="23" t="s">
        <v>493</v>
      </c>
      <c r="D842" s="23" t="s">
        <v>994</v>
      </c>
      <c r="E842" s="23">
        <v>3</v>
      </c>
      <c r="F842" s="28">
        <f t="shared" si="38"/>
        <v>2</v>
      </c>
      <c r="G842" s="28">
        <f>INDEX(难度数据!$A$1:$G$16,MATCH(VALUE(MID($D842,5,LEN($D842)-LEN(RIGHT($D842,11))-5+1)),难度数据!$A$1:$A$16,0),MATCH(LEFT($D842,3),难度数据!$A$1:$G$1,0))</f>
        <v>40</v>
      </c>
      <c r="H842" s="28">
        <f>VLOOKUP($G842,难度数据!$P:$AI,IF($F842=1,2+VLOOKUP($E842,难度数据!$A$24:$B$27,2,FALSE),12+VLOOKUP($E842,难度数据!$A$28:$B$31,2,FALSE)),FALSE)</f>
        <v>1.14450868931075</v>
      </c>
      <c r="I842" s="28">
        <f>VLOOKUP($G842,难度数据!$P:$AI,IF($F842=1,3+VLOOKUP($E842,难度数据!$A$24:$B$27,2,FALSE),13+VLOOKUP($E842,难度数据!$A$28:$B$31,2,FALSE)),FALSE)</f>
        <v>0</v>
      </c>
      <c r="J842" s="28">
        <f>VLOOKUP($G842,难度数据!$P:$AI,IF($F842=1,4+VLOOKUP($E842,难度数据!$A$24:$B$27,2,FALSE),14+VLOOKUP($E842,难度数据!$A$28:$B$31,2,FALSE)),FALSE)</f>
        <v>2000</v>
      </c>
      <c r="K842" s="23">
        <v>0</v>
      </c>
      <c r="L842" s="23">
        <v>1.5</v>
      </c>
      <c r="M842" s="23">
        <v>0</v>
      </c>
      <c r="N842" s="23">
        <v>0</v>
      </c>
      <c r="O842" s="28">
        <f ca="1">LOOKUP($G842*4,难度数据!$I$3:$I$23,IF($F842=1,INDIRECT("难度数据"&amp;"!$J$3:$J$23"),INDIRECT("难度数据"&amp;"!$K$3:$K$23")))</f>
        <v>31900</v>
      </c>
      <c r="P842" s="23">
        <v>0</v>
      </c>
      <c r="Q842" s="23">
        <v>0</v>
      </c>
      <c r="R842" s="23">
        <v>1303018</v>
      </c>
      <c r="S842" s="23">
        <v>1</v>
      </c>
      <c r="T842" s="23">
        <v>1304029</v>
      </c>
      <c r="U842" s="23">
        <v>3</v>
      </c>
      <c r="V842" s="23">
        <v>1304032</v>
      </c>
      <c r="W842" s="23">
        <v>3</v>
      </c>
      <c r="X842" s="23"/>
      <c r="Y842" s="23"/>
      <c r="Z842" s="23"/>
      <c r="AA842" s="28" t="str">
        <f t="shared" si="37"/>
        <v/>
      </c>
      <c r="AB842" s="23">
        <v>0</v>
      </c>
      <c r="AC842" s="28">
        <f t="shared" si="39"/>
        <v>5</v>
      </c>
      <c r="AD842" s="29" t="str">
        <f>VLOOKUP(AG842,[2]战场角色!$A:$V,22,0)</f>
        <v>head_sr_1102018</v>
      </c>
      <c r="AE842" s="29">
        <f>VLOOKUP(AG842,检索目录!A:F,6,0)</f>
        <v>2</v>
      </c>
      <c r="AF842" s="28">
        <f>VLOOKUP(AG842,检索目录!A:F,3,0)</f>
        <v>2</v>
      </c>
      <c r="AG842" s="23">
        <v>1102018</v>
      </c>
    </row>
    <row r="843" s="30" customFormat="1" ht="16.5" spans="1:33">
      <c r="A843" s="35">
        <f>CONCATENATE(9,VLOOKUP(LEFT($D843,3),{"czg",1;"tfq",2;"zyd",3;"jzq",4;"gcz",5;"pcc",6},2,FALSE))*100000+VALUE(MID($D843,5,LEN($D843)-LEN(RIGHT($D843,11))-5+1))*1000+LEFT(RIGHT($D843,10),1)*100+IF(LEFT(RIGHT($D843,8),3)="jlr",1,2)*10+RIGHT($D843,1)</f>
        <v>9509512</v>
      </c>
      <c r="B843" s="23" t="s">
        <v>98</v>
      </c>
      <c r="C843" s="23" t="s">
        <v>104</v>
      </c>
      <c r="D843" s="23" t="s">
        <v>995</v>
      </c>
      <c r="E843" s="23">
        <v>4</v>
      </c>
      <c r="F843" s="28">
        <f t="shared" si="38"/>
        <v>1</v>
      </c>
      <c r="G843" s="28">
        <f>INDEX(难度数据!$A$1:$G$16,MATCH(VALUE(MID($D843,5,LEN($D843)-LEN(RIGHT($D843,11))-5+1)),难度数据!$A$1:$A$16,0),MATCH(LEFT($D843,3),难度数据!$A$1:$G$1,0))</f>
        <v>40</v>
      </c>
      <c r="H843" s="28">
        <f>VLOOKUP($G843,难度数据!$P:$AI,IF($F843=1,2+VLOOKUP($E843,难度数据!$A$24:$B$27,2,FALSE),12+VLOOKUP($E843,难度数据!$A$28:$B$31,2,FALSE)),FALSE)</f>
        <v>1.3124663233515</v>
      </c>
      <c r="I843" s="28">
        <f>VLOOKUP($G843,难度数据!$P:$AI,IF($F843=1,3+VLOOKUP($E843,难度数据!$A$24:$B$27,2,FALSE),13+VLOOKUP($E843,难度数据!$A$28:$B$31,2,FALSE)),FALSE)</f>
        <v>0</v>
      </c>
      <c r="J843" s="28">
        <f>VLOOKUP($G843,难度数据!$P:$AI,IF($F843=1,4+VLOOKUP($E843,难度数据!$A$24:$B$27,2,FALSE),14+VLOOKUP($E843,难度数据!$A$28:$B$31,2,FALSE)),FALSE)</f>
        <v>2000</v>
      </c>
      <c r="K843" s="23">
        <v>0</v>
      </c>
      <c r="L843" s="23">
        <v>1.5</v>
      </c>
      <c r="M843" s="23">
        <v>0</v>
      </c>
      <c r="N843" s="23">
        <v>0</v>
      </c>
      <c r="O843" s="28">
        <f ca="1">LOOKUP($G843*4,难度数据!$I$3:$I$23,IF($F843=1,INDIRECT("难度数据"&amp;"!$J$3:$J$23"),INDIRECT("难度数据"&amp;"!$K$3:$K$23")))</f>
        <v>170</v>
      </c>
      <c r="P843" s="23">
        <v>0</v>
      </c>
      <c r="Q843" s="23">
        <v>0</v>
      </c>
      <c r="R843" s="23">
        <v>1301008</v>
      </c>
      <c r="S843" s="23">
        <v>1</v>
      </c>
      <c r="T843" s="23">
        <v>1302008</v>
      </c>
      <c r="U843" s="23">
        <v>3</v>
      </c>
      <c r="V843" s="23"/>
      <c r="W843" s="23"/>
      <c r="X843" s="23"/>
      <c r="Y843" s="23"/>
      <c r="Z843" s="23"/>
      <c r="AA843" s="28" t="str">
        <f t="shared" si="37"/>
        <v>gcz-9-5-shl-loc2</v>
      </c>
      <c r="AB843" s="23">
        <v>4</v>
      </c>
      <c r="AC843" s="28">
        <f t="shared" si="39"/>
        <v>5</v>
      </c>
      <c r="AD843" s="29" t="str">
        <f>VLOOKUP(AG843,[2]战场角色!$A:$V,22,0)</f>
        <v>head_hekp_1101008</v>
      </c>
      <c r="AE843" s="29">
        <f>VLOOKUP(AG843,检索目录!A:F,6,0)</f>
        <v>2</v>
      </c>
      <c r="AF843" s="28">
        <f>VLOOKUP(AG843,检索目录!A:F,3,0)</f>
        <v>3</v>
      </c>
      <c r="AG843" s="23">
        <v>1101008</v>
      </c>
    </row>
    <row r="844" s="30" customFormat="1" ht="16.5" spans="1:33">
      <c r="A844" s="35">
        <f>CONCATENATE(9,VLOOKUP(LEFT($D844,3),{"czg",1;"tfq",2;"zyd",3;"jzq",4;"gcz",5;"pcc",6},2,FALSE))*100000+VALUE(MID($D844,5,LEN($D844)-LEN(RIGHT($D844,11))-5+1))*1000+LEFT(RIGHT($D844,10),1)*100+IF(LEFT(RIGHT($D844,8),3)="jlr",1,2)*10+RIGHT($D844,1)</f>
        <v>9509522</v>
      </c>
      <c r="B844" s="23" t="s">
        <v>101</v>
      </c>
      <c r="C844" s="23" t="s">
        <v>496</v>
      </c>
      <c r="D844" s="23" t="s">
        <v>996</v>
      </c>
      <c r="E844" s="23">
        <v>4</v>
      </c>
      <c r="F844" s="28">
        <f t="shared" si="38"/>
        <v>2</v>
      </c>
      <c r="G844" s="28">
        <f>INDEX(难度数据!$A$1:$G$16,MATCH(VALUE(MID($D844,5,LEN($D844)-LEN(RIGHT($D844,11))-5+1)),难度数据!$A$1:$A$16,0),MATCH(LEFT($D844,3),难度数据!$A$1:$G$1,0))</f>
        <v>40</v>
      </c>
      <c r="H844" s="28">
        <f>VLOOKUP($G844,难度数据!$P:$AI,IF($F844=1,2+VLOOKUP($E844,难度数据!$A$24:$B$27,2,FALSE),12+VLOOKUP($E844,难度数据!$A$28:$B$31,2,FALSE)),FALSE)</f>
        <v>1.3166914124814</v>
      </c>
      <c r="I844" s="28">
        <f>VLOOKUP($G844,难度数据!$P:$AI,IF($F844=1,3+VLOOKUP($E844,难度数据!$A$24:$B$27,2,FALSE),13+VLOOKUP($E844,难度数据!$A$28:$B$31,2,FALSE)),FALSE)</f>
        <v>0</v>
      </c>
      <c r="J844" s="28">
        <f>VLOOKUP($G844,难度数据!$P:$AI,IF($F844=1,4+VLOOKUP($E844,难度数据!$A$24:$B$27,2,FALSE),14+VLOOKUP($E844,难度数据!$A$28:$B$31,2,FALSE)),FALSE)</f>
        <v>2000</v>
      </c>
      <c r="K844" s="23">
        <v>0</v>
      </c>
      <c r="L844" s="23">
        <v>1.5</v>
      </c>
      <c r="M844" s="23">
        <v>0</v>
      </c>
      <c r="N844" s="23">
        <v>0</v>
      </c>
      <c r="O844" s="28">
        <f ca="1">LOOKUP($G844*4,难度数据!$I$3:$I$23,IF($F844=1,INDIRECT("难度数据"&amp;"!$J$3:$J$23"),INDIRECT("难度数据"&amp;"!$K$3:$K$23")))</f>
        <v>31900</v>
      </c>
      <c r="P844" s="23">
        <v>0</v>
      </c>
      <c r="Q844" s="23">
        <v>0</v>
      </c>
      <c r="R844" s="23">
        <v>1303013</v>
      </c>
      <c r="S844" s="23">
        <v>1</v>
      </c>
      <c r="T844" s="23">
        <v>1304030</v>
      </c>
      <c r="U844" s="23">
        <v>3</v>
      </c>
      <c r="V844" s="23">
        <v>1304031</v>
      </c>
      <c r="W844" s="23">
        <v>3</v>
      </c>
      <c r="X844" s="23"/>
      <c r="Y844" s="23"/>
      <c r="Z844" s="23"/>
      <c r="AA844" s="28" t="str">
        <f t="shared" ref="AA844:AA906" si="40">IF(LEFT(RIGHT($D844,8),3)="jlr",$D845,"")</f>
        <v/>
      </c>
      <c r="AB844" s="23">
        <v>0</v>
      </c>
      <c r="AC844" s="28">
        <f t="shared" si="39"/>
        <v>5</v>
      </c>
      <c r="AD844" s="29" t="str">
        <f>VLOOKUP(AG844,[2]战场角色!$A:$V,22,0)</f>
        <v>head_sbls_1102013</v>
      </c>
      <c r="AE844" s="29">
        <f>VLOOKUP(AG844,检索目录!A:F,6,0)</f>
        <v>2</v>
      </c>
      <c r="AF844" s="28">
        <f>VLOOKUP(AG844,检索目录!A:F,3,0)</f>
        <v>3</v>
      </c>
      <c r="AG844" s="23">
        <v>1102013</v>
      </c>
    </row>
    <row r="845" s="30" customFormat="1" ht="16.5" spans="1:33">
      <c r="A845" s="35">
        <f>CONCATENATE(9,VLOOKUP(LEFT($D845,3),{"czg",1;"tfq",2;"zyd",3;"jzq",4;"gcz",5;"pcc",6},2,FALSE))*100000+VALUE(MID($D845,5,LEN($D845)-LEN(RIGHT($D845,11))-5+1))*1000+LEFT(RIGHT($D845,10),1)*100+IF(LEFT(RIGHT($D845,8),3)="jlr",1,2)*10+RIGHT($D845,1)</f>
        <v>9509513</v>
      </c>
      <c r="B845" s="23" t="s">
        <v>98</v>
      </c>
      <c r="C845" s="23" t="s">
        <v>207</v>
      </c>
      <c r="D845" s="23" t="s">
        <v>997</v>
      </c>
      <c r="E845" s="23">
        <v>3</v>
      </c>
      <c r="F845" s="28">
        <f t="shared" si="38"/>
        <v>1</v>
      </c>
      <c r="G845" s="28">
        <f>INDEX(难度数据!$A$1:$G$16,MATCH(VALUE(MID($D845,5,LEN($D845)-LEN(RIGHT($D845,11))-5+1)),难度数据!$A$1:$A$16,0),MATCH(LEFT($D845,3),难度数据!$A$1:$G$1,0))</f>
        <v>40</v>
      </c>
      <c r="H845" s="28">
        <f>VLOOKUP($G845,难度数据!$P:$AI,IF($F845=1,2+VLOOKUP($E845,难度数据!$A$24:$B$27,2,FALSE),12+VLOOKUP($E845,难度数据!$A$28:$B$31,2,FALSE)),FALSE)</f>
        <v>1.13770127297838</v>
      </c>
      <c r="I845" s="28">
        <f>VLOOKUP($G845,难度数据!$P:$AI,IF($F845=1,3+VLOOKUP($E845,难度数据!$A$24:$B$27,2,FALSE),13+VLOOKUP($E845,难度数据!$A$28:$B$31,2,FALSE)),FALSE)</f>
        <v>0</v>
      </c>
      <c r="J845" s="28">
        <f>VLOOKUP($G845,难度数据!$P:$AI,IF($F845=1,4+VLOOKUP($E845,难度数据!$A$24:$B$27,2,FALSE),14+VLOOKUP($E845,难度数据!$A$28:$B$31,2,FALSE)),FALSE)</f>
        <v>2000</v>
      </c>
      <c r="K845" s="23">
        <v>0</v>
      </c>
      <c r="L845" s="23">
        <v>1.5</v>
      </c>
      <c r="M845" s="23">
        <v>0</v>
      </c>
      <c r="N845" s="23">
        <v>0</v>
      </c>
      <c r="O845" s="28">
        <f ca="1">LOOKUP($G845*4,难度数据!$I$3:$I$23,IF($F845=1,INDIRECT("难度数据"&amp;"!$J$3:$J$23"),INDIRECT("难度数据"&amp;"!$K$3:$K$23")))</f>
        <v>170</v>
      </c>
      <c r="P845" s="23">
        <v>0</v>
      </c>
      <c r="Q845" s="23">
        <v>0</v>
      </c>
      <c r="R845" s="23">
        <v>1301009</v>
      </c>
      <c r="S845" s="23">
        <v>1</v>
      </c>
      <c r="T845" s="23">
        <v>1302009</v>
      </c>
      <c r="U845" s="23">
        <v>3</v>
      </c>
      <c r="V845" s="23"/>
      <c r="W845" s="23"/>
      <c r="X845" s="23"/>
      <c r="Y845" s="23"/>
      <c r="Z845" s="23"/>
      <c r="AA845" s="28" t="str">
        <f t="shared" si="40"/>
        <v>gcz-9-5-shl-loc3</v>
      </c>
      <c r="AB845" s="23">
        <v>4</v>
      </c>
      <c r="AC845" s="28">
        <f t="shared" si="39"/>
        <v>5</v>
      </c>
      <c r="AD845" s="29" t="str">
        <f>VLOOKUP(AG845,[2]战场角色!$A:$V,22,0)</f>
        <v>head_blsm_1101009</v>
      </c>
      <c r="AE845" s="29">
        <f>VLOOKUP(AG845,检索目录!A:F,6,0)</f>
        <v>3</v>
      </c>
      <c r="AF845" s="28">
        <f>VLOOKUP(AG845,检索目录!A:F,3,0)</f>
        <v>3</v>
      </c>
      <c r="AG845" s="23">
        <v>1101009</v>
      </c>
    </row>
    <row r="846" s="30" customFormat="1" ht="16.5" spans="1:33">
      <c r="A846" s="35">
        <f>CONCATENATE(9,VLOOKUP(LEFT($D846,3),{"czg",1;"tfq",2;"zyd",3;"jzq",4;"gcz",5;"pcc",6},2,FALSE))*100000+VALUE(MID($D846,5,LEN($D846)-LEN(RIGHT($D846,11))-5+1))*1000+LEFT(RIGHT($D846,10),1)*100+IF(LEFT(RIGHT($D846,8),3)="jlr",1,2)*10+RIGHT($D846,1)</f>
        <v>9509523</v>
      </c>
      <c r="B846" s="23" t="s">
        <v>101</v>
      </c>
      <c r="C846" s="23" t="s">
        <v>515</v>
      </c>
      <c r="D846" s="23" t="s">
        <v>998</v>
      </c>
      <c r="E846" s="23">
        <v>3</v>
      </c>
      <c r="F846" s="28">
        <f t="shared" si="38"/>
        <v>2</v>
      </c>
      <c r="G846" s="28">
        <f>INDEX(难度数据!$A$1:$G$16,MATCH(VALUE(MID($D846,5,LEN($D846)-LEN(RIGHT($D846,11))-5+1)),难度数据!$A$1:$A$16,0),MATCH(LEFT($D846,3),难度数据!$A$1:$G$1,0))</f>
        <v>40</v>
      </c>
      <c r="H846" s="28">
        <f>VLOOKUP($G846,难度数据!$P:$AI,IF($F846=1,2+VLOOKUP($E846,难度数据!$A$24:$B$27,2,FALSE),12+VLOOKUP($E846,难度数据!$A$28:$B$31,2,FALSE)),FALSE)</f>
        <v>1.14450868931075</v>
      </c>
      <c r="I846" s="28">
        <f>VLOOKUP($G846,难度数据!$P:$AI,IF($F846=1,3+VLOOKUP($E846,难度数据!$A$24:$B$27,2,FALSE),13+VLOOKUP($E846,难度数据!$A$28:$B$31,2,FALSE)),FALSE)</f>
        <v>0</v>
      </c>
      <c r="J846" s="28">
        <f>VLOOKUP($G846,难度数据!$P:$AI,IF($F846=1,4+VLOOKUP($E846,难度数据!$A$24:$B$27,2,FALSE),14+VLOOKUP($E846,难度数据!$A$28:$B$31,2,FALSE)),FALSE)</f>
        <v>2000</v>
      </c>
      <c r="K846" s="23">
        <v>0</v>
      </c>
      <c r="L846" s="23">
        <v>1.5</v>
      </c>
      <c r="M846" s="23">
        <v>0</v>
      </c>
      <c r="N846" s="23">
        <v>0</v>
      </c>
      <c r="O846" s="28">
        <f ca="1">LOOKUP($G846*4,难度数据!$I$3:$I$23,IF($F846=1,INDIRECT("难度数据"&amp;"!$J$3:$J$23"),INDIRECT("难度数据"&amp;"!$K$3:$K$23")))</f>
        <v>31900</v>
      </c>
      <c r="P846" s="23">
        <v>0</v>
      </c>
      <c r="Q846" s="23">
        <v>0</v>
      </c>
      <c r="R846" s="23">
        <v>1303014</v>
      </c>
      <c r="S846" s="23">
        <v>1</v>
      </c>
      <c r="T846" s="23">
        <v>1304017</v>
      </c>
      <c r="U846" s="23">
        <v>3</v>
      </c>
      <c r="V846" s="23">
        <v>1304019</v>
      </c>
      <c r="W846" s="23">
        <v>3</v>
      </c>
      <c r="X846" s="23"/>
      <c r="Y846" s="23"/>
      <c r="Z846" s="23"/>
      <c r="AA846" s="28" t="str">
        <f t="shared" si="40"/>
        <v/>
      </c>
      <c r="AB846" s="23">
        <v>0</v>
      </c>
      <c r="AC846" s="28">
        <f t="shared" si="39"/>
        <v>5</v>
      </c>
      <c r="AD846" s="29" t="str">
        <f>VLOOKUP(AG846,[2]战场角色!$A:$V,22,0)</f>
        <v>head_slm_1102014</v>
      </c>
      <c r="AE846" s="29">
        <f>VLOOKUP(AG846,检索目录!A:F,6,0)</f>
        <v>3</v>
      </c>
      <c r="AF846" s="28">
        <f>VLOOKUP(AG846,检索目录!A:F,3,0)</f>
        <v>3</v>
      </c>
      <c r="AG846" s="23">
        <v>1102014</v>
      </c>
    </row>
    <row r="847" s="30" customFormat="1" ht="16.5" spans="1:33">
      <c r="A847" s="35">
        <f>CONCATENATE(9,VLOOKUP(LEFT($D847,3),{"czg",1;"tfq",2;"zyd",3;"jzq",4;"gcz",5;"pcc",6},2,FALSE))*100000+VALUE(MID($D847,5,LEN($D847)-LEN(RIGHT($D847,11))-5+1))*1000+LEFT(RIGHT($D847,10),1)*100+IF(LEFT(RIGHT($D847,8),3)="jlr",1,2)*10+RIGHT($D847,1)</f>
        <v>9512111</v>
      </c>
      <c r="B847" s="23" t="s">
        <v>98</v>
      </c>
      <c r="C847" s="23" t="s">
        <v>209</v>
      </c>
      <c r="D847" s="23" t="s">
        <v>999</v>
      </c>
      <c r="E847" s="23">
        <v>3</v>
      </c>
      <c r="F847" s="28">
        <f t="shared" si="38"/>
        <v>1</v>
      </c>
      <c r="G847" s="28">
        <f>INDEX(难度数据!$A$1:$G$16,MATCH(VALUE(MID($D847,5,LEN($D847)-LEN(RIGHT($D847,11))-5+1)),难度数据!$A$1:$A$16,0),MATCH(LEFT($D847,3),难度数据!$A$1:$G$1,0))</f>
        <v>45</v>
      </c>
      <c r="H847" s="28">
        <f>VLOOKUP($G847,难度数据!$P:$AI,IF($F847=1,2+VLOOKUP($E847,难度数据!$A$24:$B$27,2,FALSE),12+VLOOKUP($E847,难度数据!$A$28:$B$31,2,FALSE)),FALSE)</f>
        <v>1.17578052058174</v>
      </c>
      <c r="I847" s="28">
        <f>VLOOKUP($G847,难度数据!$P:$AI,IF($F847=1,3+VLOOKUP($E847,难度数据!$A$24:$B$27,2,FALSE),13+VLOOKUP($E847,难度数据!$A$28:$B$31,2,FALSE)),FALSE)</f>
        <v>0</v>
      </c>
      <c r="J847" s="28">
        <f>VLOOKUP($G847,难度数据!$P:$AI,IF($F847=1,4+VLOOKUP($E847,难度数据!$A$24:$B$27,2,FALSE),14+VLOOKUP($E847,难度数据!$A$28:$B$31,2,FALSE)),FALSE)</f>
        <v>2250</v>
      </c>
      <c r="K847" s="23">
        <v>0</v>
      </c>
      <c r="L847" s="23">
        <v>1.5</v>
      </c>
      <c r="M847" s="23">
        <v>0</v>
      </c>
      <c r="N847" s="23">
        <v>0</v>
      </c>
      <c r="O847" s="28">
        <f ca="1">LOOKUP($G847*4,难度数据!$I$3:$I$23,IF($F847=1,INDIRECT("难度数据"&amp;"!$J$3:$J$23"),INDIRECT("难度数据"&amp;"!$K$3:$K$23")))</f>
        <v>190</v>
      </c>
      <c r="P847" s="23">
        <v>0</v>
      </c>
      <c r="Q847" s="23">
        <v>0</v>
      </c>
      <c r="R847" s="23">
        <v>1301001</v>
      </c>
      <c r="S847" s="23">
        <v>1</v>
      </c>
      <c r="T847" s="23">
        <v>1302001</v>
      </c>
      <c r="U847" s="23">
        <v>3</v>
      </c>
      <c r="V847" s="23"/>
      <c r="W847" s="23"/>
      <c r="X847" s="23"/>
      <c r="Y847" s="23"/>
      <c r="Z847" s="23"/>
      <c r="AA847" s="28" t="str">
        <f t="shared" si="40"/>
        <v>gcz-12-1-shl-loc1</v>
      </c>
      <c r="AB847" s="23">
        <v>4</v>
      </c>
      <c r="AC847" s="28">
        <f t="shared" si="39"/>
        <v>5</v>
      </c>
      <c r="AD847" s="29" t="str">
        <f>VLOOKUP(AG847,[2]战场角色!$A:$V,22,0)</f>
        <v>head_cfcyb_1101001</v>
      </c>
      <c r="AE847" s="29">
        <f>VLOOKUP(AG847,检索目录!A:F,6,0)</f>
        <v>3</v>
      </c>
      <c r="AF847" s="28">
        <f>VLOOKUP(AG847,检索目录!A:F,3,0)</f>
        <v>1</v>
      </c>
      <c r="AG847" s="23">
        <v>1101001</v>
      </c>
    </row>
    <row r="848" s="30" customFormat="1" ht="16.5" spans="1:33">
      <c r="A848" s="35">
        <f>CONCATENATE(9,VLOOKUP(LEFT($D848,3),{"czg",1;"tfq",2;"zyd",3;"jzq",4;"gcz",5;"pcc",6},2,FALSE))*100000+VALUE(MID($D848,5,LEN($D848)-LEN(RIGHT($D848,11))-5+1))*1000+LEFT(RIGHT($D848,10),1)*100+IF(LEFT(RIGHT($D848,8),3)="jlr",1,2)*10+RIGHT($D848,1)</f>
        <v>9512121</v>
      </c>
      <c r="B848" s="23" t="s">
        <v>101</v>
      </c>
      <c r="C848" s="23" t="s">
        <v>502</v>
      </c>
      <c r="D848" s="23" t="s">
        <v>1000</v>
      </c>
      <c r="E848" s="23">
        <v>3</v>
      </c>
      <c r="F848" s="28">
        <f t="shared" si="38"/>
        <v>2</v>
      </c>
      <c r="G848" s="28">
        <f>INDEX(难度数据!$A$1:$G$16,MATCH(VALUE(MID($D848,5,LEN($D848)-LEN(RIGHT($D848,11))-5+1)),难度数据!$A$1:$A$16,0),MATCH(LEFT($D848,3),难度数据!$A$1:$G$1,0))</f>
        <v>45</v>
      </c>
      <c r="H848" s="28">
        <f>VLOOKUP($G848,难度数据!$P:$AI,IF($F848=1,2+VLOOKUP($E848,难度数据!$A$24:$B$27,2,FALSE),12+VLOOKUP($E848,难度数据!$A$28:$B$31,2,FALSE)),FALSE)</f>
        <v>1.18141471276028</v>
      </c>
      <c r="I848" s="28">
        <f>VLOOKUP($G848,难度数据!$P:$AI,IF($F848=1,3+VLOOKUP($E848,难度数据!$A$24:$B$27,2,FALSE),13+VLOOKUP($E848,难度数据!$A$28:$B$31,2,FALSE)),FALSE)</f>
        <v>0</v>
      </c>
      <c r="J848" s="28">
        <f>VLOOKUP($G848,难度数据!$P:$AI,IF($F848=1,4+VLOOKUP($E848,难度数据!$A$24:$B$27,2,FALSE),14+VLOOKUP($E848,难度数据!$A$28:$B$31,2,FALSE)),FALSE)</f>
        <v>2250</v>
      </c>
      <c r="K848" s="23">
        <v>0</v>
      </c>
      <c r="L848" s="23">
        <v>1.5</v>
      </c>
      <c r="M848" s="23">
        <v>0</v>
      </c>
      <c r="N848" s="23">
        <v>0</v>
      </c>
      <c r="O848" s="28">
        <f ca="1">LOOKUP($G848*4,难度数据!$I$3:$I$23,IF($F848=1,INDIRECT("难度数据"&amp;"!$J$3:$J$23"),INDIRECT("难度数据"&amp;"!$K$3:$K$23")))</f>
        <v>54950</v>
      </c>
      <c r="P848" s="23">
        <v>0</v>
      </c>
      <c r="Q848" s="23">
        <v>0</v>
      </c>
      <c r="R848" s="23">
        <v>1303002</v>
      </c>
      <c r="S848" s="23">
        <v>1</v>
      </c>
      <c r="T848" s="23">
        <v>1304017</v>
      </c>
      <c r="U848" s="23">
        <v>3</v>
      </c>
      <c r="V848" s="23">
        <v>1304019</v>
      </c>
      <c r="W848" s="23">
        <v>3</v>
      </c>
      <c r="X848" s="23"/>
      <c r="Y848" s="23"/>
      <c r="Z848" s="23"/>
      <c r="AA848" s="28" t="str">
        <f t="shared" si="40"/>
        <v/>
      </c>
      <c r="AB848" s="23">
        <v>0</v>
      </c>
      <c r="AC848" s="28">
        <f t="shared" si="39"/>
        <v>5</v>
      </c>
      <c r="AD848" s="29" t="str">
        <f>VLOOKUP(AG848,[2]战场角色!$A:$V,22,0)</f>
        <v>head_xc_1102002</v>
      </c>
      <c r="AE848" s="29">
        <f>VLOOKUP(AG848,检索目录!A:F,6,0)</f>
        <v>3</v>
      </c>
      <c r="AF848" s="28">
        <f>VLOOKUP(AG848,检索目录!A:F,3,0)</f>
        <v>1</v>
      </c>
      <c r="AG848" s="23">
        <v>1102002</v>
      </c>
    </row>
    <row r="849" s="30" customFormat="1" ht="16.5" spans="1:33">
      <c r="A849" s="35">
        <f>CONCATENATE(9,VLOOKUP(LEFT($D849,3),{"czg",1;"tfq",2;"zyd",3;"jzq",4;"gcz",5;"pcc",6},2,FALSE))*100000+VALUE(MID($D849,5,LEN($D849)-LEN(RIGHT($D849,11))-5+1))*1000+LEFT(RIGHT($D849,10),1)*100+IF(LEFT(RIGHT($D849,8),3)="jlr",1,2)*10+RIGHT($D849,1)</f>
        <v>9512112</v>
      </c>
      <c r="B849" s="23" t="s">
        <v>98</v>
      </c>
      <c r="C849" s="23" t="s">
        <v>231</v>
      </c>
      <c r="D849" s="23" t="s">
        <v>1001</v>
      </c>
      <c r="E849" s="23">
        <v>4</v>
      </c>
      <c r="F849" s="28">
        <f t="shared" si="38"/>
        <v>1</v>
      </c>
      <c r="G849" s="28">
        <f>INDEX(难度数据!$A$1:$G$16,MATCH(VALUE(MID($D849,5,LEN($D849)-LEN(RIGHT($D849,11))-5+1)),难度数据!$A$1:$A$16,0),MATCH(LEFT($D849,3),难度数据!$A$1:$G$1,0))</f>
        <v>45</v>
      </c>
      <c r="H849" s="28">
        <f>VLOOKUP($G849,难度数据!$P:$AI,IF($F849=1,2+VLOOKUP($E849,难度数据!$A$24:$B$27,2,FALSE),12+VLOOKUP($E849,难度数据!$A$28:$B$31,2,FALSE)),FALSE)</f>
        <v>1.3565706379162</v>
      </c>
      <c r="I849" s="28">
        <f>VLOOKUP($G849,难度数据!$P:$AI,IF($F849=1,3+VLOOKUP($E849,难度数据!$A$24:$B$27,2,FALSE),13+VLOOKUP($E849,难度数据!$A$28:$B$31,2,FALSE)),FALSE)</f>
        <v>0</v>
      </c>
      <c r="J849" s="28">
        <f>VLOOKUP($G849,难度数据!$P:$AI,IF($F849=1,4+VLOOKUP($E849,难度数据!$A$24:$B$27,2,FALSE),14+VLOOKUP($E849,难度数据!$A$28:$B$31,2,FALSE)),FALSE)</f>
        <v>2250</v>
      </c>
      <c r="K849" s="23">
        <v>0</v>
      </c>
      <c r="L849" s="23">
        <v>1.5</v>
      </c>
      <c r="M849" s="23">
        <v>0</v>
      </c>
      <c r="N849" s="23">
        <v>0</v>
      </c>
      <c r="O849" s="28">
        <f ca="1">LOOKUP($G849*4,难度数据!$I$3:$I$23,IF($F849=1,INDIRECT("难度数据"&amp;"!$J$3:$J$23"),INDIRECT("难度数据"&amp;"!$K$3:$K$23")))</f>
        <v>190</v>
      </c>
      <c r="P849" s="23">
        <v>0</v>
      </c>
      <c r="Q849" s="23">
        <v>0</v>
      </c>
      <c r="R849" s="23">
        <v>1301003</v>
      </c>
      <c r="S849" s="23">
        <v>1</v>
      </c>
      <c r="T849" s="23">
        <v>1302003</v>
      </c>
      <c r="U849" s="23">
        <v>3</v>
      </c>
      <c r="V849" s="23"/>
      <c r="W849" s="23"/>
      <c r="X849" s="23"/>
      <c r="Y849" s="23"/>
      <c r="Z849" s="23"/>
      <c r="AA849" s="28" t="str">
        <f t="shared" si="40"/>
        <v>gcz-12-1-shl-loc2</v>
      </c>
      <c r="AB849" s="23">
        <v>4</v>
      </c>
      <c r="AC849" s="28">
        <f t="shared" si="39"/>
        <v>5</v>
      </c>
      <c r="AD849" s="29" t="str">
        <f>VLOOKUP(AG849,[2]战场角色!$A:$V,22,0)</f>
        <v>head_zdxl_1101003</v>
      </c>
      <c r="AE849" s="29">
        <f>VLOOKUP(AG849,检索目录!A:F,6,0)</f>
        <v>3</v>
      </c>
      <c r="AF849" s="28">
        <f>VLOOKUP(AG849,检索目录!A:F,3,0)</f>
        <v>3</v>
      </c>
      <c r="AG849" s="23">
        <v>1101003</v>
      </c>
    </row>
    <row r="850" s="30" customFormat="1" ht="16.5" spans="1:33">
      <c r="A850" s="35">
        <f>CONCATENATE(9,VLOOKUP(LEFT($D850,3),{"czg",1;"tfq",2;"zyd",3;"jzq",4;"gcz",5;"pcc",6},2,FALSE))*100000+VALUE(MID($D850,5,LEN($D850)-LEN(RIGHT($D850,11))-5+1))*1000+LEFT(RIGHT($D850,10),1)*100+IF(LEFT(RIGHT($D850,8),3)="jlr",1,2)*10+RIGHT($D850,1)</f>
        <v>9512122</v>
      </c>
      <c r="B850" s="23" t="s">
        <v>101</v>
      </c>
      <c r="C850" s="23" t="s">
        <v>505</v>
      </c>
      <c r="D850" s="23" t="s">
        <v>1002</v>
      </c>
      <c r="E850" s="23">
        <v>4</v>
      </c>
      <c r="F850" s="28">
        <f t="shared" si="38"/>
        <v>2</v>
      </c>
      <c r="G850" s="28">
        <f>INDEX(难度数据!$A$1:$G$16,MATCH(VALUE(MID($D850,5,LEN($D850)-LEN(RIGHT($D850,11))-5+1)),难度数据!$A$1:$A$16,0),MATCH(LEFT($D850,3),难度数据!$A$1:$G$1,0))</f>
        <v>45</v>
      </c>
      <c r="H850" s="28">
        <f>VLOOKUP($G850,难度数据!$P:$AI,IF($F850=1,2+VLOOKUP($E850,难度数据!$A$24:$B$27,2,FALSE),12+VLOOKUP($E850,难度数据!$A$28:$B$31,2,FALSE)),FALSE)</f>
        <v>1.35914966954722</v>
      </c>
      <c r="I850" s="28">
        <f>VLOOKUP($G850,难度数据!$P:$AI,IF($F850=1,3+VLOOKUP($E850,难度数据!$A$24:$B$27,2,FALSE),13+VLOOKUP($E850,难度数据!$A$28:$B$31,2,FALSE)),FALSE)</f>
        <v>0</v>
      </c>
      <c r="J850" s="28">
        <f>VLOOKUP($G850,难度数据!$P:$AI,IF($F850=1,4+VLOOKUP($E850,难度数据!$A$24:$B$27,2,FALSE),14+VLOOKUP($E850,难度数据!$A$28:$B$31,2,FALSE)),FALSE)</f>
        <v>2250</v>
      </c>
      <c r="K850" s="23">
        <v>0</v>
      </c>
      <c r="L850" s="23">
        <v>1.5</v>
      </c>
      <c r="M850" s="23">
        <v>0</v>
      </c>
      <c r="N850" s="23">
        <v>0</v>
      </c>
      <c r="O850" s="28">
        <f ca="1">LOOKUP($G850*4,难度数据!$I$3:$I$23,IF($F850=1,INDIRECT("难度数据"&amp;"!$J$3:$J$23"),INDIRECT("难度数据"&amp;"!$K$3:$K$23")))</f>
        <v>54950</v>
      </c>
      <c r="P850" s="23">
        <v>0</v>
      </c>
      <c r="Q850" s="23">
        <v>0</v>
      </c>
      <c r="R850" s="23">
        <v>1303005</v>
      </c>
      <c r="S850" s="23">
        <v>1</v>
      </c>
      <c r="T850" s="23">
        <v>1304030</v>
      </c>
      <c r="U850" s="23">
        <v>3</v>
      </c>
      <c r="V850" s="23">
        <v>1304036</v>
      </c>
      <c r="W850" s="23">
        <v>3</v>
      </c>
      <c r="X850" s="23"/>
      <c r="Y850" s="23"/>
      <c r="Z850" s="23"/>
      <c r="AA850" s="28" t="str">
        <f t="shared" si="40"/>
        <v/>
      </c>
      <c r="AB850" s="23">
        <v>0</v>
      </c>
      <c r="AC850" s="28">
        <f t="shared" si="39"/>
        <v>5</v>
      </c>
      <c r="AD850" s="29" t="str">
        <f>VLOOKUP(AG850,[2]战场角色!$A:$V,22,0)</f>
        <v>head_lxy_1102005</v>
      </c>
      <c r="AE850" s="29">
        <f>VLOOKUP(AG850,检索目录!A:F,6,0)</f>
        <v>3</v>
      </c>
      <c r="AF850" s="28">
        <f>VLOOKUP(AG850,检索目录!A:F,3,0)</f>
        <v>3</v>
      </c>
      <c r="AG850" s="23">
        <v>1102005</v>
      </c>
    </row>
    <row r="851" s="30" customFormat="1" ht="16.5" spans="1:33">
      <c r="A851" s="35">
        <f>CONCATENATE(9,VLOOKUP(LEFT($D851,3),{"czg",1;"tfq",2;"zyd",3;"jzq",4;"gcz",5;"pcc",6},2,FALSE))*100000+VALUE(MID($D851,5,LEN($D851)-LEN(RIGHT($D851,11))-5+1))*1000+LEFT(RIGHT($D851,10),1)*100+IF(LEFT(RIGHT($D851,8),3)="jlr",1,2)*10+RIGHT($D851,1)</f>
        <v>9512113</v>
      </c>
      <c r="B851" s="23" t="s">
        <v>98</v>
      </c>
      <c r="C851" s="23" t="s">
        <v>215</v>
      </c>
      <c r="D851" s="23" t="s">
        <v>1003</v>
      </c>
      <c r="E851" s="23">
        <v>3</v>
      </c>
      <c r="F851" s="28">
        <f t="shared" si="38"/>
        <v>1</v>
      </c>
      <c r="G851" s="28">
        <f>INDEX(难度数据!$A$1:$G$16,MATCH(VALUE(MID($D851,5,LEN($D851)-LEN(RIGHT($D851,11))-5+1)),难度数据!$A$1:$A$16,0),MATCH(LEFT($D851,3),难度数据!$A$1:$G$1,0))</f>
        <v>45</v>
      </c>
      <c r="H851" s="28">
        <f>VLOOKUP($G851,难度数据!$P:$AI,IF($F851=1,2+VLOOKUP($E851,难度数据!$A$24:$B$27,2,FALSE),12+VLOOKUP($E851,难度数据!$A$28:$B$31,2,FALSE)),FALSE)</f>
        <v>1.17578052058174</v>
      </c>
      <c r="I851" s="28">
        <f>VLOOKUP($G851,难度数据!$P:$AI,IF($F851=1,3+VLOOKUP($E851,难度数据!$A$24:$B$27,2,FALSE),13+VLOOKUP($E851,难度数据!$A$28:$B$31,2,FALSE)),FALSE)</f>
        <v>0</v>
      </c>
      <c r="J851" s="28">
        <f>VLOOKUP($G851,难度数据!$P:$AI,IF($F851=1,4+VLOOKUP($E851,难度数据!$A$24:$B$27,2,FALSE),14+VLOOKUP($E851,难度数据!$A$28:$B$31,2,FALSE)),FALSE)</f>
        <v>2250</v>
      </c>
      <c r="K851" s="23">
        <v>0</v>
      </c>
      <c r="L851" s="23">
        <v>1.5</v>
      </c>
      <c r="M851" s="23">
        <v>0</v>
      </c>
      <c r="N851" s="23">
        <v>0</v>
      </c>
      <c r="O851" s="28">
        <f ca="1">LOOKUP($G851*4,难度数据!$I$3:$I$23,IF($F851=1,INDIRECT("难度数据"&amp;"!$J$3:$J$23"),INDIRECT("难度数据"&amp;"!$K$3:$K$23")))</f>
        <v>190</v>
      </c>
      <c r="P851" s="23">
        <v>0</v>
      </c>
      <c r="Q851" s="23">
        <v>0</v>
      </c>
      <c r="R851" s="23">
        <v>1301014</v>
      </c>
      <c r="S851" s="23">
        <v>1</v>
      </c>
      <c r="T851" s="23">
        <v>1302014</v>
      </c>
      <c r="U851" s="23">
        <v>3</v>
      </c>
      <c r="V851" s="23"/>
      <c r="W851" s="23"/>
      <c r="X851" s="23"/>
      <c r="Y851" s="23"/>
      <c r="Z851" s="23"/>
      <c r="AA851" s="28" t="str">
        <f t="shared" si="40"/>
        <v>gcz-12-1-shl-loc3</v>
      </c>
      <c r="AB851" s="23">
        <v>4</v>
      </c>
      <c r="AC851" s="28">
        <f t="shared" si="39"/>
        <v>5</v>
      </c>
      <c r="AD851" s="29" t="str">
        <f>VLOOKUP(AG851,[2]战场角色!$A:$V,22,0)</f>
        <v>head_lxg_1101014</v>
      </c>
      <c r="AE851" s="29">
        <f>VLOOKUP(AG851,检索目录!A:F,6,0)</f>
        <v>3</v>
      </c>
      <c r="AF851" s="28">
        <f>VLOOKUP(AG851,检索目录!A:F,3,0)</f>
        <v>2</v>
      </c>
      <c r="AG851" s="23">
        <v>1101014</v>
      </c>
    </row>
    <row r="852" s="30" customFormat="1" ht="16.5" spans="1:33">
      <c r="A852" s="35">
        <f>CONCATENATE(9,VLOOKUP(LEFT($D852,3),{"czg",1;"tfq",2;"zyd",3;"jzq",4;"gcz",5;"pcc",6},2,FALSE))*100000+VALUE(MID($D852,5,LEN($D852)-LEN(RIGHT($D852,11))-5+1))*1000+LEFT(RIGHT($D852,10),1)*100+IF(LEFT(RIGHT($D852,8),3)="jlr",1,2)*10+RIGHT($D852,1)</f>
        <v>9512123</v>
      </c>
      <c r="B852" s="23" t="s">
        <v>101</v>
      </c>
      <c r="C852" s="23" t="s">
        <v>508</v>
      </c>
      <c r="D852" s="23" t="s">
        <v>1004</v>
      </c>
      <c r="E852" s="23">
        <v>3</v>
      </c>
      <c r="F852" s="28">
        <f t="shared" si="38"/>
        <v>2</v>
      </c>
      <c r="G852" s="28">
        <f>INDEX(难度数据!$A$1:$G$16,MATCH(VALUE(MID($D852,5,LEN($D852)-LEN(RIGHT($D852,11))-5+1)),难度数据!$A$1:$A$16,0),MATCH(LEFT($D852,3),难度数据!$A$1:$G$1,0))</f>
        <v>45</v>
      </c>
      <c r="H852" s="28">
        <f>VLOOKUP($G852,难度数据!$P:$AI,IF($F852=1,2+VLOOKUP($E852,难度数据!$A$24:$B$27,2,FALSE),12+VLOOKUP($E852,难度数据!$A$28:$B$31,2,FALSE)),FALSE)</f>
        <v>1.18141471276028</v>
      </c>
      <c r="I852" s="28">
        <f>VLOOKUP($G852,难度数据!$P:$AI,IF($F852=1,3+VLOOKUP($E852,难度数据!$A$24:$B$27,2,FALSE),13+VLOOKUP($E852,难度数据!$A$28:$B$31,2,FALSE)),FALSE)</f>
        <v>0</v>
      </c>
      <c r="J852" s="28">
        <f>VLOOKUP($G852,难度数据!$P:$AI,IF($F852=1,4+VLOOKUP($E852,难度数据!$A$24:$B$27,2,FALSE),14+VLOOKUP($E852,难度数据!$A$28:$B$31,2,FALSE)),FALSE)</f>
        <v>2250</v>
      </c>
      <c r="K852" s="23">
        <v>0</v>
      </c>
      <c r="L852" s="23">
        <v>1.5</v>
      </c>
      <c r="M852" s="23">
        <v>0</v>
      </c>
      <c r="N852" s="23">
        <v>0</v>
      </c>
      <c r="O852" s="28">
        <f ca="1">LOOKUP($G852*4,难度数据!$I$3:$I$23,IF($F852=1,INDIRECT("难度数据"&amp;"!$J$3:$J$23"),INDIRECT("难度数据"&amp;"!$K$3:$K$23")))</f>
        <v>54950</v>
      </c>
      <c r="P852" s="23">
        <v>0</v>
      </c>
      <c r="Q852" s="23">
        <v>0</v>
      </c>
      <c r="R852" s="23">
        <v>1303020</v>
      </c>
      <c r="S852" s="23">
        <v>1</v>
      </c>
      <c r="T852" s="23">
        <v>1304029</v>
      </c>
      <c r="U852" s="23">
        <v>3</v>
      </c>
      <c r="V852" s="23">
        <v>1304032</v>
      </c>
      <c r="W852" s="23">
        <v>3</v>
      </c>
      <c r="X852" s="23"/>
      <c r="Y852" s="23"/>
      <c r="Z852" s="23"/>
      <c r="AA852" s="28" t="str">
        <f t="shared" si="40"/>
        <v/>
      </c>
      <c r="AB852" s="23">
        <v>0</v>
      </c>
      <c r="AC852" s="28">
        <f t="shared" si="39"/>
        <v>5</v>
      </c>
      <c r="AD852" s="29" t="str">
        <f>VLOOKUP(AG852,[2]战场角色!$A:$V,22,0)</f>
        <v>head_gs_1102020</v>
      </c>
      <c r="AE852" s="29">
        <f>VLOOKUP(AG852,检索目录!A:F,6,0)</f>
        <v>3</v>
      </c>
      <c r="AF852" s="28">
        <f>VLOOKUP(AG852,检索目录!A:F,3,0)</f>
        <v>2</v>
      </c>
      <c r="AG852" s="23">
        <v>1102020</v>
      </c>
    </row>
    <row r="853" s="30" customFormat="1" ht="16.5" spans="1:33">
      <c r="A853" s="35">
        <f>CONCATENATE(9,VLOOKUP(LEFT($D853,3),{"czg",1;"tfq",2;"zyd",3;"jzq",4;"gcz",5;"pcc",6},2,FALSE))*100000+VALUE(MID($D853,5,LEN($D853)-LEN(RIGHT($D853,11))-5+1))*1000+LEFT(RIGHT($D853,10),1)*100+IF(LEFT(RIGHT($D853,8),3)="jlr",1,2)*10+RIGHT($D853,1)</f>
        <v>9512211</v>
      </c>
      <c r="B853" s="23" t="s">
        <v>98</v>
      </c>
      <c r="C853" s="23" t="s">
        <v>99</v>
      </c>
      <c r="D853" s="23" t="s">
        <v>1005</v>
      </c>
      <c r="E853" s="23">
        <v>3</v>
      </c>
      <c r="F853" s="28">
        <f t="shared" si="38"/>
        <v>1</v>
      </c>
      <c r="G853" s="28">
        <f>INDEX(难度数据!$A$1:$G$16,MATCH(VALUE(MID($D853,5,LEN($D853)-LEN(RIGHT($D853,11))-5+1)),难度数据!$A$1:$A$16,0),MATCH(LEFT($D853,3),难度数据!$A$1:$G$1,0))</f>
        <v>45</v>
      </c>
      <c r="H853" s="28">
        <f>VLOOKUP($G853,难度数据!$P:$AI,IF($F853=1,2+VLOOKUP($E853,难度数据!$A$24:$B$27,2,FALSE),12+VLOOKUP($E853,难度数据!$A$28:$B$31,2,FALSE)),FALSE)</f>
        <v>1.17578052058174</v>
      </c>
      <c r="I853" s="28">
        <f>VLOOKUP($G853,难度数据!$P:$AI,IF($F853=1,3+VLOOKUP($E853,难度数据!$A$24:$B$27,2,FALSE),13+VLOOKUP($E853,难度数据!$A$28:$B$31,2,FALSE)),FALSE)</f>
        <v>0</v>
      </c>
      <c r="J853" s="28">
        <f>VLOOKUP($G853,难度数据!$P:$AI,IF($F853=1,4+VLOOKUP($E853,难度数据!$A$24:$B$27,2,FALSE),14+VLOOKUP($E853,难度数据!$A$28:$B$31,2,FALSE)),FALSE)</f>
        <v>2250</v>
      </c>
      <c r="K853" s="23">
        <v>0</v>
      </c>
      <c r="L853" s="23">
        <v>1.5</v>
      </c>
      <c r="M853" s="23">
        <v>0</v>
      </c>
      <c r="N853" s="23">
        <v>0</v>
      </c>
      <c r="O853" s="28">
        <f ca="1">LOOKUP($G853*4,难度数据!$I$3:$I$23,IF($F853=1,INDIRECT("难度数据"&amp;"!$J$3:$J$23"),INDIRECT("难度数据"&amp;"!$K$3:$K$23")))</f>
        <v>190</v>
      </c>
      <c r="P853" s="23">
        <v>0</v>
      </c>
      <c r="Q853" s="23">
        <v>0</v>
      </c>
      <c r="R853" s="23">
        <v>1301012</v>
      </c>
      <c r="S853" s="23">
        <v>1</v>
      </c>
      <c r="T853" s="23">
        <v>1302012</v>
      </c>
      <c r="U853" s="23">
        <v>3</v>
      </c>
      <c r="V853" s="23"/>
      <c r="W853" s="23"/>
      <c r="X853" s="23"/>
      <c r="Y853" s="23"/>
      <c r="Z853" s="23"/>
      <c r="AA853" s="28" t="str">
        <f t="shared" si="40"/>
        <v>gcz-12-2-shl-loc1</v>
      </c>
      <c r="AB853" s="23">
        <v>4</v>
      </c>
      <c r="AC853" s="28">
        <f t="shared" si="39"/>
        <v>5</v>
      </c>
      <c r="AD853" s="29" t="str">
        <f>VLOOKUP(AG853,[2]战场角色!$A:$V,22,0)</f>
        <v>head_nyf_1101012</v>
      </c>
      <c r="AE853" s="29">
        <f>VLOOKUP(AG853,检索目录!A:F,6,0)</f>
        <v>2</v>
      </c>
      <c r="AF853" s="28">
        <f>VLOOKUP(AG853,检索目录!A:F,3,0)</f>
        <v>2</v>
      </c>
      <c r="AG853" s="23">
        <v>1101012</v>
      </c>
    </row>
    <row r="854" s="30" customFormat="1" ht="16.5" spans="1:33">
      <c r="A854" s="35">
        <f>CONCATENATE(9,VLOOKUP(LEFT($D854,3),{"czg",1;"tfq",2;"zyd",3;"jzq",4;"gcz",5;"pcc",6},2,FALSE))*100000+VALUE(MID($D854,5,LEN($D854)-LEN(RIGHT($D854,11))-5+1))*1000+LEFT(RIGHT($D854,10),1)*100+IF(LEFT(RIGHT($D854,8),3)="jlr",1,2)*10+RIGHT($D854,1)</f>
        <v>9512221</v>
      </c>
      <c r="B854" s="23" t="s">
        <v>101</v>
      </c>
      <c r="C854" s="23" t="s">
        <v>493</v>
      </c>
      <c r="D854" s="23" t="s">
        <v>1006</v>
      </c>
      <c r="E854" s="23">
        <v>3</v>
      </c>
      <c r="F854" s="28">
        <f t="shared" si="38"/>
        <v>2</v>
      </c>
      <c r="G854" s="28">
        <f>INDEX(难度数据!$A$1:$G$16,MATCH(VALUE(MID($D854,5,LEN($D854)-LEN(RIGHT($D854,11))-5+1)),难度数据!$A$1:$A$16,0),MATCH(LEFT($D854,3),难度数据!$A$1:$G$1,0))</f>
        <v>45</v>
      </c>
      <c r="H854" s="28">
        <f>VLOOKUP($G854,难度数据!$P:$AI,IF($F854=1,2+VLOOKUP($E854,难度数据!$A$24:$B$27,2,FALSE),12+VLOOKUP($E854,难度数据!$A$28:$B$31,2,FALSE)),FALSE)</f>
        <v>1.18141471276028</v>
      </c>
      <c r="I854" s="28">
        <f>VLOOKUP($G854,难度数据!$P:$AI,IF($F854=1,3+VLOOKUP($E854,难度数据!$A$24:$B$27,2,FALSE),13+VLOOKUP($E854,难度数据!$A$28:$B$31,2,FALSE)),FALSE)</f>
        <v>0</v>
      </c>
      <c r="J854" s="28">
        <f>VLOOKUP($G854,难度数据!$P:$AI,IF($F854=1,4+VLOOKUP($E854,难度数据!$A$24:$B$27,2,FALSE),14+VLOOKUP($E854,难度数据!$A$28:$B$31,2,FALSE)),FALSE)</f>
        <v>2250</v>
      </c>
      <c r="K854" s="23">
        <v>0</v>
      </c>
      <c r="L854" s="23">
        <v>1.5</v>
      </c>
      <c r="M854" s="23">
        <v>0</v>
      </c>
      <c r="N854" s="23">
        <v>0</v>
      </c>
      <c r="O854" s="28">
        <f ca="1">LOOKUP($G854*4,难度数据!$I$3:$I$23,IF($F854=1,INDIRECT("难度数据"&amp;"!$J$3:$J$23"),INDIRECT("难度数据"&amp;"!$K$3:$K$23")))</f>
        <v>54950</v>
      </c>
      <c r="P854" s="23">
        <v>0</v>
      </c>
      <c r="Q854" s="23">
        <v>0</v>
      </c>
      <c r="R854" s="23">
        <v>1303018</v>
      </c>
      <c r="S854" s="23">
        <v>1</v>
      </c>
      <c r="T854" s="23">
        <v>1304029</v>
      </c>
      <c r="U854" s="23">
        <v>3</v>
      </c>
      <c r="V854" s="23">
        <v>1304032</v>
      </c>
      <c r="W854" s="23">
        <v>3</v>
      </c>
      <c r="X854" s="23"/>
      <c r="Y854" s="23"/>
      <c r="Z854" s="23"/>
      <c r="AA854" s="28" t="str">
        <f t="shared" si="40"/>
        <v/>
      </c>
      <c r="AB854" s="23">
        <v>0</v>
      </c>
      <c r="AC854" s="28">
        <f t="shared" si="39"/>
        <v>5</v>
      </c>
      <c r="AD854" s="29" t="str">
        <f>VLOOKUP(AG854,[2]战场角色!$A:$V,22,0)</f>
        <v>head_sr_1102018</v>
      </c>
      <c r="AE854" s="29">
        <f>VLOOKUP(AG854,检索目录!A:F,6,0)</f>
        <v>2</v>
      </c>
      <c r="AF854" s="28">
        <f>VLOOKUP(AG854,检索目录!A:F,3,0)</f>
        <v>2</v>
      </c>
      <c r="AG854" s="23">
        <v>1102018</v>
      </c>
    </row>
    <row r="855" s="30" customFormat="1" ht="16.5" spans="1:33">
      <c r="A855" s="35">
        <f>CONCATENATE(9,VLOOKUP(LEFT($D855,3),{"czg",1;"tfq",2;"zyd",3;"jzq",4;"gcz",5;"pcc",6},2,FALSE))*100000+VALUE(MID($D855,5,LEN($D855)-LEN(RIGHT($D855,11))-5+1))*1000+LEFT(RIGHT($D855,10),1)*100+IF(LEFT(RIGHT($D855,8),3)="jlr",1,2)*10+RIGHT($D855,1)</f>
        <v>9512212</v>
      </c>
      <c r="B855" s="23" t="s">
        <v>98</v>
      </c>
      <c r="C855" s="23" t="s">
        <v>104</v>
      </c>
      <c r="D855" s="23" t="s">
        <v>1007</v>
      </c>
      <c r="E855" s="23">
        <v>4</v>
      </c>
      <c r="F855" s="28">
        <f t="shared" si="38"/>
        <v>1</v>
      </c>
      <c r="G855" s="28">
        <f>INDEX(难度数据!$A$1:$G$16,MATCH(VALUE(MID($D855,5,LEN($D855)-LEN(RIGHT($D855,11))-5+1)),难度数据!$A$1:$A$16,0),MATCH(LEFT($D855,3),难度数据!$A$1:$G$1,0))</f>
        <v>45</v>
      </c>
      <c r="H855" s="28">
        <f>VLOOKUP($G855,难度数据!$P:$AI,IF($F855=1,2+VLOOKUP($E855,难度数据!$A$24:$B$27,2,FALSE),12+VLOOKUP($E855,难度数据!$A$28:$B$31,2,FALSE)),FALSE)</f>
        <v>1.3565706379162</v>
      </c>
      <c r="I855" s="28">
        <f>VLOOKUP($G855,难度数据!$P:$AI,IF($F855=1,3+VLOOKUP($E855,难度数据!$A$24:$B$27,2,FALSE),13+VLOOKUP($E855,难度数据!$A$28:$B$31,2,FALSE)),FALSE)</f>
        <v>0</v>
      </c>
      <c r="J855" s="28">
        <f>VLOOKUP($G855,难度数据!$P:$AI,IF($F855=1,4+VLOOKUP($E855,难度数据!$A$24:$B$27,2,FALSE),14+VLOOKUP($E855,难度数据!$A$28:$B$31,2,FALSE)),FALSE)</f>
        <v>2250</v>
      </c>
      <c r="K855" s="23">
        <v>0</v>
      </c>
      <c r="L855" s="23">
        <v>1.5</v>
      </c>
      <c r="M855" s="23">
        <v>0</v>
      </c>
      <c r="N855" s="23">
        <v>0</v>
      </c>
      <c r="O855" s="28">
        <f ca="1">LOOKUP($G855*4,难度数据!$I$3:$I$23,IF($F855=1,INDIRECT("难度数据"&amp;"!$J$3:$J$23"),INDIRECT("难度数据"&amp;"!$K$3:$K$23")))</f>
        <v>190</v>
      </c>
      <c r="P855" s="23">
        <v>0</v>
      </c>
      <c r="Q855" s="23">
        <v>0</v>
      </c>
      <c r="R855" s="23">
        <v>1301008</v>
      </c>
      <c r="S855" s="23">
        <v>1</v>
      </c>
      <c r="T855" s="23">
        <v>1302008</v>
      </c>
      <c r="U855" s="23">
        <v>3</v>
      </c>
      <c r="V855" s="23"/>
      <c r="W855" s="23"/>
      <c r="X855" s="23"/>
      <c r="Y855" s="23"/>
      <c r="Z855" s="23"/>
      <c r="AA855" s="28" t="str">
        <f t="shared" si="40"/>
        <v>gcz-12-2-shl-loc2</v>
      </c>
      <c r="AB855" s="23">
        <v>4</v>
      </c>
      <c r="AC855" s="28">
        <f t="shared" si="39"/>
        <v>5</v>
      </c>
      <c r="AD855" s="29" t="str">
        <f>VLOOKUP(AG855,[2]战场角色!$A:$V,22,0)</f>
        <v>head_hekp_1101008</v>
      </c>
      <c r="AE855" s="29">
        <f>VLOOKUP(AG855,检索目录!A:F,6,0)</f>
        <v>2</v>
      </c>
      <c r="AF855" s="28">
        <f>VLOOKUP(AG855,检索目录!A:F,3,0)</f>
        <v>3</v>
      </c>
      <c r="AG855" s="23">
        <v>1101008</v>
      </c>
    </row>
    <row r="856" s="30" customFormat="1" ht="16.5" spans="1:33">
      <c r="A856" s="35">
        <f>CONCATENATE(9,VLOOKUP(LEFT($D856,3),{"czg",1;"tfq",2;"zyd",3;"jzq",4;"gcz",5;"pcc",6},2,FALSE))*100000+VALUE(MID($D856,5,LEN($D856)-LEN(RIGHT($D856,11))-5+1))*1000+LEFT(RIGHT($D856,10),1)*100+IF(LEFT(RIGHT($D856,8),3)="jlr",1,2)*10+RIGHT($D856,1)</f>
        <v>9512222</v>
      </c>
      <c r="B856" s="23" t="s">
        <v>101</v>
      </c>
      <c r="C856" s="23" t="s">
        <v>496</v>
      </c>
      <c r="D856" s="23" t="s">
        <v>1008</v>
      </c>
      <c r="E856" s="23">
        <v>4</v>
      </c>
      <c r="F856" s="28">
        <f t="shared" si="38"/>
        <v>2</v>
      </c>
      <c r="G856" s="28">
        <f>INDEX(难度数据!$A$1:$G$16,MATCH(VALUE(MID($D856,5,LEN($D856)-LEN(RIGHT($D856,11))-5+1)),难度数据!$A$1:$A$16,0),MATCH(LEFT($D856,3),难度数据!$A$1:$G$1,0))</f>
        <v>45</v>
      </c>
      <c r="H856" s="28">
        <f>VLOOKUP($G856,难度数据!$P:$AI,IF($F856=1,2+VLOOKUP($E856,难度数据!$A$24:$B$27,2,FALSE),12+VLOOKUP($E856,难度数据!$A$28:$B$31,2,FALSE)),FALSE)</f>
        <v>1.35914966954722</v>
      </c>
      <c r="I856" s="28">
        <f>VLOOKUP($G856,难度数据!$P:$AI,IF($F856=1,3+VLOOKUP($E856,难度数据!$A$24:$B$27,2,FALSE),13+VLOOKUP($E856,难度数据!$A$28:$B$31,2,FALSE)),FALSE)</f>
        <v>0</v>
      </c>
      <c r="J856" s="28">
        <f>VLOOKUP($G856,难度数据!$P:$AI,IF($F856=1,4+VLOOKUP($E856,难度数据!$A$24:$B$27,2,FALSE),14+VLOOKUP($E856,难度数据!$A$28:$B$31,2,FALSE)),FALSE)</f>
        <v>2250</v>
      </c>
      <c r="K856" s="23">
        <v>0</v>
      </c>
      <c r="L856" s="23">
        <v>1.5</v>
      </c>
      <c r="M856" s="23">
        <v>0</v>
      </c>
      <c r="N856" s="23">
        <v>0</v>
      </c>
      <c r="O856" s="28">
        <f ca="1">LOOKUP($G856*4,难度数据!$I$3:$I$23,IF($F856=1,INDIRECT("难度数据"&amp;"!$J$3:$J$23"),INDIRECT("难度数据"&amp;"!$K$3:$K$23")))</f>
        <v>54950</v>
      </c>
      <c r="P856" s="23">
        <v>0</v>
      </c>
      <c r="Q856" s="23">
        <v>0</v>
      </c>
      <c r="R856" s="23">
        <v>1303013</v>
      </c>
      <c r="S856" s="23">
        <v>1</v>
      </c>
      <c r="T856" s="23">
        <v>1304030</v>
      </c>
      <c r="U856" s="23">
        <v>3</v>
      </c>
      <c r="V856" s="23">
        <v>1304031</v>
      </c>
      <c r="W856" s="23">
        <v>3</v>
      </c>
      <c r="X856" s="23"/>
      <c r="Y856" s="23"/>
      <c r="Z856" s="23"/>
      <c r="AA856" s="28" t="str">
        <f t="shared" si="40"/>
        <v/>
      </c>
      <c r="AB856" s="23">
        <v>0</v>
      </c>
      <c r="AC856" s="28">
        <f t="shared" si="39"/>
        <v>5</v>
      </c>
      <c r="AD856" s="29" t="str">
        <f>VLOOKUP(AG856,[2]战场角色!$A:$V,22,0)</f>
        <v>head_sbls_1102013</v>
      </c>
      <c r="AE856" s="29">
        <f>VLOOKUP(AG856,检索目录!A:F,6,0)</f>
        <v>2</v>
      </c>
      <c r="AF856" s="28">
        <f>VLOOKUP(AG856,检索目录!A:F,3,0)</f>
        <v>3</v>
      </c>
      <c r="AG856" s="23">
        <v>1102013</v>
      </c>
    </row>
    <row r="857" s="30" customFormat="1" ht="16.5" spans="1:33">
      <c r="A857" s="35">
        <f>CONCATENATE(9,VLOOKUP(LEFT($D857,3),{"czg",1;"tfq",2;"zyd",3;"jzq",4;"gcz",5;"pcc",6},2,FALSE))*100000+VALUE(MID($D857,5,LEN($D857)-LEN(RIGHT($D857,11))-5+1))*1000+LEFT(RIGHT($D857,10),1)*100+IF(LEFT(RIGHT($D857,8),3)="jlr",1,2)*10+RIGHT($D857,1)</f>
        <v>9512213</v>
      </c>
      <c r="B857" s="23" t="s">
        <v>98</v>
      </c>
      <c r="C857" s="23" t="s">
        <v>207</v>
      </c>
      <c r="D857" s="23" t="s">
        <v>1009</v>
      </c>
      <c r="E857" s="23">
        <v>3</v>
      </c>
      <c r="F857" s="28">
        <f t="shared" si="38"/>
        <v>1</v>
      </c>
      <c r="G857" s="28">
        <f>INDEX(难度数据!$A$1:$G$16,MATCH(VALUE(MID($D857,5,LEN($D857)-LEN(RIGHT($D857,11))-5+1)),难度数据!$A$1:$A$16,0),MATCH(LEFT($D857,3),难度数据!$A$1:$G$1,0))</f>
        <v>45</v>
      </c>
      <c r="H857" s="28">
        <f>VLOOKUP($G857,难度数据!$P:$AI,IF($F857=1,2+VLOOKUP($E857,难度数据!$A$24:$B$27,2,FALSE),12+VLOOKUP($E857,难度数据!$A$28:$B$31,2,FALSE)),FALSE)</f>
        <v>1.17578052058174</v>
      </c>
      <c r="I857" s="28">
        <f>VLOOKUP($G857,难度数据!$P:$AI,IF($F857=1,3+VLOOKUP($E857,难度数据!$A$24:$B$27,2,FALSE),13+VLOOKUP($E857,难度数据!$A$28:$B$31,2,FALSE)),FALSE)</f>
        <v>0</v>
      </c>
      <c r="J857" s="28">
        <f>VLOOKUP($G857,难度数据!$P:$AI,IF($F857=1,4+VLOOKUP($E857,难度数据!$A$24:$B$27,2,FALSE),14+VLOOKUP($E857,难度数据!$A$28:$B$31,2,FALSE)),FALSE)</f>
        <v>2250</v>
      </c>
      <c r="K857" s="23">
        <v>0</v>
      </c>
      <c r="L857" s="23">
        <v>1.5</v>
      </c>
      <c r="M857" s="23">
        <v>0</v>
      </c>
      <c r="N857" s="23">
        <v>0</v>
      </c>
      <c r="O857" s="28">
        <f ca="1">LOOKUP($G857*4,难度数据!$I$3:$I$23,IF($F857=1,INDIRECT("难度数据"&amp;"!$J$3:$J$23"),INDIRECT("难度数据"&amp;"!$K$3:$K$23")))</f>
        <v>190</v>
      </c>
      <c r="P857" s="23">
        <v>0</v>
      </c>
      <c r="Q857" s="23">
        <v>0</v>
      </c>
      <c r="R857" s="23">
        <v>1301009</v>
      </c>
      <c r="S857" s="23">
        <v>1</v>
      </c>
      <c r="T857" s="23">
        <v>1302009</v>
      </c>
      <c r="U857" s="23">
        <v>3</v>
      </c>
      <c r="V857" s="23"/>
      <c r="W857" s="23"/>
      <c r="X857" s="23"/>
      <c r="Y857" s="23"/>
      <c r="Z857" s="23"/>
      <c r="AA857" s="28" t="str">
        <f t="shared" si="40"/>
        <v>gcz-12-2-shl-loc3</v>
      </c>
      <c r="AB857" s="23">
        <v>4</v>
      </c>
      <c r="AC857" s="28">
        <f t="shared" si="39"/>
        <v>5</v>
      </c>
      <c r="AD857" s="29" t="str">
        <f>VLOOKUP(AG857,[2]战场角色!$A:$V,22,0)</f>
        <v>head_blsm_1101009</v>
      </c>
      <c r="AE857" s="29">
        <f>VLOOKUP(AG857,检索目录!A:F,6,0)</f>
        <v>3</v>
      </c>
      <c r="AF857" s="28">
        <f>VLOOKUP(AG857,检索目录!A:F,3,0)</f>
        <v>3</v>
      </c>
      <c r="AG857" s="23">
        <v>1101009</v>
      </c>
    </row>
    <row r="858" s="30" customFormat="1" ht="16.5" spans="1:33">
      <c r="A858" s="35">
        <f>CONCATENATE(9,VLOOKUP(LEFT($D858,3),{"czg",1;"tfq",2;"zyd",3;"jzq",4;"gcz",5;"pcc",6},2,FALSE))*100000+VALUE(MID($D858,5,LEN($D858)-LEN(RIGHT($D858,11))-5+1))*1000+LEFT(RIGHT($D858,10),1)*100+IF(LEFT(RIGHT($D858,8),3)="jlr",1,2)*10+RIGHT($D858,1)</f>
        <v>9512223</v>
      </c>
      <c r="B858" s="23" t="s">
        <v>101</v>
      </c>
      <c r="C858" s="23" t="s">
        <v>515</v>
      </c>
      <c r="D858" s="23" t="s">
        <v>1010</v>
      </c>
      <c r="E858" s="23">
        <v>3</v>
      </c>
      <c r="F858" s="28">
        <f t="shared" si="38"/>
        <v>2</v>
      </c>
      <c r="G858" s="28">
        <f>INDEX(难度数据!$A$1:$G$16,MATCH(VALUE(MID($D858,5,LEN($D858)-LEN(RIGHT($D858,11))-5+1)),难度数据!$A$1:$A$16,0),MATCH(LEFT($D858,3),难度数据!$A$1:$G$1,0))</f>
        <v>45</v>
      </c>
      <c r="H858" s="28">
        <f>VLOOKUP($G858,难度数据!$P:$AI,IF($F858=1,2+VLOOKUP($E858,难度数据!$A$24:$B$27,2,FALSE),12+VLOOKUP($E858,难度数据!$A$28:$B$31,2,FALSE)),FALSE)</f>
        <v>1.18141471276028</v>
      </c>
      <c r="I858" s="28">
        <f>VLOOKUP($G858,难度数据!$P:$AI,IF($F858=1,3+VLOOKUP($E858,难度数据!$A$24:$B$27,2,FALSE),13+VLOOKUP($E858,难度数据!$A$28:$B$31,2,FALSE)),FALSE)</f>
        <v>0</v>
      </c>
      <c r="J858" s="28">
        <f>VLOOKUP($G858,难度数据!$P:$AI,IF($F858=1,4+VLOOKUP($E858,难度数据!$A$24:$B$27,2,FALSE),14+VLOOKUP($E858,难度数据!$A$28:$B$31,2,FALSE)),FALSE)</f>
        <v>2250</v>
      </c>
      <c r="K858" s="23">
        <v>0</v>
      </c>
      <c r="L858" s="23">
        <v>1.5</v>
      </c>
      <c r="M858" s="23">
        <v>0</v>
      </c>
      <c r="N858" s="23">
        <v>0</v>
      </c>
      <c r="O858" s="28">
        <f ca="1">LOOKUP($G858*4,难度数据!$I$3:$I$23,IF($F858=1,INDIRECT("难度数据"&amp;"!$J$3:$J$23"),INDIRECT("难度数据"&amp;"!$K$3:$K$23")))</f>
        <v>54950</v>
      </c>
      <c r="P858" s="23">
        <v>0</v>
      </c>
      <c r="Q858" s="23">
        <v>0</v>
      </c>
      <c r="R858" s="23">
        <v>1303014</v>
      </c>
      <c r="S858" s="23">
        <v>1</v>
      </c>
      <c r="T858" s="23">
        <v>1304017</v>
      </c>
      <c r="U858" s="23">
        <v>3</v>
      </c>
      <c r="V858" s="23">
        <v>1304019</v>
      </c>
      <c r="W858" s="23">
        <v>3</v>
      </c>
      <c r="X858" s="23"/>
      <c r="Y858" s="23"/>
      <c r="Z858" s="23"/>
      <c r="AA858" s="28" t="str">
        <f t="shared" si="40"/>
        <v/>
      </c>
      <c r="AB858" s="23">
        <v>0</v>
      </c>
      <c r="AC858" s="28">
        <f t="shared" si="39"/>
        <v>5</v>
      </c>
      <c r="AD858" s="29" t="str">
        <f>VLOOKUP(AG858,[2]战场角色!$A:$V,22,0)</f>
        <v>head_slm_1102014</v>
      </c>
      <c r="AE858" s="29">
        <f>VLOOKUP(AG858,检索目录!A:F,6,0)</f>
        <v>3</v>
      </c>
      <c r="AF858" s="28">
        <f>VLOOKUP(AG858,检索目录!A:F,3,0)</f>
        <v>3</v>
      </c>
      <c r="AG858" s="23">
        <v>1102014</v>
      </c>
    </row>
    <row r="859" s="30" customFormat="1" ht="16.5" spans="1:33">
      <c r="A859" s="35">
        <f>CONCATENATE(9,VLOOKUP(LEFT($D859,3),{"czg",1;"tfq",2;"zyd",3;"jzq",4;"gcz",5;"pcc",6},2,FALSE))*100000+VALUE(MID($D859,5,LEN($D859)-LEN(RIGHT($D859,11))-5+1))*1000+LEFT(RIGHT($D859,10),1)*100+IF(LEFT(RIGHT($D859,8),3)="jlr",1,2)*10+RIGHT($D859,1)</f>
        <v>9512311</v>
      </c>
      <c r="B859" s="23" t="s">
        <v>98</v>
      </c>
      <c r="C859" s="23" t="s">
        <v>211</v>
      </c>
      <c r="D859" s="23" t="s">
        <v>1011</v>
      </c>
      <c r="E859" s="23">
        <v>3</v>
      </c>
      <c r="F859" s="28">
        <f t="shared" si="38"/>
        <v>1</v>
      </c>
      <c r="G859" s="28">
        <f>INDEX(难度数据!$A$1:$G$16,MATCH(VALUE(MID($D859,5,LEN($D859)-LEN(RIGHT($D859,11))-5+1)),难度数据!$A$1:$A$16,0),MATCH(LEFT($D859,3),难度数据!$A$1:$G$1,0))</f>
        <v>45</v>
      </c>
      <c r="H859" s="28">
        <f>VLOOKUP($G859,难度数据!$P:$AI,IF($F859=1,2+VLOOKUP($E859,难度数据!$A$24:$B$27,2,FALSE),12+VLOOKUP($E859,难度数据!$A$28:$B$31,2,FALSE)),FALSE)</f>
        <v>1.17578052058174</v>
      </c>
      <c r="I859" s="28">
        <f>VLOOKUP($G859,难度数据!$P:$AI,IF($F859=1,3+VLOOKUP($E859,难度数据!$A$24:$B$27,2,FALSE),13+VLOOKUP($E859,难度数据!$A$28:$B$31,2,FALSE)),FALSE)</f>
        <v>0</v>
      </c>
      <c r="J859" s="28">
        <f>VLOOKUP($G859,难度数据!$P:$AI,IF($F859=1,4+VLOOKUP($E859,难度数据!$A$24:$B$27,2,FALSE),14+VLOOKUP($E859,难度数据!$A$28:$B$31,2,FALSE)),FALSE)</f>
        <v>2250</v>
      </c>
      <c r="K859" s="23">
        <v>0</v>
      </c>
      <c r="L859" s="23">
        <v>1.5</v>
      </c>
      <c r="M859" s="23">
        <v>0</v>
      </c>
      <c r="N859" s="23">
        <v>0</v>
      </c>
      <c r="O859" s="28">
        <f ca="1">LOOKUP($G859*4,难度数据!$I$3:$I$23,IF($F859=1,INDIRECT("难度数据"&amp;"!$J$3:$J$23"),INDIRECT("难度数据"&amp;"!$K$3:$K$23")))</f>
        <v>190</v>
      </c>
      <c r="P859" s="23">
        <v>0</v>
      </c>
      <c r="Q859" s="23">
        <v>0</v>
      </c>
      <c r="R859" s="23">
        <v>1301015</v>
      </c>
      <c r="S859" s="23">
        <v>1</v>
      </c>
      <c r="T859" s="23">
        <v>1302015</v>
      </c>
      <c r="U859" s="23">
        <v>3</v>
      </c>
      <c r="V859" s="23"/>
      <c r="W859" s="23"/>
      <c r="X859" s="23"/>
      <c r="Y859" s="23"/>
      <c r="Z859" s="23"/>
      <c r="AA859" s="28" t="str">
        <f t="shared" si="40"/>
        <v>gcz-12-3-shl-loc1</v>
      </c>
      <c r="AB859" s="23">
        <v>4</v>
      </c>
      <c r="AC859" s="28">
        <f t="shared" si="39"/>
        <v>5</v>
      </c>
      <c r="AD859" s="29" t="str">
        <f>VLOOKUP(AG859,[2]战场角色!$A:$V,22,0)</f>
        <v>head_yqq_1101015</v>
      </c>
      <c r="AE859" s="29">
        <f>VLOOKUP(AG859,检索目录!A:F,6,0)</f>
        <v>2</v>
      </c>
      <c r="AF859" s="28">
        <f>VLOOKUP(AG859,检索目录!A:F,3,0)</f>
        <v>1</v>
      </c>
      <c r="AG859" s="23">
        <v>1101015</v>
      </c>
    </row>
    <row r="860" s="30" customFormat="1" ht="16.5" spans="1:33">
      <c r="A860" s="35">
        <f>CONCATENATE(9,VLOOKUP(LEFT($D860,3),{"czg",1;"tfq",2;"zyd",3;"jzq",4;"gcz",5;"pcc",6},2,FALSE))*100000+VALUE(MID($D860,5,LEN($D860)-LEN(RIGHT($D860,11))-5+1))*1000+LEFT(RIGHT($D860,10),1)*100+IF(LEFT(RIGHT($D860,8),3)="jlr",1,2)*10+RIGHT($D860,1)</f>
        <v>9512321</v>
      </c>
      <c r="B860" s="23" t="s">
        <v>101</v>
      </c>
      <c r="C860" s="23" t="s">
        <v>518</v>
      </c>
      <c r="D860" s="23" t="s">
        <v>1012</v>
      </c>
      <c r="E860" s="23">
        <v>3</v>
      </c>
      <c r="F860" s="28">
        <f t="shared" si="38"/>
        <v>2</v>
      </c>
      <c r="G860" s="28">
        <f>INDEX(难度数据!$A$1:$G$16,MATCH(VALUE(MID($D860,5,LEN($D860)-LEN(RIGHT($D860,11))-5+1)),难度数据!$A$1:$A$16,0),MATCH(LEFT($D860,3),难度数据!$A$1:$G$1,0))</f>
        <v>45</v>
      </c>
      <c r="H860" s="28">
        <f>VLOOKUP($G860,难度数据!$P:$AI,IF($F860=1,2+VLOOKUP($E860,难度数据!$A$24:$B$27,2,FALSE),12+VLOOKUP($E860,难度数据!$A$28:$B$31,2,FALSE)),FALSE)</f>
        <v>1.18141471276028</v>
      </c>
      <c r="I860" s="28">
        <f>VLOOKUP($G860,难度数据!$P:$AI,IF($F860=1,3+VLOOKUP($E860,难度数据!$A$24:$B$27,2,FALSE),13+VLOOKUP($E860,难度数据!$A$28:$B$31,2,FALSE)),FALSE)</f>
        <v>0</v>
      </c>
      <c r="J860" s="28">
        <f>VLOOKUP($G860,难度数据!$P:$AI,IF($F860=1,4+VLOOKUP($E860,难度数据!$A$24:$B$27,2,FALSE),14+VLOOKUP($E860,难度数据!$A$28:$B$31,2,FALSE)),FALSE)</f>
        <v>2250</v>
      </c>
      <c r="K860" s="23">
        <v>0</v>
      </c>
      <c r="L860" s="23">
        <v>1.5</v>
      </c>
      <c r="M860" s="23">
        <v>0</v>
      </c>
      <c r="N860" s="23">
        <v>0</v>
      </c>
      <c r="O860" s="28">
        <f ca="1">LOOKUP($G860*4,难度数据!$I$3:$I$23,IF($F860=1,INDIRECT("难度数据"&amp;"!$J$3:$J$23"),INDIRECT("难度数据"&amp;"!$K$3:$K$23")))</f>
        <v>54950</v>
      </c>
      <c r="P860" s="23">
        <v>0</v>
      </c>
      <c r="Q860" s="23">
        <v>0</v>
      </c>
      <c r="R860" s="23">
        <v>1303021</v>
      </c>
      <c r="S860" s="23">
        <v>1</v>
      </c>
      <c r="T860" s="23">
        <v>1304028</v>
      </c>
      <c r="U860" s="23">
        <v>3</v>
      </c>
      <c r="V860" s="23">
        <v>1304032</v>
      </c>
      <c r="W860" s="23">
        <v>3</v>
      </c>
      <c r="X860" s="23"/>
      <c r="Y860" s="23"/>
      <c r="Z860" s="23"/>
      <c r="AA860" s="28" t="str">
        <f t="shared" si="40"/>
        <v/>
      </c>
      <c r="AB860" s="23">
        <v>0</v>
      </c>
      <c r="AC860" s="28">
        <f t="shared" si="39"/>
        <v>5</v>
      </c>
      <c r="AD860" s="29" t="str">
        <f>VLOOKUP(AG860,[2]战场角色!$A:$V,22,0)</f>
        <v>head_lftl_1102021</v>
      </c>
      <c r="AE860" s="29">
        <f>VLOOKUP(AG860,检索目录!A:F,6,0)</f>
        <v>3</v>
      </c>
      <c r="AF860" s="28">
        <f>VLOOKUP(AG860,检索目录!A:F,3,0)</f>
        <v>2</v>
      </c>
      <c r="AG860" s="23">
        <v>1102021</v>
      </c>
    </row>
    <row r="861" s="30" customFormat="1" ht="16.5" spans="1:33">
      <c r="A861" s="35">
        <f>CONCATENATE(9,VLOOKUP(LEFT($D861,3),{"czg",1;"tfq",2;"zyd",3;"jzq",4;"gcz",5;"pcc",6},2,FALSE))*100000+VALUE(MID($D861,5,LEN($D861)-LEN(RIGHT($D861,11))-5+1))*1000+LEFT(RIGHT($D861,10),1)*100+IF(LEFT(RIGHT($D861,8),3)="jlr",1,2)*10+RIGHT($D861,1)</f>
        <v>9512312</v>
      </c>
      <c r="B861" s="23" t="s">
        <v>98</v>
      </c>
      <c r="C861" s="23" t="s">
        <v>209</v>
      </c>
      <c r="D861" s="23" t="s">
        <v>1013</v>
      </c>
      <c r="E861" s="23">
        <v>4</v>
      </c>
      <c r="F861" s="28">
        <f t="shared" ref="F861:F906" si="41">IF(LEFT(RIGHT($D861,8),3)="jlr",1,2)</f>
        <v>1</v>
      </c>
      <c r="G861" s="28">
        <f>INDEX(难度数据!$A$1:$G$16,MATCH(VALUE(MID($D861,5,LEN($D861)-LEN(RIGHT($D861,11))-5+1)),难度数据!$A$1:$A$16,0),MATCH(LEFT($D861,3),难度数据!$A$1:$G$1,0))</f>
        <v>45</v>
      </c>
      <c r="H861" s="28">
        <f>VLOOKUP($G861,难度数据!$P:$AI,IF($F861=1,2+VLOOKUP($E861,难度数据!$A$24:$B$27,2,FALSE),12+VLOOKUP($E861,难度数据!$A$28:$B$31,2,FALSE)),FALSE)</f>
        <v>1.3565706379162</v>
      </c>
      <c r="I861" s="28">
        <f>VLOOKUP($G861,难度数据!$P:$AI,IF($F861=1,3+VLOOKUP($E861,难度数据!$A$24:$B$27,2,FALSE),13+VLOOKUP($E861,难度数据!$A$28:$B$31,2,FALSE)),FALSE)</f>
        <v>0</v>
      </c>
      <c r="J861" s="28">
        <f>VLOOKUP($G861,难度数据!$P:$AI,IF($F861=1,4+VLOOKUP($E861,难度数据!$A$24:$B$27,2,FALSE),14+VLOOKUP($E861,难度数据!$A$28:$B$31,2,FALSE)),FALSE)</f>
        <v>2250</v>
      </c>
      <c r="K861" s="23">
        <v>0</v>
      </c>
      <c r="L861" s="23">
        <v>1.5</v>
      </c>
      <c r="M861" s="23">
        <v>0</v>
      </c>
      <c r="N861" s="23">
        <v>0</v>
      </c>
      <c r="O861" s="28">
        <f ca="1">LOOKUP($G861*4,难度数据!$I$3:$I$23,IF($F861=1,INDIRECT("难度数据"&amp;"!$J$3:$J$23"),INDIRECT("难度数据"&amp;"!$K$3:$K$23")))</f>
        <v>190</v>
      </c>
      <c r="P861" s="23">
        <v>0</v>
      </c>
      <c r="Q861" s="23">
        <v>0</v>
      </c>
      <c r="R861" s="23">
        <v>1301001</v>
      </c>
      <c r="S861" s="23">
        <v>1</v>
      </c>
      <c r="T861" s="23">
        <v>1302001</v>
      </c>
      <c r="U861" s="23">
        <v>3</v>
      </c>
      <c r="V861" s="23"/>
      <c r="W861" s="23"/>
      <c r="X861" s="23"/>
      <c r="Y861" s="23"/>
      <c r="Z861" s="23"/>
      <c r="AA861" s="28" t="str">
        <f t="shared" si="40"/>
        <v>gcz-12-3-shl-loc2</v>
      </c>
      <c r="AB861" s="23">
        <v>4</v>
      </c>
      <c r="AC861" s="28">
        <f t="shared" si="39"/>
        <v>5</v>
      </c>
      <c r="AD861" s="29" t="str">
        <f>VLOOKUP(AG861,[2]战场角色!$A:$V,22,0)</f>
        <v>head_cfcyb_1101001</v>
      </c>
      <c r="AE861" s="29">
        <f>VLOOKUP(AG861,检索目录!A:F,6,0)</f>
        <v>3</v>
      </c>
      <c r="AF861" s="28">
        <f>VLOOKUP(AG861,检索目录!A:F,3,0)</f>
        <v>1</v>
      </c>
      <c r="AG861" s="23">
        <v>1101001</v>
      </c>
    </row>
    <row r="862" s="30" customFormat="1" ht="16.5" spans="1:33">
      <c r="A862" s="35">
        <f>CONCATENATE(9,VLOOKUP(LEFT($D862,3),{"czg",1;"tfq",2;"zyd",3;"jzq",4;"gcz",5;"pcc",6},2,FALSE))*100000+VALUE(MID($D862,5,LEN($D862)-LEN(RIGHT($D862,11))-5+1))*1000+LEFT(RIGHT($D862,10),1)*100+IF(LEFT(RIGHT($D862,8),3)="jlr",1,2)*10+RIGHT($D862,1)</f>
        <v>9512322</v>
      </c>
      <c r="B862" s="23" t="s">
        <v>101</v>
      </c>
      <c r="C862" s="23" t="s">
        <v>521</v>
      </c>
      <c r="D862" s="23" t="s">
        <v>1014</v>
      </c>
      <c r="E862" s="23">
        <v>4</v>
      </c>
      <c r="F862" s="28">
        <f t="shared" si="41"/>
        <v>2</v>
      </c>
      <c r="G862" s="28">
        <f>INDEX(难度数据!$A$1:$G$16,MATCH(VALUE(MID($D862,5,LEN($D862)-LEN(RIGHT($D862,11))-5+1)),难度数据!$A$1:$A$16,0),MATCH(LEFT($D862,3),难度数据!$A$1:$G$1,0))</f>
        <v>45</v>
      </c>
      <c r="H862" s="28">
        <f>VLOOKUP($G862,难度数据!$P:$AI,IF($F862=1,2+VLOOKUP($E862,难度数据!$A$24:$B$27,2,FALSE),12+VLOOKUP($E862,难度数据!$A$28:$B$31,2,FALSE)),FALSE)</f>
        <v>1.35914966954722</v>
      </c>
      <c r="I862" s="28">
        <f>VLOOKUP($G862,难度数据!$P:$AI,IF($F862=1,3+VLOOKUP($E862,难度数据!$A$24:$B$27,2,FALSE),13+VLOOKUP($E862,难度数据!$A$28:$B$31,2,FALSE)),FALSE)</f>
        <v>0</v>
      </c>
      <c r="J862" s="28">
        <f>VLOOKUP($G862,难度数据!$P:$AI,IF($F862=1,4+VLOOKUP($E862,难度数据!$A$24:$B$27,2,FALSE),14+VLOOKUP($E862,难度数据!$A$28:$B$31,2,FALSE)),FALSE)</f>
        <v>2250</v>
      </c>
      <c r="K862" s="23">
        <v>0</v>
      </c>
      <c r="L862" s="23">
        <v>1.5</v>
      </c>
      <c r="M862" s="23">
        <v>0</v>
      </c>
      <c r="N862" s="23">
        <v>0</v>
      </c>
      <c r="O862" s="28">
        <f ca="1">LOOKUP($G862*4,难度数据!$I$3:$I$23,IF($F862=1,INDIRECT("难度数据"&amp;"!$J$3:$J$23"),INDIRECT("难度数据"&amp;"!$K$3:$K$23")))</f>
        <v>54950</v>
      </c>
      <c r="P862" s="23">
        <v>0</v>
      </c>
      <c r="Q862" s="23">
        <v>0</v>
      </c>
      <c r="R862" s="23">
        <v>1303009</v>
      </c>
      <c r="S862" s="23">
        <v>1</v>
      </c>
      <c r="T862" s="23">
        <v>1304029</v>
      </c>
      <c r="U862" s="23">
        <v>3</v>
      </c>
      <c r="V862" s="23">
        <v>1304032</v>
      </c>
      <c r="W862" s="23">
        <v>3</v>
      </c>
      <c r="X862" s="23"/>
      <c r="Y862" s="23"/>
      <c r="Z862" s="23"/>
      <c r="AA862" s="28" t="str">
        <f t="shared" si="40"/>
        <v/>
      </c>
      <c r="AB862" s="23">
        <v>0</v>
      </c>
      <c r="AC862" s="28">
        <f t="shared" si="39"/>
        <v>5</v>
      </c>
      <c r="AD862" s="29" t="str">
        <f>VLOOKUP(AG862,[2]战场角色!$A:$V,22,0)</f>
        <v>head_xh_1102009</v>
      </c>
      <c r="AE862" s="29">
        <f>VLOOKUP(AG862,检索目录!A:F,6,0)</f>
        <v>3</v>
      </c>
      <c r="AF862" s="28">
        <f>VLOOKUP(AG862,检索目录!A:F,3,0)</f>
        <v>1</v>
      </c>
      <c r="AG862" s="23">
        <v>1102009</v>
      </c>
    </row>
    <row r="863" s="30" customFormat="1" ht="16.5" spans="1:33">
      <c r="A863" s="35">
        <f>CONCATENATE(9,VLOOKUP(LEFT($D863,3),{"czg",1;"tfq",2;"zyd",3;"jzq",4;"gcz",5;"pcc",6},2,FALSE))*100000+VALUE(MID($D863,5,LEN($D863)-LEN(RIGHT($D863,11))-5+1))*1000+LEFT(RIGHT($D863,10),1)*100+IF(LEFT(RIGHT($D863,8),3)="jlr",1,2)*10+RIGHT($D863,1)</f>
        <v>9512313</v>
      </c>
      <c r="B863" s="23" t="s">
        <v>98</v>
      </c>
      <c r="C863" s="23" t="s">
        <v>183</v>
      </c>
      <c r="D863" s="23" t="s">
        <v>1015</v>
      </c>
      <c r="E863" s="23">
        <v>3</v>
      </c>
      <c r="F863" s="28">
        <f t="shared" si="41"/>
        <v>1</v>
      </c>
      <c r="G863" s="28">
        <f>INDEX(难度数据!$A$1:$G$16,MATCH(VALUE(MID($D863,5,LEN($D863)-LEN(RIGHT($D863,11))-5+1)),难度数据!$A$1:$A$16,0),MATCH(LEFT($D863,3),难度数据!$A$1:$G$1,0))</f>
        <v>45</v>
      </c>
      <c r="H863" s="28">
        <f>VLOOKUP($G863,难度数据!$P:$AI,IF($F863=1,2+VLOOKUP($E863,难度数据!$A$24:$B$27,2,FALSE),12+VLOOKUP($E863,难度数据!$A$28:$B$31,2,FALSE)),FALSE)</f>
        <v>1.17578052058174</v>
      </c>
      <c r="I863" s="28">
        <f>VLOOKUP($G863,难度数据!$P:$AI,IF($F863=1,3+VLOOKUP($E863,难度数据!$A$24:$B$27,2,FALSE),13+VLOOKUP($E863,难度数据!$A$28:$B$31,2,FALSE)),FALSE)</f>
        <v>0</v>
      </c>
      <c r="J863" s="28">
        <f>VLOOKUP($G863,难度数据!$P:$AI,IF($F863=1,4+VLOOKUP($E863,难度数据!$A$24:$B$27,2,FALSE),14+VLOOKUP($E863,难度数据!$A$28:$B$31,2,FALSE)),FALSE)</f>
        <v>2250</v>
      </c>
      <c r="K863" s="23">
        <v>0</v>
      </c>
      <c r="L863" s="23">
        <v>1.5</v>
      </c>
      <c r="M863" s="23">
        <v>0</v>
      </c>
      <c r="N863" s="23">
        <v>0</v>
      </c>
      <c r="O863" s="28">
        <f ca="1">LOOKUP($G863*4,难度数据!$I$3:$I$23,IF($F863=1,INDIRECT("难度数据"&amp;"!$J$3:$J$23"),INDIRECT("难度数据"&amp;"!$K$3:$K$23")))</f>
        <v>190</v>
      </c>
      <c r="P863" s="23">
        <v>0</v>
      </c>
      <c r="Q863" s="23">
        <v>0</v>
      </c>
      <c r="R863" s="23">
        <v>1301011</v>
      </c>
      <c r="S863" s="23">
        <v>1</v>
      </c>
      <c r="T863" s="23">
        <v>1302011</v>
      </c>
      <c r="U863" s="23">
        <v>3</v>
      </c>
      <c r="V863" s="23"/>
      <c r="W863" s="23"/>
      <c r="X863" s="23"/>
      <c r="Y863" s="23"/>
      <c r="Z863" s="23"/>
      <c r="AA863" s="28" t="str">
        <f t="shared" si="40"/>
        <v>gcz-12-3-shl-loc3</v>
      </c>
      <c r="AB863" s="23">
        <v>4</v>
      </c>
      <c r="AC863" s="28">
        <f t="shared" si="39"/>
        <v>5</v>
      </c>
      <c r="AD863" s="29" t="str">
        <f>VLOOKUP(AG863,[2]战场角色!$A:$V,22,0)</f>
        <v>head_yfz_1101011</v>
      </c>
      <c r="AE863" s="29">
        <f>VLOOKUP(AG863,检索目录!A:F,6,0)</f>
        <v>3</v>
      </c>
      <c r="AF863" s="28">
        <f>VLOOKUP(AG863,检索目录!A:F,3,0)</f>
        <v>2</v>
      </c>
      <c r="AG863" s="23">
        <v>1101011</v>
      </c>
    </row>
    <row r="864" s="30" customFormat="1" ht="16.5" spans="1:33">
      <c r="A864" s="35">
        <f>CONCATENATE(9,VLOOKUP(LEFT($D864,3),{"czg",1;"tfq",2;"zyd",3;"jzq",4;"gcz",5;"pcc",6},2,FALSE))*100000+VALUE(MID($D864,5,LEN($D864)-LEN(RIGHT($D864,11))-5+1))*1000+LEFT(RIGHT($D864,10),1)*100+IF(LEFT(RIGHT($D864,8),3)="jlr",1,2)*10+RIGHT($D864,1)</f>
        <v>9512323</v>
      </c>
      <c r="B864" s="23" t="s">
        <v>101</v>
      </c>
      <c r="C864" s="23" t="s">
        <v>524</v>
      </c>
      <c r="D864" s="23" t="s">
        <v>1016</v>
      </c>
      <c r="E864" s="23">
        <v>3</v>
      </c>
      <c r="F864" s="28">
        <f t="shared" si="41"/>
        <v>2</v>
      </c>
      <c r="G864" s="28">
        <f>INDEX(难度数据!$A$1:$G$16,MATCH(VALUE(MID($D864,5,LEN($D864)-LEN(RIGHT($D864,11))-5+1)),难度数据!$A$1:$A$16,0),MATCH(LEFT($D864,3),难度数据!$A$1:$G$1,0))</f>
        <v>45</v>
      </c>
      <c r="H864" s="28">
        <f>VLOOKUP($G864,难度数据!$P:$AI,IF($F864=1,2+VLOOKUP($E864,难度数据!$A$24:$B$27,2,FALSE),12+VLOOKUP($E864,难度数据!$A$28:$B$31,2,FALSE)),FALSE)</f>
        <v>1.18141471276028</v>
      </c>
      <c r="I864" s="28">
        <f>VLOOKUP($G864,难度数据!$P:$AI,IF($F864=1,3+VLOOKUP($E864,难度数据!$A$24:$B$27,2,FALSE),13+VLOOKUP($E864,难度数据!$A$28:$B$31,2,FALSE)),FALSE)</f>
        <v>0</v>
      </c>
      <c r="J864" s="28">
        <f>VLOOKUP($G864,难度数据!$P:$AI,IF($F864=1,4+VLOOKUP($E864,难度数据!$A$24:$B$27,2,FALSE),14+VLOOKUP($E864,难度数据!$A$28:$B$31,2,FALSE)),FALSE)</f>
        <v>2250</v>
      </c>
      <c r="K864" s="23">
        <v>0</v>
      </c>
      <c r="L864" s="23">
        <v>1.5</v>
      </c>
      <c r="M864" s="23">
        <v>0</v>
      </c>
      <c r="N864" s="23">
        <v>0</v>
      </c>
      <c r="O864" s="28">
        <f ca="1">LOOKUP($G864*4,难度数据!$I$3:$I$23,IF($F864=1,INDIRECT("难度数据"&amp;"!$J$3:$J$23"),INDIRECT("难度数据"&amp;"!$K$3:$K$23")))</f>
        <v>54950</v>
      </c>
      <c r="P864" s="23">
        <v>0</v>
      </c>
      <c r="Q864" s="23">
        <v>0</v>
      </c>
      <c r="R864" s="23">
        <v>1303017</v>
      </c>
      <c r="S864" s="23">
        <v>1</v>
      </c>
      <c r="T864" s="23">
        <v>1304030</v>
      </c>
      <c r="U864" s="23">
        <v>3</v>
      </c>
      <c r="V864" s="23">
        <v>1304031</v>
      </c>
      <c r="W864" s="23">
        <v>3</v>
      </c>
      <c r="X864" s="23"/>
      <c r="Y864" s="23"/>
      <c r="Z864" s="23"/>
      <c r="AA864" s="28" t="str">
        <f t="shared" si="40"/>
        <v/>
      </c>
      <c r="AB864" s="23">
        <v>0</v>
      </c>
      <c r="AC864" s="28">
        <f t="shared" si="39"/>
        <v>5</v>
      </c>
      <c r="AD864" s="29" t="str">
        <f>VLOOKUP(AG864,[2]战场角色!$A:$V,22,0)</f>
        <v>head_fl_1102017</v>
      </c>
      <c r="AE864" s="29">
        <f>VLOOKUP(AG864,检索目录!A:F,6,0)</f>
        <v>3</v>
      </c>
      <c r="AF864" s="28">
        <f>VLOOKUP(AG864,检索目录!A:F,3,0)</f>
        <v>2</v>
      </c>
      <c r="AG864" s="23">
        <v>1102017</v>
      </c>
    </row>
    <row r="865" s="30" customFormat="1" ht="16.5" spans="1:33">
      <c r="A865" s="35">
        <f>CONCATENATE(9,VLOOKUP(LEFT($D865,3),{"czg",1;"tfq",2;"zyd",3;"jzq",4;"gcz",5;"pcc",6},2,FALSE))*100000+VALUE(MID($D865,5,LEN($D865)-LEN(RIGHT($D865,11))-5+1))*1000+LEFT(RIGHT($D865,10),1)*100+IF(LEFT(RIGHT($D865,8),3)="jlr",1,2)*10+RIGHT($D865,1)</f>
        <v>9512411</v>
      </c>
      <c r="B865" s="23" t="s">
        <v>98</v>
      </c>
      <c r="C865" s="23" t="s">
        <v>226</v>
      </c>
      <c r="D865" s="23" t="s">
        <v>1017</v>
      </c>
      <c r="E865" s="23">
        <v>3</v>
      </c>
      <c r="F865" s="28">
        <f t="shared" si="41"/>
        <v>1</v>
      </c>
      <c r="G865" s="28">
        <f>INDEX(难度数据!$A$1:$G$16,MATCH(VALUE(MID($D865,5,LEN($D865)-LEN(RIGHT($D865,11))-5+1)),难度数据!$A$1:$A$16,0),MATCH(LEFT($D865,3),难度数据!$A$1:$G$1,0))</f>
        <v>45</v>
      </c>
      <c r="H865" s="28">
        <f>VLOOKUP($G865,难度数据!$P:$AI,IF($F865=1,2+VLOOKUP($E865,难度数据!$A$24:$B$27,2,FALSE),12+VLOOKUP($E865,难度数据!$A$28:$B$31,2,FALSE)),FALSE)</f>
        <v>1.17578052058174</v>
      </c>
      <c r="I865" s="28">
        <f>VLOOKUP($G865,难度数据!$P:$AI,IF($F865=1,3+VLOOKUP($E865,难度数据!$A$24:$B$27,2,FALSE),13+VLOOKUP($E865,难度数据!$A$28:$B$31,2,FALSE)),FALSE)</f>
        <v>0</v>
      </c>
      <c r="J865" s="28">
        <f>VLOOKUP($G865,难度数据!$P:$AI,IF($F865=1,4+VLOOKUP($E865,难度数据!$A$24:$B$27,2,FALSE),14+VLOOKUP($E865,难度数据!$A$28:$B$31,2,FALSE)),FALSE)</f>
        <v>2250</v>
      </c>
      <c r="K865" s="23">
        <v>0</v>
      </c>
      <c r="L865" s="23">
        <v>1.5</v>
      </c>
      <c r="M865" s="23">
        <v>0</v>
      </c>
      <c r="N865" s="23">
        <v>0</v>
      </c>
      <c r="O865" s="28">
        <f ca="1">LOOKUP($G865*4,难度数据!$I$3:$I$23,IF($F865=1,INDIRECT("难度数据"&amp;"!$J$3:$J$23"),INDIRECT("难度数据"&amp;"!$K$3:$K$23")))</f>
        <v>190</v>
      </c>
      <c r="P865" s="23">
        <v>0</v>
      </c>
      <c r="Q865" s="23">
        <v>0</v>
      </c>
      <c r="R865" s="23">
        <v>1301006</v>
      </c>
      <c r="S865" s="23">
        <v>1</v>
      </c>
      <c r="T865" s="23">
        <v>1302006</v>
      </c>
      <c r="U865" s="23">
        <v>3</v>
      </c>
      <c r="V865" s="23"/>
      <c r="W865" s="23"/>
      <c r="X865" s="23"/>
      <c r="Y865" s="23"/>
      <c r="Z865" s="23"/>
      <c r="AA865" s="28" t="str">
        <f t="shared" si="40"/>
        <v>gcz-12-4-shl-loc1</v>
      </c>
      <c r="AB865" s="23">
        <v>4</v>
      </c>
      <c r="AC865" s="28">
        <f t="shared" si="39"/>
        <v>5</v>
      </c>
      <c r="AD865" s="29" t="str">
        <f>VLOOKUP(AG865,[2]战场角色!$A:$V,22,0)</f>
        <v>head_hltn_1101006</v>
      </c>
      <c r="AE865" s="29">
        <f>VLOOKUP(AG865,检索目录!A:F,6,0)</f>
        <v>4</v>
      </c>
      <c r="AF865" s="28">
        <f>VLOOKUP(AG865,检索目录!A:F,3,0)</f>
        <v>3</v>
      </c>
      <c r="AG865" s="23">
        <v>1101006</v>
      </c>
    </row>
    <row r="866" s="30" customFormat="1" ht="16.5" spans="1:33">
      <c r="A866" s="35">
        <f>CONCATENATE(9,VLOOKUP(LEFT($D866,3),{"czg",1;"tfq",2;"zyd",3;"jzq",4;"gcz",5;"pcc",6},2,FALSE))*100000+VALUE(MID($D866,5,LEN($D866)-LEN(RIGHT($D866,11))-5+1))*1000+LEFT(RIGHT($D866,10),1)*100+IF(LEFT(RIGHT($D866,8),3)="jlr",1,2)*10+RIGHT($D866,1)</f>
        <v>9512421</v>
      </c>
      <c r="B866" s="23" t="s">
        <v>101</v>
      </c>
      <c r="C866" s="23" t="s">
        <v>527</v>
      </c>
      <c r="D866" s="23" t="s">
        <v>1018</v>
      </c>
      <c r="E866" s="23">
        <v>3</v>
      </c>
      <c r="F866" s="28">
        <f t="shared" si="41"/>
        <v>2</v>
      </c>
      <c r="G866" s="28">
        <f>INDEX(难度数据!$A$1:$G$16,MATCH(VALUE(MID($D866,5,LEN($D866)-LEN(RIGHT($D866,11))-5+1)),难度数据!$A$1:$A$16,0),MATCH(LEFT($D866,3),难度数据!$A$1:$G$1,0))</f>
        <v>45</v>
      </c>
      <c r="H866" s="28">
        <f>VLOOKUP($G866,难度数据!$P:$AI,IF($F866=1,2+VLOOKUP($E866,难度数据!$A$24:$B$27,2,FALSE),12+VLOOKUP($E866,难度数据!$A$28:$B$31,2,FALSE)),FALSE)</f>
        <v>1.18141471276028</v>
      </c>
      <c r="I866" s="28">
        <f>VLOOKUP($G866,难度数据!$P:$AI,IF($F866=1,3+VLOOKUP($E866,难度数据!$A$24:$B$27,2,FALSE),13+VLOOKUP($E866,难度数据!$A$28:$B$31,2,FALSE)),FALSE)</f>
        <v>0</v>
      </c>
      <c r="J866" s="28">
        <f>VLOOKUP($G866,难度数据!$P:$AI,IF($F866=1,4+VLOOKUP($E866,难度数据!$A$24:$B$27,2,FALSE),14+VLOOKUP($E866,难度数据!$A$28:$B$31,2,FALSE)),FALSE)</f>
        <v>2250</v>
      </c>
      <c r="K866" s="23">
        <v>0</v>
      </c>
      <c r="L866" s="23">
        <v>1.5</v>
      </c>
      <c r="M866" s="23">
        <v>0</v>
      </c>
      <c r="N866" s="23">
        <v>0</v>
      </c>
      <c r="O866" s="28">
        <f ca="1">LOOKUP($G866*4,难度数据!$I$3:$I$23,IF($F866=1,INDIRECT("难度数据"&amp;"!$J$3:$J$23"),INDIRECT("难度数据"&amp;"!$K$3:$K$23")))</f>
        <v>54950</v>
      </c>
      <c r="P866" s="23">
        <v>0</v>
      </c>
      <c r="Q866" s="23">
        <v>0</v>
      </c>
      <c r="R866" s="23">
        <v>1303007</v>
      </c>
      <c r="S866" s="23">
        <v>1</v>
      </c>
      <c r="T866" s="23">
        <v>1304017</v>
      </c>
      <c r="U866" s="23">
        <v>3</v>
      </c>
      <c r="V866" s="23">
        <v>1304019</v>
      </c>
      <c r="W866" s="23">
        <v>3</v>
      </c>
      <c r="X866" s="23"/>
      <c r="Y866" s="23"/>
      <c r="Z866" s="23"/>
      <c r="AA866" s="28" t="str">
        <f t="shared" si="40"/>
        <v/>
      </c>
      <c r="AB866" s="23">
        <v>0</v>
      </c>
      <c r="AC866" s="28">
        <f t="shared" si="39"/>
        <v>5</v>
      </c>
      <c r="AD866" s="29" t="str">
        <f>VLOOKUP(AG866,[2]战场角色!$A:$V,22,0)</f>
        <v>head_tstn_1102007</v>
      </c>
      <c r="AE866" s="29">
        <f>VLOOKUP(AG866,检索目录!A:F,6,0)</f>
        <v>4</v>
      </c>
      <c r="AF866" s="28">
        <f>VLOOKUP(AG866,检索目录!A:F,3,0)</f>
        <v>3</v>
      </c>
      <c r="AG866" s="23">
        <v>1102007</v>
      </c>
    </row>
    <row r="867" s="30" customFormat="1" ht="16.5" spans="1:33">
      <c r="A867" s="35">
        <f>CONCATENATE(9,VLOOKUP(LEFT($D867,3),{"czg",1;"tfq",2;"zyd",3;"jzq",4;"gcz",5;"pcc",6},2,FALSE))*100000+VALUE(MID($D867,5,LEN($D867)-LEN(RIGHT($D867,11))-5+1))*1000+LEFT(RIGHT($D867,10),1)*100+IF(LEFT(RIGHT($D867,8),3)="jlr",1,2)*10+RIGHT($D867,1)</f>
        <v>9512412</v>
      </c>
      <c r="B867" s="23" t="s">
        <v>98</v>
      </c>
      <c r="C867" s="23" t="s">
        <v>231</v>
      </c>
      <c r="D867" s="23" t="s">
        <v>1019</v>
      </c>
      <c r="E867" s="23">
        <v>4</v>
      </c>
      <c r="F867" s="28">
        <f t="shared" si="41"/>
        <v>1</v>
      </c>
      <c r="G867" s="28">
        <f>INDEX(难度数据!$A$1:$G$16,MATCH(VALUE(MID($D867,5,LEN($D867)-LEN(RIGHT($D867,11))-5+1)),难度数据!$A$1:$A$16,0),MATCH(LEFT($D867,3),难度数据!$A$1:$G$1,0))</f>
        <v>45</v>
      </c>
      <c r="H867" s="28">
        <f>VLOOKUP($G867,难度数据!$P:$AI,IF($F867=1,2+VLOOKUP($E867,难度数据!$A$24:$B$27,2,FALSE),12+VLOOKUP($E867,难度数据!$A$28:$B$31,2,FALSE)),FALSE)</f>
        <v>1.3565706379162</v>
      </c>
      <c r="I867" s="28">
        <f>VLOOKUP($G867,难度数据!$P:$AI,IF($F867=1,3+VLOOKUP($E867,难度数据!$A$24:$B$27,2,FALSE),13+VLOOKUP($E867,难度数据!$A$28:$B$31,2,FALSE)),FALSE)</f>
        <v>0</v>
      </c>
      <c r="J867" s="28">
        <f>VLOOKUP($G867,难度数据!$P:$AI,IF($F867=1,4+VLOOKUP($E867,难度数据!$A$24:$B$27,2,FALSE),14+VLOOKUP($E867,难度数据!$A$28:$B$31,2,FALSE)),FALSE)</f>
        <v>2250</v>
      </c>
      <c r="K867" s="23">
        <v>0</v>
      </c>
      <c r="L867" s="23">
        <v>1.5</v>
      </c>
      <c r="M867" s="23">
        <v>0</v>
      </c>
      <c r="N867" s="23">
        <v>0</v>
      </c>
      <c r="O867" s="28">
        <f ca="1">LOOKUP($G867*4,难度数据!$I$3:$I$23,IF($F867=1,INDIRECT("难度数据"&amp;"!$J$3:$J$23"),INDIRECT("难度数据"&amp;"!$K$3:$K$23")))</f>
        <v>190</v>
      </c>
      <c r="P867" s="23">
        <v>0</v>
      </c>
      <c r="Q867" s="23">
        <v>0</v>
      </c>
      <c r="R867" s="23">
        <v>1301003</v>
      </c>
      <c r="S867" s="23">
        <v>1</v>
      </c>
      <c r="T867" s="23">
        <v>1302003</v>
      </c>
      <c r="U867" s="23">
        <v>3</v>
      </c>
      <c r="V867" s="23"/>
      <c r="W867" s="23"/>
      <c r="X867" s="23"/>
      <c r="Y867" s="23"/>
      <c r="Z867" s="23"/>
      <c r="AA867" s="28" t="str">
        <f t="shared" si="40"/>
        <v>gcz-12-4-shl-loc2</v>
      </c>
      <c r="AB867" s="23">
        <v>4</v>
      </c>
      <c r="AC867" s="28">
        <f t="shared" si="39"/>
        <v>5</v>
      </c>
      <c r="AD867" s="29" t="str">
        <f>VLOOKUP(AG867,[2]战场角色!$A:$V,22,0)</f>
        <v>head_zdxl_1101003</v>
      </c>
      <c r="AE867" s="29">
        <f>VLOOKUP(AG867,检索目录!A:F,6,0)</f>
        <v>3</v>
      </c>
      <c r="AF867" s="28">
        <f>VLOOKUP(AG867,检索目录!A:F,3,0)</f>
        <v>3</v>
      </c>
      <c r="AG867" s="23">
        <v>1101003</v>
      </c>
    </row>
    <row r="868" s="30" customFormat="1" ht="16.5" spans="1:33">
      <c r="A868" s="35">
        <f>CONCATENATE(9,VLOOKUP(LEFT($D868,3),{"czg",1;"tfq",2;"zyd",3;"jzq",4;"gcz",5;"pcc",6},2,FALSE))*100000+VALUE(MID($D868,5,LEN($D868)-LEN(RIGHT($D868,11))-5+1))*1000+LEFT(RIGHT($D868,10),1)*100+IF(LEFT(RIGHT($D868,8),3)="jlr",1,2)*10+RIGHT($D868,1)</f>
        <v>9512422</v>
      </c>
      <c r="B868" s="23" t="s">
        <v>101</v>
      </c>
      <c r="C868" s="23" t="s">
        <v>505</v>
      </c>
      <c r="D868" s="23" t="s">
        <v>1020</v>
      </c>
      <c r="E868" s="23">
        <v>4</v>
      </c>
      <c r="F868" s="28">
        <f t="shared" si="41"/>
        <v>2</v>
      </c>
      <c r="G868" s="28">
        <f>INDEX(难度数据!$A$1:$G$16,MATCH(VALUE(MID($D868,5,LEN($D868)-LEN(RIGHT($D868,11))-5+1)),难度数据!$A$1:$A$16,0),MATCH(LEFT($D868,3),难度数据!$A$1:$G$1,0))</f>
        <v>45</v>
      </c>
      <c r="H868" s="28">
        <f>VLOOKUP($G868,难度数据!$P:$AI,IF($F868=1,2+VLOOKUP($E868,难度数据!$A$24:$B$27,2,FALSE),12+VLOOKUP($E868,难度数据!$A$28:$B$31,2,FALSE)),FALSE)</f>
        <v>1.35914966954722</v>
      </c>
      <c r="I868" s="28">
        <f>VLOOKUP($G868,难度数据!$P:$AI,IF($F868=1,3+VLOOKUP($E868,难度数据!$A$24:$B$27,2,FALSE),13+VLOOKUP($E868,难度数据!$A$28:$B$31,2,FALSE)),FALSE)</f>
        <v>0</v>
      </c>
      <c r="J868" s="28">
        <f>VLOOKUP($G868,难度数据!$P:$AI,IF($F868=1,4+VLOOKUP($E868,难度数据!$A$24:$B$27,2,FALSE),14+VLOOKUP($E868,难度数据!$A$28:$B$31,2,FALSE)),FALSE)</f>
        <v>2250</v>
      </c>
      <c r="K868" s="23">
        <v>0</v>
      </c>
      <c r="L868" s="23">
        <v>1.5</v>
      </c>
      <c r="M868" s="23">
        <v>0</v>
      </c>
      <c r="N868" s="23">
        <v>0</v>
      </c>
      <c r="O868" s="28">
        <f ca="1">LOOKUP($G868*4,难度数据!$I$3:$I$23,IF($F868=1,INDIRECT("难度数据"&amp;"!$J$3:$J$23"),INDIRECT("难度数据"&amp;"!$K$3:$K$23")))</f>
        <v>54950</v>
      </c>
      <c r="P868" s="23">
        <v>0</v>
      </c>
      <c r="Q868" s="23">
        <v>0</v>
      </c>
      <c r="R868" s="23">
        <v>1303005</v>
      </c>
      <c r="S868" s="23">
        <v>1</v>
      </c>
      <c r="T868" s="23">
        <v>1304030</v>
      </c>
      <c r="U868" s="23">
        <v>3</v>
      </c>
      <c r="V868" s="23">
        <v>1304036</v>
      </c>
      <c r="W868" s="23">
        <v>3</v>
      </c>
      <c r="X868" s="23"/>
      <c r="Y868" s="23"/>
      <c r="Z868" s="23"/>
      <c r="AA868" s="28" t="str">
        <f t="shared" si="40"/>
        <v/>
      </c>
      <c r="AB868" s="23">
        <v>0</v>
      </c>
      <c r="AC868" s="28">
        <f t="shared" si="39"/>
        <v>5</v>
      </c>
      <c r="AD868" s="29" t="str">
        <f>VLOOKUP(AG868,[2]战场角色!$A:$V,22,0)</f>
        <v>head_lxy_1102005</v>
      </c>
      <c r="AE868" s="29">
        <f>VLOOKUP(AG868,检索目录!A:F,6,0)</f>
        <v>3</v>
      </c>
      <c r="AF868" s="28">
        <f>VLOOKUP(AG868,检索目录!A:F,3,0)</f>
        <v>3</v>
      </c>
      <c r="AG868" s="23">
        <v>1102005</v>
      </c>
    </row>
    <row r="869" s="30" customFormat="1" ht="16.5" spans="1:33">
      <c r="A869" s="35">
        <f>CONCATENATE(9,VLOOKUP(LEFT($D869,3),{"czg",1;"tfq",2;"zyd",3;"jzq",4;"gcz",5;"pcc",6},2,FALSE))*100000+VALUE(MID($D869,5,LEN($D869)-LEN(RIGHT($D869,11))-5+1))*1000+LEFT(RIGHT($D869,10),1)*100+IF(LEFT(RIGHT($D869,8),3)="jlr",1,2)*10+RIGHT($D869,1)</f>
        <v>9512413</v>
      </c>
      <c r="B869" s="23" t="s">
        <v>98</v>
      </c>
      <c r="C869" s="23" t="s">
        <v>99</v>
      </c>
      <c r="D869" s="23" t="s">
        <v>1021</v>
      </c>
      <c r="E869" s="23">
        <v>3</v>
      </c>
      <c r="F869" s="28">
        <f t="shared" si="41"/>
        <v>1</v>
      </c>
      <c r="G869" s="28">
        <f>INDEX(难度数据!$A$1:$G$16,MATCH(VALUE(MID($D869,5,LEN($D869)-LEN(RIGHT($D869,11))-5+1)),难度数据!$A$1:$A$16,0),MATCH(LEFT($D869,3),难度数据!$A$1:$G$1,0))</f>
        <v>45</v>
      </c>
      <c r="H869" s="28">
        <f>VLOOKUP($G869,难度数据!$P:$AI,IF($F869=1,2+VLOOKUP($E869,难度数据!$A$24:$B$27,2,FALSE),12+VLOOKUP($E869,难度数据!$A$28:$B$31,2,FALSE)),FALSE)</f>
        <v>1.17578052058174</v>
      </c>
      <c r="I869" s="28">
        <f>VLOOKUP($G869,难度数据!$P:$AI,IF($F869=1,3+VLOOKUP($E869,难度数据!$A$24:$B$27,2,FALSE),13+VLOOKUP($E869,难度数据!$A$28:$B$31,2,FALSE)),FALSE)</f>
        <v>0</v>
      </c>
      <c r="J869" s="28">
        <f>VLOOKUP($G869,难度数据!$P:$AI,IF($F869=1,4+VLOOKUP($E869,难度数据!$A$24:$B$27,2,FALSE),14+VLOOKUP($E869,难度数据!$A$28:$B$31,2,FALSE)),FALSE)</f>
        <v>2250</v>
      </c>
      <c r="K869" s="23">
        <v>0</v>
      </c>
      <c r="L869" s="23">
        <v>1.5</v>
      </c>
      <c r="M869" s="23">
        <v>0</v>
      </c>
      <c r="N869" s="23">
        <v>0</v>
      </c>
      <c r="O869" s="28">
        <f ca="1">LOOKUP($G869*4,难度数据!$I$3:$I$23,IF($F869=1,INDIRECT("难度数据"&amp;"!$J$3:$J$23"),INDIRECT("难度数据"&amp;"!$K$3:$K$23")))</f>
        <v>190</v>
      </c>
      <c r="P869" s="23">
        <v>0</v>
      </c>
      <c r="Q869" s="23">
        <v>0</v>
      </c>
      <c r="R869" s="23">
        <v>1301012</v>
      </c>
      <c r="S869" s="23">
        <v>1</v>
      </c>
      <c r="T869" s="23">
        <v>1302012</v>
      </c>
      <c r="U869" s="23">
        <v>3</v>
      </c>
      <c r="V869" s="23"/>
      <c r="W869" s="23"/>
      <c r="X869" s="23"/>
      <c r="Y869" s="23"/>
      <c r="Z869" s="23"/>
      <c r="AA869" s="28" t="str">
        <f t="shared" si="40"/>
        <v>gcz-12-4-shl-loc3</v>
      </c>
      <c r="AB869" s="23">
        <v>4</v>
      </c>
      <c r="AC869" s="28">
        <f t="shared" si="39"/>
        <v>5</v>
      </c>
      <c r="AD869" s="29" t="str">
        <f>VLOOKUP(AG869,[2]战场角色!$A:$V,22,0)</f>
        <v>head_nyf_1101012</v>
      </c>
      <c r="AE869" s="29">
        <f>VLOOKUP(AG869,检索目录!A:F,6,0)</f>
        <v>2</v>
      </c>
      <c r="AF869" s="28">
        <f>VLOOKUP(AG869,检索目录!A:F,3,0)</f>
        <v>2</v>
      </c>
      <c r="AG869" s="23">
        <v>1101012</v>
      </c>
    </row>
    <row r="870" s="30" customFormat="1" ht="16.5" spans="1:33">
      <c r="A870" s="35">
        <f>CONCATENATE(9,VLOOKUP(LEFT($D870,3),{"czg",1;"tfq",2;"zyd",3;"jzq",4;"gcz",5;"pcc",6},2,FALSE))*100000+VALUE(MID($D870,5,LEN($D870)-LEN(RIGHT($D870,11))-5+1))*1000+LEFT(RIGHT($D870,10),1)*100+IF(LEFT(RIGHT($D870,8),3)="jlr",1,2)*10+RIGHT($D870,1)</f>
        <v>9512423</v>
      </c>
      <c r="B870" s="23" t="s">
        <v>101</v>
      </c>
      <c r="C870" s="23" t="s">
        <v>493</v>
      </c>
      <c r="D870" s="23" t="s">
        <v>1022</v>
      </c>
      <c r="E870" s="23">
        <v>3</v>
      </c>
      <c r="F870" s="28">
        <f t="shared" si="41"/>
        <v>2</v>
      </c>
      <c r="G870" s="28">
        <f>INDEX(难度数据!$A$1:$G$16,MATCH(VALUE(MID($D870,5,LEN($D870)-LEN(RIGHT($D870,11))-5+1)),难度数据!$A$1:$A$16,0),MATCH(LEFT($D870,3),难度数据!$A$1:$G$1,0))</f>
        <v>45</v>
      </c>
      <c r="H870" s="28">
        <f>VLOOKUP($G870,难度数据!$P:$AI,IF($F870=1,2+VLOOKUP($E870,难度数据!$A$24:$B$27,2,FALSE),12+VLOOKUP($E870,难度数据!$A$28:$B$31,2,FALSE)),FALSE)</f>
        <v>1.18141471276028</v>
      </c>
      <c r="I870" s="28">
        <f>VLOOKUP($G870,难度数据!$P:$AI,IF($F870=1,3+VLOOKUP($E870,难度数据!$A$24:$B$27,2,FALSE),13+VLOOKUP($E870,难度数据!$A$28:$B$31,2,FALSE)),FALSE)</f>
        <v>0</v>
      </c>
      <c r="J870" s="28">
        <f>VLOOKUP($G870,难度数据!$P:$AI,IF($F870=1,4+VLOOKUP($E870,难度数据!$A$24:$B$27,2,FALSE),14+VLOOKUP($E870,难度数据!$A$28:$B$31,2,FALSE)),FALSE)</f>
        <v>2250</v>
      </c>
      <c r="K870" s="23">
        <v>0</v>
      </c>
      <c r="L870" s="23">
        <v>1.5</v>
      </c>
      <c r="M870" s="23">
        <v>0</v>
      </c>
      <c r="N870" s="23">
        <v>0</v>
      </c>
      <c r="O870" s="28">
        <f ca="1">LOOKUP($G870*4,难度数据!$I$3:$I$23,IF($F870=1,INDIRECT("难度数据"&amp;"!$J$3:$J$23"),INDIRECT("难度数据"&amp;"!$K$3:$K$23")))</f>
        <v>54950</v>
      </c>
      <c r="P870" s="23">
        <v>0</v>
      </c>
      <c r="Q870" s="23">
        <v>0</v>
      </c>
      <c r="R870" s="23">
        <v>1303018</v>
      </c>
      <c r="S870" s="23">
        <v>1</v>
      </c>
      <c r="T870" s="23">
        <v>1304029</v>
      </c>
      <c r="U870" s="23">
        <v>3</v>
      </c>
      <c r="V870" s="23">
        <v>1304032</v>
      </c>
      <c r="W870" s="23">
        <v>3</v>
      </c>
      <c r="X870" s="23"/>
      <c r="Y870" s="23"/>
      <c r="Z870" s="23"/>
      <c r="AA870" s="28" t="str">
        <f t="shared" si="40"/>
        <v/>
      </c>
      <c r="AB870" s="23">
        <v>0</v>
      </c>
      <c r="AC870" s="28">
        <f t="shared" si="39"/>
        <v>5</v>
      </c>
      <c r="AD870" s="29" t="str">
        <f>VLOOKUP(AG870,[2]战场角色!$A:$V,22,0)</f>
        <v>head_sr_1102018</v>
      </c>
      <c r="AE870" s="29">
        <f>VLOOKUP(AG870,检索目录!A:F,6,0)</f>
        <v>2</v>
      </c>
      <c r="AF870" s="28">
        <f>VLOOKUP(AG870,检索目录!A:F,3,0)</f>
        <v>2</v>
      </c>
      <c r="AG870" s="23">
        <v>1102018</v>
      </c>
    </row>
    <row r="871" s="30" customFormat="1" ht="16.5" spans="1:33">
      <c r="A871" s="35">
        <f>CONCATENATE(9,VLOOKUP(LEFT($D871,3),{"czg",1;"tfq",2;"zyd",3;"jzq",4;"gcz",5;"pcc",6},2,FALSE))*100000+VALUE(MID($D871,5,LEN($D871)-LEN(RIGHT($D871,11))-5+1))*1000+LEFT(RIGHT($D871,10),1)*100+IF(LEFT(RIGHT($D871,8),3)="jlr",1,2)*10+RIGHT($D871,1)</f>
        <v>9512511</v>
      </c>
      <c r="B871" s="23" t="s">
        <v>98</v>
      </c>
      <c r="C871" s="23" t="s">
        <v>207</v>
      </c>
      <c r="D871" s="23" t="s">
        <v>1023</v>
      </c>
      <c r="E871" s="23">
        <v>3</v>
      </c>
      <c r="F871" s="28">
        <f t="shared" si="41"/>
        <v>1</v>
      </c>
      <c r="G871" s="28">
        <f>INDEX(难度数据!$A$1:$G$16,MATCH(VALUE(MID($D871,5,LEN($D871)-LEN(RIGHT($D871,11))-5+1)),难度数据!$A$1:$A$16,0),MATCH(LEFT($D871,3),难度数据!$A$1:$G$1,0))</f>
        <v>45</v>
      </c>
      <c r="H871" s="28">
        <f>VLOOKUP($G871,难度数据!$P:$AI,IF($F871=1,2+VLOOKUP($E871,难度数据!$A$24:$B$27,2,FALSE),12+VLOOKUP($E871,难度数据!$A$28:$B$31,2,FALSE)),FALSE)</f>
        <v>1.17578052058174</v>
      </c>
      <c r="I871" s="28">
        <f>VLOOKUP($G871,难度数据!$P:$AI,IF($F871=1,3+VLOOKUP($E871,难度数据!$A$24:$B$27,2,FALSE),13+VLOOKUP($E871,难度数据!$A$28:$B$31,2,FALSE)),FALSE)</f>
        <v>0</v>
      </c>
      <c r="J871" s="28">
        <f>VLOOKUP($G871,难度数据!$P:$AI,IF($F871=1,4+VLOOKUP($E871,难度数据!$A$24:$B$27,2,FALSE),14+VLOOKUP($E871,难度数据!$A$28:$B$31,2,FALSE)),FALSE)</f>
        <v>2250</v>
      </c>
      <c r="K871" s="23">
        <v>0</v>
      </c>
      <c r="L871" s="23">
        <v>1.5</v>
      </c>
      <c r="M871" s="23">
        <v>0</v>
      </c>
      <c r="N871" s="23">
        <v>0</v>
      </c>
      <c r="O871" s="28">
        <f ca="1">LOOKUP($G871*4,难度数据!$I$3:$I$23,IF($F871=1,INDIRECT("难度数据"&amp;"!$J$3:$J$23"),INDIRECT("难度数据"&amp;"!$K$3:$K$23")))</f>
        <v>190</v>
      </c>
      <c r="P871" s="23">
        <v>0</v>
      </c>
      <c r="Q871" s="23">
        <v>0</v>
      </c>
      <c r="R871" s="23">
        <v>1301009</v>
      </c>
      <c r="S871" s="23">
        <v>1</v>
      </c>
      <c r="T871" s="23">
        <v>1302009</v>
      </c>
      <c r="U871" s="23">
        <v>3</v>
      </c>
      <c r="V871" s="23"/>
      <c r="W871" s="23"/>
      <c r="X871" s="23"/>
      <c r="Y871" s="23"/>
      <c r="Z871" s="23"/>
      <c r="AA871" s="28" t="str">
        <f t="shared" si="40"/>
        <v>gcz-12-5-shl-loc1</v>
      </c>
      <c r="AB871" s="23">
        <v>4</v>
      </c>
      <c r="AC871" s="28">
        <f t="shared" si="39"/>
        <v>5</v>
      </c>
      <c r="AD871" s="29" t="str">
        <f>VLOOKUP(AG871,[2]战场角色!$A:$V,22,0)</f>
        <v>head_blsm_1101009</v>
      </c>
      <c r="AE871" s="29">
        <f>VLOOKUP(AG871,检索目录!A:F,6,0)</f>
        <v>3</v>
      </c>
      <c r="AF871" s="28">
        <f>VLOOKUP(AG871,检索目录!A:F,3,0)</f>
        <v>3</v>
      </c>
      <c r="AG871" s="23">
        <v>1101009</v>
      </c>
    </row>
    <row r="872" s="30" customFormat="1" ht="16.5" spans="1:33">
      <c r="A872" s="35">
        <f>CONCATENATE(9,VLOOKUP(LEFT($D872,3),{"czg",1;"tfq",2;"zyd",3;"jzq",4;"gcz",5;"pcc",6},2,FALSE))*100000+VALUE(MID($D872,5,LEN($D872)-LEN(RIGHT($D872,11))-5+1))*1000+LEFT(RIGHT($D872,10),1)*100+IF(LEFT(RIGHT($D872,8),3)="jlr",1,2)*10+RIGHT($D872,1)</f>
        <v>9512521</v>
      </c>
      <c r="B872" s="23" t="s">
        <v>101</v>
      </c>
      <c r="C872" s="23" t="s">
        <v>515</v>
      </c>
      <c r="D872" s="23" t="s">
        <v>1024</v>
      </c>
      <c r="E872" s="23">
        <v>3</v>
      </c>
      <c r="F872" s="28">
        <f t="shared" si="41"/>
        <v>2</v>
      </c>
      <c r="G872" s="28">
        <f>INDEX(难度数据!$A$1:$G$16,MATCH(VALUE(MID($D872,5,LEN($D872)-LEN(RIGHT($D872,11))-5+1)),难度数据!$A$1:$A$16,0),MATCH(LEFT($D872,3),难度数据!$A$1:$G$1,0))</f>
        <v>45</v>
      </c>
      <c r="H872" s="28">
        <f>VLOOKUP($G872,难度数据!$P:$AI,IF($F872=1,2+VLOOKUP($E872,难度数据!$A$24:$B$27,2,FALSE),12+VLOOKUP($E872,难度数据!$A$28:$B$31,2,FALSE)),FALSE)</f>
        <v>1.18141471276028</v>
      </c>
      <c r="I872" s="28">
        <f>VLOOKUP($G872,难度数据!$P:$AI,IF($F872=1,3+VLOOKUP($E872,难度数据!$A$24:$B$27,2,FALSE),13+VLOOKUP($E872,难度数据!$A$28:$B$31,2,FALSE)),FALSE)</f>
        <v>0</v>
      </c>
      <c r="J872" s="28">
        <f>VLOOKUP($G872,难度数据!$P:$AI,IF($F872=1,4+VLOOKUP($E872,难度数据!$A$24:$B$27,2,FALSE),14+VLOOKUP($E872,难度数据!$A$28:$B$31,2,FALSE)),FALSE)</f>
        <v>2250</v>
      </c>
      <c r="K872" s="23">
        <v>0</v>
      </c>
      <c r="L872" s="23">
        <v>1.5</v>
      </c>
      <c r="M872" s="23">
        <v>0</v>
      </c>
      <c r="N872" s="23">
        <v>0</v>
      </c>
      <c r="O872" s="28">
        <f ca="1">LOOKUP($G872*4,难度数据!$I$3:$I$23,IF($F872=1,INDIRECT("难度数据"&amp;"!$J$3:$J$23"),INDIRECT("难度数据"&amp;"!$K$3:$K$23")))</f>
        <v>54950</v>
      </c>
      <c r="P872" s="23">
        <v>0</v>
      </c>
      <c r="Q872" s="23">
        <v>0</v>
      </c>
      <c r="R872" s="23">
        <v>1303014</v>
      </c>
      <c r="S872" s="23">
        <v>1</v>
      </c>
      <c r="T872" s="23">
        <v>1304017</v>
      </c>
      <c r="U872" s="23">
        <v>3</v>
      </c>
      <c r="V872" s="23">
        <v>1304019</v>
      </c>
      <c r="W872" s="23">
        <v>3</v>
      </c>
      <c r="X872" s="23"/>
      <c r="Y872" s="23"/>
      <c r="Z872" s="23"/>
      <c r="AA872" s="28" t="str">
        <f t="shared" si="40"/>
        <v/>
      </c>
      <c r="AB872" s="23">
        <v>0</v>
      </c>
      <c r="AC872" s="28">
        <f t="shared" si="39"/>
        <v>5</v>
      </c>
      <c r="AD872" s="29" t="str">
        <f>VLOOKUP(AG872,[2]战场角色!$A:$V,22,0)</f>
        <v>head_slm_1102014</v>
      </c>
      <c r="AE872" s="29">
        <f>VLOOKUP(AG872,检索目录!A:F,6,0)</f>
        <v>3</v>
      </c>
      <c r="AF872" s="28">
        <f>VLOOKUP(AG872,检索目录!A:F,3,0)</f>
        <v>3</v>
      </c>
      <c r="AG872" s="23">
        <v>1102014</v>
      </c>
    </row>
    <row r="873" s="30" customFormat="1" ht="16.5" spans="1:33">
      <c r="A873" s="35">
        <f>CONCATENATE(9,VLOOKUP(LEFT($D873,3),{"czg",1;"tfq",2;"zyd",3;"jzq",4;"gcz",5;"pcc",6},2,FALSE))*100000+VALUE(MID($D873,5,LEN($D873)-LEN(RIGHT($D873,11))-5+1))*1000+LEFT(RIGHT($D873,10),1)*100+IF(LEFT(RIGHT($D873,8),3)="jlr",1,2)*10+RIGHT($D873,1)</f>
        <v>9512512</v>
      </c>
      <c r="B873" s="23" t="s">
        <v>98</v>
      </c>
      <c r="C873" s="23" t="s">
        <v>104</v>
      </c>
      <c r="D873" s="23" t="s">
        <v>1025</v>
      </c>
      <c r="E873" s="23">
        <v>4</v>
      </c>
      <c r="F873" s="28">
        <f t="shared" si="41"/>
        <v>1</v>
      </c>
      <c r="G873" s="28">
        <f>INDEX(难度数据!$A$1:$G$16,MATCH(VALUE(MID($D873,5,LEN($D873)-LEN(RIGHT($D873,11))-5+1)),难度数据!$A$1:$A$16,0),MATCH(LEFT($D873,3),难度数据!$A$1:$G$1,0))</f>
        <v>45</v>
      </c>
      <c r="H873" s="28">
        <f>VLOOKUP($G873,难度数据!$P:$AI,IF($F873=1,2+VLOOKUP($E873,难度数据!$A$24:$B$27,2,FALSE),12+VLOOKUP($E873,难度数据!$A$28:$B$31,2,FALSE)),FALSE)</f>
        <v>1.3565706379162</v>
      </c>
      <c r="I873" s="28">
        <f>VLOOKUP($G873,难度数据!$P:$AI,IF($F873=1,3+VLOOKUP($E873,难度数据!$A$24:$B$27,2,FALSE),13+VLOOKUP($E873,难度数据!$A$28:$B$31,2,FALSE)),FALSE)</f>
        <v>0</v>
      </c>
      <c r="J873" s="28">
        <f>VLOOKUP($G873,难度数据!$P:$AI,IF($F873=1,4+VLOOKUP($E873,难度数据!$A$24:$B$27,2,FALSE),14+VLOOKUP($E873,难度数据!$A$28:$B$31,2,FALSE)),FALSE)</f>
        <v>2250</v>
      </c>
      <c r="K873" s="23">
        <v>0</v>
      </c>
      <c r="L873" s="23">
        <v>1.5</v>
      </c>
      <c r="M873" s="23">
        <v>0</v>
      </c>
      <c r="N873" s="23">
        <v>0</v>
      </c>
      <c r="O873" s="28">
        <f ca="1">LOOKUP($G873*4,难度数据!$I$3:$I$23,IF($F873=1,INDIRECT("难度数据"&amp;"!$J$3:$J$23"),INDIRECT("难度数据"&amp;"!$K$3:$K$23")))</f>
        <v>190</v>
      </c>
      <c r="P873" s="23">
        <v>0</v>
      </c>
      <c r="Q873" s="23">
        <v>0</v>
      </c>
      <c r="R873" s="23">
        <v>1301008</v>
      </c>
      <c r="S873" s="23">
        <v>1</v>
      </c>
      <c r="T873" s="23">
        <v>1302008</v>
      </c>
      <c r="U873" s="23">
        <v>3</v>
      </c>
      <c r="V873" s="23"/>
      <c r="W873" s="23"/>
      <c r="X873" s="23"/>
      <c r="Y873" s="23"/>
      <c r="Z873" s="23"/>
      <c r="AA873" s="28" t="str">
        <f t="shared" si="40"/>
        <v>gcz-12-5-shl-loc2</v>
      </c>
      <c r="AB873" s="23">
        <v>4</v>
      </c>
      <c r="AC873" s="28">
        <f t="shared" si="39"/>
        <v>5</v>
      </c>
      <c r="AD873" s="29" t="str">
        <f>VLOOKUP(AG873,[2]战场角色!$A:$V,22,0)</f>
        <v>head_hekp_1101008</v>
      </c>
      <c r="AE873" s="29">
        <f>VLOOKUP(AG873,检索目录!A:F,6,0)</f>
        <v>2</v>
      </c>
      <c r="AF873" s="28">
        <f>VLOOKUP(AG873,检索目录!A:F,3,0)</f>
        <v>3</v>
      </c>
      <c r="AG873" s="23">
        <v>1101008</v>
      </c>
    </row>
    <row r="874" s="30" customFormat="1" ht="16.5" spans="1:33">
      <c r="A874" s="35">
        <f>CONCATENATE(9,VLOOKUP(LEFT($D874,3),{"czg",1;"tfq",2;"zyd",3;"jzq",4;"gcz",5;"pcc",6},2,FALSE))*100000+VALUE(MID($D874,5,LEN($D874)-LEN(RIGHT($D874,11))-5+1))*1000+LEFT(RIGHT($D874,10),1)*100+IF(LEFT(RIGHT($D874,8),3)="jlr",1,2)*10+RIGHT($D874,1)</f>
        <v>9512522</v>
      </c>
      <c r="B874" s="23" t="s">
        <v>101</v>
      </c>
      <c r="C874" s="23" t="s">
        <v>496</v>
      </c>
      <c r="D874" s="23" t="s">
        <v>1026</v>
      </c>
      <c r="E874" s="23">
        <v>4</v>
      </c>
      <c r="F874" s="28">
        <f t="shared" si="41"/>
        <v>2</v>
      </c>
      <c r="G874" s="28">
        <f>INDEX(难度数据!$A$1:$G$16,MATCH(VALUE(MID($D874,5,LEN($D874)-LEN(RIGHT($D874,11))-5+1)),难度数据!$A$1:$A$16,0),MATCH(LEFT($D874,3),难度数据!$A$1:$G$1,0))</f>
        <v>45</v>
      </c>
      <c r="H874" s="28">
        <f>VLOOKUP($G874,难度数据!$P:$AI,IF($F874=1,2+VLOOKUP($E874,难度数据!$A$24:$B$27,2,FALSE),12+VLOOKUP($E874,难度数据!$A$28:$B$31,2,FALSE)),FALSE)</f>
        <v>1.35914966954722</v>
      </c>
      <c r="I874" s="28">
        <f>VLOOKUP($G874,难度数据!$P:$AI,IF($F874=1,3+VLOOKUP($E874,难度数据!$A$24:$B$27,2,FALSE),13+VLOOKUP($E874,难度数据!$A$28:$B$31,2,FALSE)),FALSE)</f>
        <v>0</v>
      </c>
      <c r="J874" s="28">
        <f>VLOOKUP($G874,难度数据!$P:$AI,IF($F874=1,4+VLOOKUP($E874,难度数据!$A$24:$B$27,2,FALSE),14+VLOOKUP($E874,难度数据!$A$28:$B$31,2,FALSE)),FALSE)</f>
        <v>2250</v>
      </c>
      <c r="K874" s="23">
        <v>0</v>
      </c>
      <c r="L874" s="23">
        <v>1.5</v>
      </c>
      <c r="M874" s="23">
        <v>0</v>
      </c>
      <c r="N874" s="23">
        <v>0</v>
      </c>
      <c r="O874" s="28">
        <f ca="1">LOOKUP($G874*4,难度数据!$I$3:$I$23,IF($F874=1,INDIRECT("难度数据"&amp;"!$J$3:$J$23"),INDIRECT("难度数据"&amp;"!$K$3:$K$23")))</f>
        <v>54950</v>
      </c>
      <c r="P874" s="23">
        <v>0</v>
      </c>
      <c r="Q874" s="23">
        <v>0</v>
      </c>
      <c r="R874" s="23">
        <v>1303013</v>
      </c>
      <c r="S874" s="23">
        <v>1</v>
      </c>
      <c r="T874" s="23">
        <v>1304030</v>
      </c>
      <c r="U874" s="23">
        <v>3</v>
      </c>
      <c r="V874" s="23">
        <v>1304031</v>
      </c>
      <c r="W874" s="23">
        <v>3</v>
      </c>
      <c r="X874" s="23"/>
      <c r="Y874" s="23"/>
      <c r="Z874" s="23"/>
      <c r="AA874" s="28" t="str">
        <f t="shared" si="40"/>
        <v/>
      </c>
      <c r="AB874" s="23">
        <v>0</v>
      </c>
      <c r="AC874" s="28">
        <f t="shared" si="39"/>
        <v>5</v>
      </c>
      <c r="AD874" s="29" t="str">
        <f>VLOOKUP(AG874,[2]战场角色!$A:$V,22,0)</f>
        <v>head_sbls_1102013</v>
      </c>
      <c r="AE874" s="29">
        <f>VLOOKUP(AG874,检索目录!A:F,6,0)</f>
        <v>2</v>
      </c>
      <c r="AF874" s="28">
        <f>VLOOKUP(AG874,检索目录!A:F,3,0)</f>
        <v>3</v>
      </c>
      <c r="AG874" s="23">
        <v>1102013</v>
      </c>
    </row>
    <row r="875" s="30" customFormat="1" ht="16.5" spans="1:33">
      <c r="A875" s="35">
        <f>CONCATENATE(9,VLOOKUP(LEFT($D875,3),{"czg",1;"tfq",2;"zyd",3;"jzq",4;"gcz",5;"pcc",6},2,FALSE))*100000+VALUE(MID($D875,5,LEN($D875)-LEN(RIGHT($D875,11))-5+1))*1000+LEFT(RIGHT($D875,10),1)*100+IF(LEFT(RIGHT($D875,8),3)="jlr",1,2)*10+RIGHT($D875,1)</f>
        <v>9512513</v>
      </c>
      <c r="B875" s="23" t="s">
        <v>98</v>
      </c>
      <c r="C875" s="23" t="s">
        <v>99</v>
      </c>
      <c r="D875" s="23" t="s">
        <v>1027</v>
      </c>
      <c r="E875" s="23">
        <v>3</v>
      </c>
      <c r="F875" s="28">
        <f t="shared" si="41"/>
        <v>1</v>
      </c>
      <c r="G875" s="28">
        <f>INDEX(难度数据!$A$1:$G$16,MATCH(VALUE(MID($D875,5,LEN($D875)-LEN(RIGHT($D875,11))-5+1)),难度数据!$A$1:$A$16,0),MATCH(LEFT($D875,3),难度数据!$A$1:$G$1,0))</f>
        <v>45</v>
      </c>
      <c r="H875" s="28">
        <f>VLOOKUP($G875,难度数据!$P:$AI,IF($F875=1,2+VLOOKUP($E875,难度数据!$A$24:$B$27,2,FALSE),12+VLOOKUP($E875,难度数据!$A$28:$B$31,2,FALSE)),FALSE)</f>
        <v>1.17578052058174</v>
      </c>
      <c r="I875" s="28">
        <f>VLOOKUP($G875,难度数据!$P:$AI,IF($F875=1,3+VLOOKUP($E875,难度数据!$A$24:$B$27,2,FALSE),13+VLOOKUP($E875,难度数据!$A$28:$B$31,2,FALSE)),FALSE)</f>
        <v>0</v>
      </c>
      <c r="J875" s="28">
        <f>VLOOKUP($G875,难度数据!$P:$AI,IF($F875=1,4+VLOOKUP($E875,难度数据!$A$24:$B$27,2,FALSE),14+VLOOKUP($E875,难度数据!$A$28:$B$31,2,FALSE)),FALSE)</f>
        <v>2250</v>
      </c>
      <c r="K875" s="23">
        <v>0</v>
      </c>
      <c r="L875" s="23">
        <v>1.5</v>
      </c>
      <c r="M875" s="23">
        <v>0</v>
      </c>
      <c r="N875" s="23">
        <v>0</v>
      </c>
      <c r="O875" s="28">
        <f ca="1">LOOKUP($G875*4,难度数据!$I$3:$I$23,IF($F875=1,INDIRECT("难度数据"&amp;"!$J$3:$J$23"),INDIRECT("难度数据"&amp;"!$K$3:$K$23")))</f>
        <v>190</v>
      </c>
      <c r="P875" s="23">
        <v>0</v>
      </c>
      <c r="Q875" s="23">
        <v>0</v>
      </c>
      <c r="R875" s="23">
        <v>1301012</v>
      </c>
      <c r="S875" s="23">
        <v>1</v>
      </c>
      <c r="T875" s="23">
        <v>1302012</v>
      </c>
      <c r="U875" s="23">
        <v>3</v>
      </c>
      <c r="V875" s="23"/>
      <c r="W875" s="23"/>
      <c r="X875" s="23"/>
      <c r="Y875" s="23"/>
      <c r="Z875" s="23"/>
      <c r="AA875" s="28" t="str">
        <f t="shared" si="40"/>
        <v>gcz-12-5-shl-loc3</v>
      </c>
      <c r="AB875" s="23">
        <v>4</v>
      </c>
      <c r="AC875" s="28">
        <f t="shared" si="39"/>
        <v>5</v>
      </c>
      <c r="AD875" s="29" t="str">
        <f>VLOOKUP(AG875,[2]战场角色!$A:$V,22,0)</f>
        <v>head_nyf_1101012</v>
      </c>
      <c r="AE875" s="29">
        <f>VLOOKUP(AG875,检索目录!A:F,6,0)</f>
        <v>2</v>
      </c>
      <c r="AF875" s="28">
        <f>VLOOKUP(AG875,检索目录!A:F,3,0)</f>
        <v>2</v>
      </c>
      <c r="AG875" s="23">
        <v>1101012</v>
      </c>
    </row>
    <row r="876" s="30" customFormat="1" ht="16.5" spans="1:33">
      <c r="A876" s="35">
        <f>CONCATENATE(9,VLOOKUP(LEFT($D876,3),{"czg",1;"tfq",2;"zyd",3;"jzq",4;"gcz",5;"pcc",6},2,FALSE))*100000+VALUE(MID($D876,5,LEN($D876)-LEN(RIGHT($D876,11))-5+1))*1000+LEFT(RIGHT($D876,10),1)*100+IF(LEFT(RIGHT($D876,8),3)="jlr",1,2)*10+RIGHT($D876,1)</f>
        <v>9512523</v>
      </c>
      <c r="B876" s="23" t="s">
        <v>101</v>
      </c>
      <c r="C876" s="23" t="s">
        <v>493</v>
      </c>
      <c r="D876" s="23" t="s">
        <v>1028</v>
      </c>
      <c r="E876" s="23">
        <v>3</v>
      </c>
      <c r="F876" s="28">
        <f t="shared" si="41"/>
        <v>2</v>
      </c>
      <c r="G876" s="28">
        <f>INDEX(难度数据!$A$1:$G$16,MATCH(VALUE(MID($D876,5,LEN($D876)-LEN(RIGHT($D876,11))-5+1)),难度数据!$A$1:$A$16,0),MATCH(LEFT($D876,3),难度数据!$A$1:$G$1,0))</f>
        <v>45</v>
      </c>
      <c r="H876" s="28">
        <f>VLOOKUP($G876,难度数据!$P:$AI,IF($F876=1,2+VLOOKUP($E876,难度数据!$A$24:$B$27,2,FALSE),12+VLOOKUP($E876,难度数据!$A$28:$B$31,2,FALSE)),FALSE)</f>
        <v>1.18141471276028</v>
      </c>
      <c r="I876" s="28">
        <f>VLOOKUP($G876,难度数据!$P:$AI,IF($F876=1,3+VLOOKUP($E876,难度数据!$A$24:$B$27,2,FALSE),13+VLOOKUP($E876,难度数据!$A$28:$B$31,2,FALSE)),FALSE)</f>
        <v>0</v>
      </c>
      <c r="J876" s="28">
        <f>VLOOKUP($G876,难度数据!$P:$AI,IF($F876=1,4+VLOOKUP($E876,难度数据!$A$24:$B$27,2,FALSE),14+VLOOKUP($E876,难度数据!$A$28:$B$31,2,FALSE)),FALSE)</f>
        <v>2250</v>
      </c>
      <c r="K876" s="23">
        <v>0</v>
      </c>
      <c r="L876" s="23">
        <v>1.5</v>
      </c>
      <c r="M876" s="23">
        <v>0</v>
      </c>
      <c r="N876" s="23">
        <v>0</v>
      </c>
      <c r="O876" s="28">
        <f ca="1">LOOKUP($G876*4,难度数据!$I$3:$I$23,IF($F876=1,INDIRECT("难度数据"&amp;"!$J$3:$J$23"),INDIRECT("难度数据"&amp;"!$K$3:$K$23")))</f>
        <v>54950</v>
      </c>
      <c r="P876" s="23">
        <v>0</v>
      </c>
      <c r="Q876" s="23">
        <v>0</v>
      </c>
      <c r="R876" s="23">
        <v>1303018</v>
      </c>
      <c r="S876" s="23">
        <v>1</v>
      </c>
      <c r="T876" s="23">
        <v>1304029</v>
      </c>
      <c r="U876" s="23">
        <v>3</v>
      </c>
      <c r="V876" s="23">
        <v>1304032</v>
      </c>
      <c r="W876" s="23">
        <v>3</v>
      </c>
      <c r="X876" s="23"/>
      <c r="Y876" s="23"/>
      <c r="Z876" s="23"/>
      <c r="AA876" s="28" t="str">
        <f t="shared" si="40"/>
        <v/>
      </c>
      <c r="AB876" s="23">
        <v>0</v>
      </c>
      <c r="AC876" s="28">
        <f t="shared" si="39"/>
        <v>5</v>
      </c>
      <c r="AD876" s="29" t="str">
        <f>VLOOKUP(AG876,[2]战场角色!$A:$V,22,0)</f>
        <v>head_sr_1102018</v>
      </c>
      <c r="AE876" s="29">
        <f>VLOOKUP(AG876,检索目录!A:F,6,0)</f>
        <v>2</v>
      </c>
      <c r="AF876" s="28">
        <f>VLOOKUP(AG876,检索目录!A:F,3,0)</f>
        <v>2</v>
      </c>
      <c r="AG876" s="23">
        <v>1102018</v>
      </c>
    </row>
    <row r="877" s="30" customFormat="1" ht="16.5" spans="1:33">
      <c r="A877" s="35">
        <f>CONCATENATE(9,VLOOKUP(LEFT($D877,3),{"czg",1;"tfq",2;"zyd",3;"jzq",4;"gcz",5;"pcc",6},2,FALSE))*100000+VALUE(MID($D877,5,LEN($D877)-LEN(RIGHT($D877,11))-5+1))*1000+LEFT(RIGHT($D877,10),1)*100+IF(LEFT(RIGHT($D877,8),3)="jlr",1,2)*10+RIGHT($D877,1)</f>
        <v>9515111</v>
      </c>
      <c r="B877" s="23" t="s">
        <v>98</v>
      </c>
      <c r="C877" s="23" t="s">
        <v>238</v>
      </c>
      <c r="D877" s="23" t="s">
        <v>1029</v>
      </c>
      <c r="E877" s="23">
        <v>3</v>
      </c>
      <c r="F877" s="28">
        <f t="shared" si="41"/>
        <v>1</v>
      </c>
      <c r="G877" s="28">
        <f>INDEX(难度数据!$A$1:$G$16,MATCH(VALUE(MID($D877,5,LEN($D877)-LEN(RIGHT($D877,11))-5+1)),难度数据!$A$1:$A$16,0),MATCH(LEFT($D877,3),难度数据!$A$1:$G$1,0))</f>
        <v>50</v>
      </c>
      <c r="H877" s="28">
        <f>VLOOKUP($G877,难度数据!$P:$AI,IF($F877=1,2+VLOOKUP($E877,难度数据!$A$24:$B$27,2,FALSE),12+VLOOKUP($E877,难度数据!$A$28:$B$31,2,FALSE)),FALSE)</f>
        <v>1.22682959174008</v>
      </c>
      <c r="I877" s="28">
        <f>VLOOKUP($G877,难度数据!$P:$AI,IF($F877=1,3+VLOOKUP($E877,难度数据!$A$24:$B$27,2,FALSE),13+VLOOKUP($E877,难度数据!$A$28:$B$31,2,FALSE)),FALSE)</f>
        <v>0</v>
      </c>
      <c r="J877" s="28">
        <f>VLOOKUP($G877,难度数据!$P:$AI,IF($F877=1,4+VLOOKUP($E877,难度数据!$A$24:$B$27,2,FALSE),14+VLOOKUP($E877,难度数据!$A$28:$B$31,2,FALSE)),FALSE)</f>
        <v>2500</v>
      </c>
      <c r="K877" s="23">
        <v>0</v>
      </c>
      <c r="L877" s="23">
        <v>1.5</v>
      </c>
      <c r="M877" s="23">
        <v>0</v>
      </c>
      <c r="N877" s="23">
        <v>0</v>
      </c>
      <c r="O877" s="28">
        <f ca="1">LOOKUP($G877*4,难度数据!$I$3:$I$23,IF($F877=1,INDIRECT("难度数据"&amp;"!$J$3:$J$23"),INDIRECT("难度数据"&amp;"!$K$3:$K$23")))</f>
        <v>210</v>
      </c>
      <c r="P877" s="23">
        <v>0</v>
      </c>
      <c r="Q877" s="23">
        <v>0</v>
      </c>
      <c r="R877" s="23">
        <v>1301007</v>
      </c>
      <c r="S877" s="23">
        <v>1</v>
      </c>
      <c r="T877" s="23">
        <v>1302007</v>
      </c>
      <c r="U877" s="23">
        <v>3</v>
      </c>
      <c r="V877" s="23"/>
      <c r="W877" s="23"/>
      <c r="X877" s="23"/>
      <c r="Y877" s="23"/>
      <c r="Z877" s="23"/>
      <c r="AA877" s="28" t="str">
        <f t="shared" si="40"/>
        <v>gcz-15-1-shl-loc1</v>
      </c>
      <c r="AB877" s="23">
        <v>4</v>
      </c>
      <c r="AC877" s="28">
        <f t="shared" si="39"/>
        <v>5</v>
      </c>
      <c r="AD877" s="29" t="str">
        <f>VLOOKUP(AG877,[2]战场角色!$A:$V,22,0)</f>
        <v>head_zdcyb_1101007</v>
      </c>
      <c r="AE877" s="29">
        <f>VLOOKUP(AG877,检索目录!A:F,6,0)</f>
        <v>4</v>
      </c>
      <c r="AF877" s="28">
        <f>VLOOKUP(AG877,检索目录!A:F,3,0)</f>
        <v>1</v>
      </c>
      <c r="AG877" s="23">
        <v>1101007</v>
      </c>
    </row>
    <row r="878" s="30" customFormat="1" ht="16.5" spans="1:33">
      <c r="A878" s="35">
        <f>CONCATENATE(9,VLOOKUP(LEFT($D878,3),{"czg",1;"tfq",2;"zyd",3;"jzq",4;"gcz",5;"pcc",6},2,FALSE))*100000+VALUE(MID($D878,5,LEN($D878)-LEN(RIGHT($D878,11))-5+1))*1000+LEFT(RIGHT($D878,10),1)*100+IF(LEFT(RIGHT($D878,8),3)="jlr",1,2)*10+RIGHT($D878,1)</f>
        <v>9515121</v>
      </c>
      <c r="B878" s="23" t="s">
        <v>101</v>
      </c>
      <c r="C878" s="23" t="s">
        <v>521</v>
      </c>
      <c r="D878" s="23" t="s">
        <v>1030</v>
      </c>
      <c r="E878" s="23">
        <v>3</v>
      </c>
      <c r="F878" s="28">
        <f t="shared" si="41"/>
        <v>2</v>
      </c>
      <c r="G878" s="28">
        <f>INDEX(难度数据!$A$1:$G$16,MATCH(VALUE(MID($D878,5,LEN($D878)-LEN(RIGHT($D878,11))-5+1)),难度数据!$A$1:$A$16,0),MATCH(LEFT($D878,3),难度数据!$A$1:$G$1,0))</f>
        <v>50</v>
      </c>
      <c r="H878" s="28">
        <f>VLOOKUP($G878,难度数据!$P:$AI,IF($F878=1,2+VLOOKUP($E878,难度数据!$A$24:$B$27,2,FALSE),12+VLOOKUP($E878,难度数据!$A$28:$B$31,2,FALSE)),FALSE)</f>
        <v>1.23187902577891</v>
      </c>
      <c r="I878" s="28">
        <f>VLOOKUP($G878,难度数据!$P:$AI,IF($F878=1,3+VLOOKUP($E878,难度数据!$A$24:$B$27,2,FALSE),13+VLOOKUP($E878,难度数据!$A$28:$B$31,2,FALSE)),FALSE)</f>
        <v>0</v>
      </c>
      <c r="J878" s="28">
        <f>VLOOKUP($G878,难度数据!$P:$AI,IF($F878=1,4+VLOOKUP($E878,难度数据!$A$24:$B$27,2,FALSE),14+VLOOKUP($E878,难度数据!$A$28:$B$31,2,FALSE)),FALSE)</f>
        <v>2500</v>
      </c>
      <c r="K878" s="23">
        <v>0</v>
      </c>
      <c r="L878" s="23">
        <v>1.5</v>
      </c>
      <c r="M878" s="23">
        <v>0</v>
      </c>
      <c r="N878" s="23">
        <v>0</v>
      </c>
      <c r="O878" s="28">
        <f ca="1">LOOKUP($G878*4,难度数据!$I$3:$I$23,IF($F878=1,INDIRECT("难度数据"&amp;"!$J$3:$J$23"),INDIRECT("难度数据"&amp;"!$K$3:$K$23")))</f>
        <v>94650</v>
      </c>
      <c r="P878" s="23">
        <v>0</v>
      </c>
      <c r="Q878" s="23">
        <v>0</v>
      </c>
      <c r="R878" s="23">
        <v>1303009</v>
      </c>
      <c r="S878" s="23">
        <v>1</v>
      </c>
      <c r="T878" s="23">
        <v>1304029</v>
      </c>
      <c r="U878" s="23">
        <v>3</v>
      </c>
      <c r="V878" s="23">
        <v>1304032</v>
      </c>
      <c r="W878" s="23">
        <v>3</v>
      </c>
      <c r="X878" s="23"/>
      <c r="Y878" s="23"/>
      <c r="Z878" s="23"/>
      <c r="AA878" s="28" t="str">
        <f t="shared" si="40"/>
        <v/>
      </c>
      <c r="AB878" s="23">
        <v>0</v>
      </c>
      <c r="AC878" s="28">
        <f t="shared" si="39"/>
        <v>5</v>
      </c>
      <c r="AD878" s="29" t="str">
        <f>VLOOKUP(AG878,[2]战场角色!$A:$V,22,0)</f>
        <v>head_xh_1102009</v>
      </c>
      <c r="AE878" s="29">
        <f>VLOOKUP(AG878,检索目录!A:F,6,0)</f>
        <v>3</v>
      </c>
      <c r="AF878" s="28">
        <f>VLOOKUP(AG878,检索目录!A:F,3,0)</f>
        <v>1</v>
      </c>
      <c r="AG878" s="23">
        <v>1102009</v>
      </c>
    </row>
    <row r="879" s="30" customFormat="1" ht="16.5" spans="1:33">
      <c r="A879" s="35">
        <f>CONCATENATE(9,VLOOKUP(LEFT($D879,3),{"czg",1;"tfq",2;"zyd",3;"jzq",4;"gcz",5;"pcc",6},2,FALSE))*100000+VALUE(MID($D879,5,LEN($D879)-LEN(RIGHT($D879,11))-5+1))*1000+LEFT(RIGHT($D879,10),1)*100+IF(LEFT(RIGHT($D879,8),3)="jlr",1,2)*10+RIGHT($D879,1)</f>
        <v>9515112</v>
      </c>
      <c r="B879" s="23" t="s">
        <v>98</v>
      </c>
      <c r="C879" s="23" t="s">
        <v>238</v>
      </c>
      <c r="D879" s="23" t="s">
        <v>1031</v>
      </c>
      <c r="E879" s="23">
        <v>4</v>
      </c>
      <c r="F879" s="28">
        <f t="shared" si="41"/>
        <v>1</v>
      </c>
      <c r="G879" s="28">
        <f>INDEX(难度数据!$A$1:$G$16,MATCH(VALUE(MID($D879,5,LEN($D879)-LEN(RIGHT($D879,11))-5+1)),难度数据!$A$1:$A$16,0),MATCH(LEFT($D879,3),难度数据!$A$1:$G$1,0))</f>
        <v>50</v>
      </c>
      <c r="H879" s="28">
        <f>VLOOKUP($G879,难度数据!$P:$AI,IF($F879=1,2+VLOOKUP($E879,难度数据!$A$24:$B$27,2,FALSE),12+VLOOKUP($E879,难度数据!$A$28:$B$31,2,FALSE)),FALSE)</f>
        <v>1.41557260585394</v>
      </c>
      <c r="I879" s="28">
        <f>VLOOKUP($G879,难度数据!$P:$AI,IF($F879=1,3+VLOOKUP($E879,难度数据!$A$24:$B$27,2,FALSE),13+VLOOKUP($E879,难度数据!$A$28:$B$31,2,FALSE)),FALSE)</f>
        <v>0</v>
      </c>
      <c r="J879" s="28">
        <f>VLOOKUP($G879,难度数据!$P:$AI,IF($F879=1,4+VLOOKUP($E879,难度数据!$A$24:$B$27,2,FALSE),14+VLOOKUP($E879,难度数据!$A$28:$B$31,2,FALSE)),FALSE)</f>
        <v>2500</v>
      </c>
      <c r="K879" s="23">
        <v>0</v>
      </c>
      <c r="L879" s="23">
        <v>1.5</v>
      </c>
      <c r="M879" s="23">
        <v>0</v>
      </c>
      <c r="N879" s="23">
        <v>0</v>
      </c>
      <c r="O879" s="28">
        <f ca="1">LOOKUP($G879*4,难度数据!$I$3:$I$23,IF($F879=1,INDIRECT("难度数据"&amp;"!$J$3:$J$23"),INDIRECT("难度数据"&amp;"!$K$3:$K$23")))</f>
        <v>210</v>
      </c>
      <c r="P879" s="23">
        <v>0</v>
      </c>
      <c r="Q879" s="23">
        <v>0</v>
      </c>
      <c r="R879" s="23">
        <v>1301007</v>
      </c>
      <c r="S879" s="23">
        <v>1</v>
      </c>
      <c r="T879" s="23">
        <v>1302007</v>
      </c>
      <c r="U879" s="23">
        <v>3</v>
      </c>
      <c r="V879" s="23"/>
      <c r="W879" s="23"/>
      <c r="X879" s="23"/>
      <c r="Y879" s="23"/>
      <c r="Z879" s="23"/>
      <c r="AA879" s="28" t="str">
        <f t="shared" si="40"/>
        <v>gcz-15-1-shl-loc2</v>
      </c>
      <c r="AB879" s="23">
        <v>4</v>
      </c>
      <c r="AC879" s="28">
        <f t="shared" si="39"/>
        <v>5</v>
      </c>
      <c r="AD879" s="29" t="str">
        <f>VLOOKUP(AG879,[2]战场角色!$A:$V,22,0)</f>
        <v>head_zdcyb_1101007</v>
      </c>
      <c r="AE879" s="29">
        <f>VLOOKUP(AG879,检索目录!A:F,6,0)</f>
        <v>4</v>
      </c>
      <c r="AF879" s="28">
        <f>VLOOKUP(AG879,检索目录!A:F,3,0)</f>
        <v>1</v>
      </c>
      <c r="AG879" s="23">
        <v>1101007</v>
      </c>
    </row>
    <row r="880" s="30" customFormat="1" ht="16.5" spans="1:33">
      <c r="A880" s="35">
        <f>CONCATENATE(9,VLOOKUP(LEFT($D880,3),{"czg",1;"tfq",2;"zyd",3;"jzq",4;"gcz",5;"pcc",6},2,FALSE))*100000+VALUE(MID($D880,5,LEN($D880)-LEN(RIGHT($D880,11))-5+1))*1000+LEFT(RIGHT($D880,10),1)*100+IF(LEFT(RIGHT($D880,8),3)="jlr",1,2)*10+RIGHT($D880,1)</f>
        <v>9515122</v>
      </c>
      <c r="B880" s="23" t="s">
        <v>101</v>
      </c>
      <c r="C880" s="23" t="s">
        <v>542</v>
      </c>
      <c r="D880" s="23" t="s">
        <v>1032</v>
      </c>
      <c r="E880" s="23">
        <v>4</v>
      </c>
      <c r="F880" s="28">
        <f t="shared" si="41"/>
        <v>2</v>
      </c>
      <c r="G880" s="28">
        <f>INDEX(难度数据!$A$1:$G$16,MATCH(VALUE(MID($D880,5,LEN($D880)-LEN(RIGHT($D880,11))-5+1)),难度数据!$A$1:$A$16,0),MATCH(LEFT($D880,3),难度数据!$A$1:$G$1,0))</f>
        <v>50</v>
      </c>
      <c r="H880" s="28">
        <f>VLOOKUP($G880,难度数据!$P:$AI,IF($F880=1,2+VLOOKUP($E880,难度数据!$A$24:$B$27,2,FALSE),12+VLOOKUP($E880,难度数据!$A$28:$B$31,2,FALSE)),FALSE)</f>
        <v>1.41720595886069</v>
      </c>
      <c r="I880" s="28">
        <f>VLOOKUP($G880,难度数据!$P:$AI,IF($F880=1,3+VLOOKUP($E880,难度数据!$A$24:$B$27,2,FALSE),13+VLOOKUP($E880,难度数据!$A$28:$B$31,2,FALSE)),FALSE)</f>
        <v>0</v>
      </c>
      <c r="J880" s="28">
        <f>VLOOKUP($G880,难度数据!$P:$AI,IF($F880=1,4+VLOOKUP($E880,难度数据!$A$24:$B$27,2,FALSE),14+VLOOKUP($E880,难度数据!$A$28:$B$31,2,FALSE)),FALSE)</f>
        <v>2500</v>
      </c>
      <c r="K880" s="23">
        <v>0</v>
      </c>
      <c r="L880" s="23">
        <v>1.5</v>
      </c>
      <c r="M880" s="23">
        <v>0</v>
      </c>
      <c r="N880" s="23">
        <v>0</v>
      </c>
      <c r="O880" s="28">
        <f ca="1">LOOKUP($G880*4,难度数据!$I$3:$I$23,IF($F880=1,INDIRECT("难度数据"&amp;"!$J$3:$J$23"),INDIRECT("难度数据"&amp;"!$K$3:$K$23")))</f>
        <v>94650</v>
      </c>
      <c r="P880" s="23">
        <v>0</v>
      </c>
      <c r="Q880" s="23">
        <v>0</v>
      </c>
      <c r="R880" s="23">
        <v>1303003</v>
      </c>
      <c r="S880" s="23">
        <v>1</v>
      </c>
      <c r="T880" s="23">
        <v>1304029</v>
      </c>
      <c r="U880" s="23">
        <v>3</v>
      </c>
      <c r="V880" s="23">
        <v>1304032</v>
      </c>
      <c r="W880" s="23">
        <v>3</v>
      </c>
      <c r="X880" s="23"/>
      <c r="Y880" s="23"/>
      <c r="Z880" s="23"/>
      <c r="AA880" s="28" t="str">
        <f t="shared" si="40"/>
        <v/>
      </c>
      <c r="AB880" s="23">
        <v>0</v>
      </c>
      <c r="AC880" s="28">
        <f t="shared" si="39"/>
        <v>5</v>
      </c>
      <c r="AD880" s="29" t="str">
        <f>VLOOKUP(AG880,[2]战场角色!$A:$V,22,0)</f>
        <v>head_dw_1102003</v>
      </c>
      <c r="AE880" s="29">
        <f>VLOOKUP(AG880,检索目录!A:F,6,0)</f>
        <v>4</v>
      </c>
      <c r="AF880" s="28">
        <f>VLOOKUP(AG880,检索目录!A:F,3,0)</f>
        <v>1</v>
      </c>
      <c r="AG880" s="23">
        <v>1102003</v>
      </c>
    </row>
    <row r="881" s="30" customFormat="1" ht="16.5" spans="1:33">
      <c r="A881" s="35">
        <f>CONCATENATE(9,VLOOKUP(LEFT($D881,3),{"czg",1;"tfq",2;"zyd",3;"jzq",4;"gcz",5;"pcc",6},2,FALSE))*100000+VALUE(MID($D881,5,LEN($D881)-LEN(RIGHT($D881,11))-5+1))*1000+LEFT(RIGHT($D881,10),1)*100+IF(LEFT(RIGHT($D881,8),3)="jlr",1,2)*10+RIGHT($D881,1)</f>
        <v>9515113</v>
      </c>
      <c r="B881" s="23" t="s">
        <v>98</v>
      </c>
      <c r="C881" s="23" t="s">
        <v>183</v>
      </c>
      <c r="D881" s="23" t="s">
        <v>1033</v>
      </c>
      <c r="E881" s="23">
        <v>3</v>
      </c>
      <c r="F881" s="28">
        <f t="shared" si="41"/>
        <v>1</v>
      </c>
      <c r="G881" s="28">
        <f>INDEX(难度数据!$A$1:$G$16,MATCH(VALUE(MID($D881,5,LEN($D881)-LEN(RIGHT($D881,11))-5+1)),难度数据!$A$1:$A$16,0),MATCH(LEFT($D881,3),难度数据!$A$1:$G$1,0))</f>
        <v>50</v>
      </c>
      <c r="H881" s="28">
        <f>VLOOKUP($G881,难度数据!$P:$AI,IF($F881=1,2+VLOOKUP($E881,难度数据!$A$24:$B$27,2,FALSE),12+VLOOKUP($E881,难度数据!$A$28:$B$31,2,FALSE)),FALSE)</f>
        <v>1.22682959174008</v>
      </c>
      <c r="I881" s="28">
        <f>VLOOKUP($G881,难度数据!$P:$AI,IF($F881=1,3+VLOOKUP($E881,难度数据!$A$24:$B$27,2,FALSE),13+VLOOKUP($E881,难度数据!$A$28:$B$31,2,FALSE)),FALSE)</f>
        <v>0</v>
      </c>
      <c r="J881" s="28">
        <f>VLOOKUP($G881,难度数据!$P:$AI,IF($F881=1,4+VLOOKUP($E881,难度数据!$A$24:$B$27,2,FALSE),14+VLOOKUP($E881,难度数据!$A$28:$B$31,2,FALSE)),FALSE)</f>
        <v>2500</v>
      </c>
      <c r="K881" s="23">
        <v>0</v>
      </c>
      <c r="L881" s="23">
        <v>1.5</v>
      </c>
      <c r="M881" s="23">
        <v>0</v>
      </c>
      <c r="N881" s="23">
        <v>0</v>
      </c>
      <c r="O881" s="28">
        <f ca="1">LOOKUP($G881*4,难度数据!$I$3:$I$23,IF($F881=1,INDIRECT("难度数据"&amp;"!$J$3:$J$23"),INDIRECT("难度数据"&amp;"!$K$3:$K$23")))</f>
        <v>210</v>
      </c>
      <c r="P881" s="23">
        <v>0</v>
      </c>
      <c r="Q881" s="23">
        <v>0</v>
      </c>
      <c r="R881" s="23">
        <v>1301011</v>
      </c>
      <c r="S881" s="23">
        <v>1</v>
      </c>
      <c r="T881" s="23">
        <v>1302011</v>
      </c>
      <c r="U881" s="23">
        <v>3</v>
      </c>
      <c r="V881" s="23"/>
      <c r="W881" s="23"/>
      <c r="X881" s="23"/>
      <c r="Y881" s="23"/>
      <c r="Z881" s="23"/>
      <c r="AA881" s="28" t="str">
        <f t="shared" si="40"/>
        <v>gcz-15-1-shl-loc3</v>
      </c>
      <c r="AB881" s="23">
        <v>4</v>
      </c>
      <c r="AC881" s="28">
        <f t="shared" si="39"/>
        <v>5</v>
      </c>
      <c r="AD881" s="29" t="str">
        <f>VLOOKUP(AG881,[2]战场角色!$A:$V,22,0)</f>
        <v>head_yfz_1101011</v>
      </c>
      <c r="AE881" s="29">
        <f>VLOOKUP(AG881,检索目录!A:F,6,0)</f>
        <v>3</v>
      </c>
      <c r="AF881" s="28">
        <f>VLOOKUP(AG881,检索目录!A:F,3,0)</f>
        <v>2</v>
      </c>
      <c r="AG881" s="23">
        <v>1101011</v>
      </c>
    </row>
    <row r="882" s="30" customFormat="1" ht="16.5" spans="1:33">
      <c r="A882" s="35">
        <f>CONCATENATE(9,VLOOKUP(LEFT($D882,3),{"czg",1;"tfq",2;"zyd",3;"jzq",4;"gcz",5;"pcc",6},2,FALSE))*100000+VALUE(MID($D882,5,LEN($D882)-LEN(RIGHT($D882,11))-5+1))*1000+LEFT(RIGHT($D882,10),1)*100+IF(LEFT(RIGHT($D882,8),3)="jlr",1,2)*10+RIGHT($D882,1)</f>
        <v>9515123</v>
      </c>
      <c r="B882" s="23" t="s">
        <v>101</v>
      </c>
      <c r="C882" s="23" t="s">
        <v>524</v>
      </c>
      <c r="D882" s="23" t="s">
        <v>1034</v>
      </c>
      <c r="E882" s="23">
        <v>3</v>
      </c>
      <c r="F882" s="28">
        <f t="shared" si="41"/>
        <v>2</v>
      </c>
      <c r="G882" s="28">
        <f>INDEX(难度数据!$A$1:$G$16,MATCH(VALUE(MID($D882,5,LEN($D882)-LEN(RIGHT($D882,11))-5+1)),难度数据!$A$1:$A$16,0),MATCH(LEFT($D882,3),难度数据!$A$1:$G$1,0))</f>
        <v>50</v>
      </c>
      <c r="H882" s="28">
        <f>VLOOKUP($G882,难度数据!$P:$AI,IF($F882=1,2+VLOOKUP($E882,难度数据!$A$24:$B$27,2,FALSE),12+VLOOKUP($E882,难度数据!$A$28:$B$31,2,FALSE)),FALSE)</f>
        <v>1.23187902577891</v>
      </c>
      <c r="I882" s="28">
        <f>VLOOKUP($G882,难度数据!$P:$AI,IF($F882=1,3+VLOOKUP($E882,难度数据!$A$24:$B$27,2,FALSE),13+VLOOKUP($E882,难度数据!$A$28:$B$31,2,FALSE)),FALSE)</f>
        <v>0</v>
      </c>
      <c r="J882" s="28">
        <f>VLOOKUP($G882,难度数据!$P:$AI,IF($F882=1,4+VLOOKUP($E882,难度数据!$A$24:$B$27,2,FALSE),14+VLOOKUP($E882,难度数据!$A$28:$B$31,2,FALSE)),FALSE)</f>
        <v>2500</v>
      </c>
      <c r="K882" s="23">
        <v>0</v>
      </c>
      <c r="L882" s="23">
        <v>1.5</v>
      </c>
      <c r="M882" s="23">
        <v>0</v>
      </c>
      <c r="N882" s="23">
        <v>0</v>
      </c>
      <c r="O882" s="28">
        <f ca="1">LOOKUP($G882*4,难度数据!$I$3:$I$23,IF($F882=1,INDIRECT("难度数据"&amp;"!$J$3:$J$23"),INDIRECT("难度数据"&amp;"!$K$3:$K$23")))</f>
        <v>94650</v>
      </c>
      <c r="P882" s="23">
        <v>0</v>
      </c>
      <c r="Q882" s="23">
        <v>0</v>
      </c>
      <c r="R882" s="23">
        <v>1303017</v>
      </c>
      <c r="S882" s="23">
        <v>1</v>
      </c>
      <c r="T882" s="23">
        <v>1304030</v>
      </c>
      <c r="U882" s="23">
        <v>3</v>
      </c>
      <c r="V882" s="23">
        <v>1304031</v>
      </c>
      <c r="W882" s="23">
        <v>3</v>
      </c>
      <c r="X882" s="23"/>
      <c r="Y882" s="23"/>
      <c r="Z882" s="23"/>
      <c r="AA882" s="28" t="str">
        <f t="shared" si="40"/>
        <v/>
      </c>
      <c r="AB882" s="23">
        <v>0</v>
      </c>
      <c r="AC882" s="28">
        <f t="shared" si="39"/>
        <v>5</v>
      </c>
      <c r="AD882" s="29" t="str">
        <f>VLOOKUP(AG882,[2]战场角色!$A:$V,22,0)</f>
        <v>head_fl_1102017</v>
      </c>
      <c r="AE882" s="29">
        <f>VLOOKUP(AG882,检索目录!A:F,6,0)</f>
        <v>3</v>
      </c>
      <c r="AF882" s="28">
        <f>VLOOKUP(AG882,检索目录!A:F,3,0)</f>
        <v>2</v>
      </c>
      <c r="AG882" s="23">
        <v>1102017</v>
      </c>
    </row>
    <row r="883" s="30" customFormat="1" ht="16.5" spans="1:33">
      <c r="A883" s="35">
        <f>CONCATENATE(9,VLOOKUP(LEFT($D883,3),{"czg",1;"tfq",2;"zyd",3;"jzq",4;"gcz",5;"pcc",6},2,FALSE))*100000+VALUE(MID($D883,5,LEN($D883)-LEN(RIGHT($D883,11))-5+1))*1000+LEFT(RIGHT($D883,10),1)*100+IF(LEFT(RIGHT($D883,8),3)="jlr",1,2)*10+RIGHT($D883,1)</f>
        <v>9515211</v>
      </c>
      <c r="B883" s="23" t="s">
        <v>98</v>
      </c>
      <c r="C883" s="23" t="s">
        <v>207</v>
      </c>
      <c r="D883" s="23" t="s">
        <v>1035</v>
      </c>
      <c r="E883" s="23">
        <v>3</v>
      </c>
      <c r="F883" s="28">
        <f t="shared" si="41"/>
        <v>1</v>
      </c>
      <c r="G883" s="28">
        <f>INDEX(难度数据!$A$1:$G$16,MATCH(VALUE(MID($D883,5,LEN($D883)-LEN(RIGHT($D883,11))-5+1)),难度数据!$A$1:$A$16,0),MATCH(LEFT($D883,3),难度数据!$A$1:$G$1,0))</f>
        <v>50</v>
      </c>
      <c r="H883" s="28">
        <f>VLOOKUP($G883,难度数据!$P:$AI,IF($F883=1,2+VLOOKUP($E883,难度数据!$A$24:$B$27,2,FALSE),12+VLOOKUP($E883,难度数据!$A$28:$B$31,2,FALSE)),FALSE)</f>
        <v>1.22682959174008</v>
      </c>
      <c r="I883" s="28">
        <f>VLOOKUP($G883,难度数据!$P:$AI,IF($F883=1,3+VLOOKUP($E883,难度数据!$A$24:$B$27,2,FALSE),13+VLOOKUP($E883,难度数据!$A$28:$B$31,2,FALSE)),FALSE)</f>
        <v>0</v>
      </c>
      <c r="J883" s="28">
        <f>VLOOKUP($G883,难度数据!$P:$AI,IF($F883=1,4+VLOOKUP($E883,难度数据!$A$24:$B$27,2,FALSE),14+VLOOKUP($E883,难度数据!$A$28:$B$31,2,FALSE)),FALSE)</f>
        <v>2500</v>
      </c>
      <c r="K883" s="23">
        <v>0</v>
      </c>
      <c r="L883" s="23">
        <v>1.5</v>
      </c>
      <c r="M883" s="23">
        <v>0</v>
      </c>
      <c r="N883" s="23">
        <v>0</v>
      </c>
      <c r="O883" s="28">
        <f ca="1">LOOKUP($G883*4,难度数据!$I$3:$I$23,IF($F883=1,INDIRECT("难度数据"&amp;"!$J$3:$J$23"),INDIRECT("难度数据"&amp;"!$K$3:$K$23")))</f>
        <v>210</v>
      </c>
      <c r="P883" s="23">
        <v>0</v>
      </c>
      <c r="Q883" s="23">
        <v>0</v>
      </c>
      <c r="R883" s="23">
        <v>1301009</v>
      </c>
      <c r="S883" s="23">
        <v>1</v>
      </c>
      <c r="T883" s="23">
        <v>1302009</v>
      </c>
      <c r="U883" s="23">
        <v>3</v>
      </c>
      <c r="V883" s="23"/>
      <c r="W883" s="23"/>
      <c r="X883" s="23"/>
      <c r="Y883" s="23"/>
      <c r="Z883" s="23"/>
      <c r="AA883" s="28" t="str">
        <f t="shared" si="40"/>
        <v>gcz-15-2-shl-loc1</v>
      </c>
      <c r="AB883" s="23">
        <v>4</v>
      </c>
      <c r="AC883" s="28">
        <f t="shared" si="39"/>
        <v>5</v>
      </c>
      <c r="AD883" s="29" t="str">
        <f>VLOOKUP(AG883,[2]战场角色!$A:$V,22,0)</f>
        <v>head_blsm_1101009</v>
      </c>
      <c r="AE883" s="29">
        <f>VLOOKUP(AG883,检索目录!A:F,6,0)</f>
        <v>3</v>
      </c>
      <c r="AF883" s="28">
        <f>VLOOKUP(AG883,检索目录!A:F,3,0)</f>
        <v>3</v>
      </c>
      <c r="AG883" s="23">
        <v>1101009</v>
      </c>
    </row>
    <row r="884" s="30" customFormat="1" ht="16.5" spans="1:33">
      <c r="A884" s="35">
        <f>CONCATENATE(9,VLOOKUP(LEFT($D884,3),{"czg",1;"tfq",2;"zyd",3;"jzq",4;"gcz",5;"pcc",6},2,FALSE))*100000+VALUE(MID($D884,5,LEN($D884)-LEN(RIGHT($D884,11))-5+1))*1000+LEFT(RIGHT($D884,10),1)*100+IF(LEFT(RIGHT($D884,8),3)="jlr",1,2)*10+RIGHT($D884,1)</f>
        <v>9515221</v>
      </c>
      <c r="B884" s="23" t="s">
        <v>101</v>
      </c>
      <c r="C884" s="23" t="s">
        <v>515</v>
      </c>
      <c r="D884" s="23" t="s">
        <v>1036</v>
      </c>
      <c r="E884" s="23">
        <v>3</v>
      </c>
      <c r="F884" s="28">
        <f t="shared" si="41"/>
        <v>2</v>
      </c>
      <c r="G884" s="28">
        <f>INDEX(难度数据!$A$1:$G$16,MATCH(VALUE(MID($D884,5,LEN($D884)-LEN(RIGHT($D884,11))-5+1)),难度数据!$A$1:$A$16,0),MATCH(LEFT($D884,3),难度数据!$A$1:$G$1,0))</f>
        <v>50</v>
      </c>
      <c r="H884" s="28">
        <f>VLOOKUP($G884,难度数据!$P:$AI,IF($F884=1,2+VLOOKUP($E884,难度数据!$A$24:$B$27,2,FALSE),12+VLOOKUP($E884,难度数据!$A$28:$B$31,2,FALSE)),FALSE)</f>
        <v>1.23187902577891</v>
      </c>
      <c r="I884" s="28">
        <f>VLOOKUP($G884,难度数据!$P:$AI,IF($F884=1,3+VLOOKUP($E884,难度数据!$A$24:$B$27,2,FALSE),13+VLOOKUP($E884,难度数据!$A$28:$B$31,2,FALSE)),FALSE)</f>
        <v>0</v>
      </c>
      <c r="J884" s="28">
        <f>VLOOKUP($G884,难度数据!$P:$AI,IF($F884=1,4+VLOOKUP($E884,难度数据!$A$24:$B$27,2,FALSE),14+VLOOKUP($E884,难度数据!$A$28:$B$31,2,FALSE)),FALSE)</f>
        <v>2500</v>
      </c>
      <c r="K884" s="23">
        <v>0</v>
      </c>
      <c r="L884" s="23">
        <v>1.5</v>
      </c>
      <c r="M884" s="23">
        <v>0</v>
      </c>
      <c r="N884" s="23">
        <v>0</v>
      </c>
      <c r="O884" s="28">
        <f ca="1">LOOKUP($G884*4,难度数据!$I$3:$I$23,IF($F884=1,INDIRECT("难度数据"&amp;"!$J$3:$J$23"),INDIRECT("难度数据"&amp;"!$K$3:$K$23")))</f>
        <v>94650</v>
      </c>
      <c r="P884" s="23">
        <v>0</v>
      </c>
      <c r="Q884" s="23">
        <v>0</v>
      </c>
      <c r="R884" s="23">
        <v>1303014</v>
      </c>
      <c r="S884" s="23">
        <v>1</v>
      </c>
      <c r="T884" s="23">
        <v>1304017</v>
      </c>
      <c r="U884" s="23">
        <v>3</v>
      </c>
      <c r="V884" s="23">
        <v>1304019</v>
      </c>
      <c r="W884" s="23">
        <v>3</v>
      </c>
      <c r="X884" s="23"/>
      <c r="Y884" s="23"/>
      <c r="Z884" s="23"/>
      <c r="AA884" s="28" t="str">
        <f t="shared" si="40"/>
        <v/>
      </c>
      <c r="AB884" s="23">
        <v>0</v>
      </c>
      <c r="AC884" s="28">
        <f t="shared" si="39"/>
        <v>5</v>
      </c>
      <c r="AD884" s="29" t="str">
        <f>VLOOKUP(AG884,[2]战场角色!$A:$V,22,0)</f>
        <v>head_slm_1102014</v>
      </c>
      <c r="AE884" s="29">
        <f>VLOOKUP(AG884,检索目录!A:F,6,0)</f>
        <v>3</v>
      </c>
      <c r="AF884" s="28">
        <f>VLOOKUP(AG884,检索目录!A:F,3,0)</f>
        <v>3</v>
      </c>
      <c r="AG884" s="23">
        <v>1102014</v>
      </c>
    </row>
    <row r="885" s="30" customFormat="1" ht="16.5" spans="1:33">
      <c r="A885" s="35">
        <f>CONCATENATE(9,VLOOKUP(LEFT($D885,3),{"czg",1;"tfq",2;"zyd",3;"jzq",4;"gcz",5;"pcc",6},2,FALSE))*100000+VALUE(MID($D885,5,LEN($D885)-LEN(RIGHT($D885,11))-5+1))*1000+LEFT(RIGHT($D885,10),1)*100+IF(LEFT(RIGHT($D885,8),3)="jlr",1,2)*10+RIGHT($D885,1)</f>
        <v>9515212</v>
      </c>
      <c r="B885" s="23" t="s">
        <v>98</v>
      </c>
      <c r="C885" s="23" t="s">
        <v>104</v>
      </c>
      <c r="D885" s="23" t="s">
        <v>1037</v>
      </c>
      <c r="E885" s="23">
        <v>4</v>
      </c>
      <c r="F885" s="28">
        <f t="shared" si="41"/>
        <v>1</v>
      </c>
      <c r="G885" s="28">
        <f>INDEX(难度数据!$A$1:$G$16,MATCH(VALUE(MID($D885,5,LEN($D885)-LEN(RIGHT($D885,11))-5+1)),难度数据!$A$1:$A$16,0),MATCH(LEFT($D885,3),难度数据!$A$1:$G$1,0))</f>
        <v>50</v>
      </c>
      <c r="H885" s="28">
        <f>VLOOKUP($G885,难度数据!$P:$AI,IF($F885=1,2+VLOOKUP($E885,难度数据!$A$24:$B$27,2,FALSE),12+VLOOKUP($E885,难度数据!$A$28:$B$31,2,FALSE)),FALSE)</f>
        <v>1.41557260585394</v>
      </c>
      <c r="I885" s="28">
        <f>VLOOKUP($G885,难度数据!$P:$AI,IF($F885=1,3+VLOOKUP($E885,难度数据!$A$24:$B$27,2,FALSE),13+VLOOKUP($E885,难度数据!$A$28:$B$31,2,FALSE)),FALSE)</f>
        <v>0</v>
      </c>
      <c r="J885" s="28">
        <f>VLOOKUP($G885,难度数据!$P:$AI,IF($F885=1,4+VLOOKUP($E885,难度数据!$A$24:$B$27,2,FALSE),14+VLOOKUP($E885,难度数据!$A$28:$B$31,2,FALSE)),FALSE)</f>
        <v>2500</v>
      </c>
      <c r="K885" s="23">
        <v>0</v>
      </c>
      <c r="L885" s="23">
        <v>1.5</v>
      </c>
      <c r="M885" s="23">
        <v>0</v>
      </c>
      <c r="N885" s="23">
        <v>0</v>
      </c>
      <c r="O885" s="28">
        <f ca="1">LOOKUP($G885*4,难度数据!$I$3:$I$23,IF($F885=1,INDIRECT("难度数据"&amp;"!$J$3:$J$23"),INDIRECT("难度数据"&amp;"!$K$3:$K$23")))</f>
        <v>210</v>
      </c>
      <c r="P885" s="23">
        <v>0</v>
      </c>
      <c r="Q885" s="23">
        <v>0</v>
      </c>
      <c r="R885" s="23">
        <v>1301008</v>
      </c>
      <c r="S885" s="23">
        <v>1</v>
      </c>
      <c r="T885" s="23">
        <v>1302008</v>
      </c>
      <c r="U885" s="23">
        <v>3</v>
      </c>
      <c r="V885" s="23"/>
      <c r="W885" s="23"/>
      <c r="X885" s="23"/>
      <c r="Y885" s="23"/>
      <c r="Z885" s="23"/>
      <c r="AA885" s="28" t="str">
        <f t="shared" si="40"/>
        <v>gcz-15-2-shl-loc2</v>
      </c>
      <c r="AB885" s="23">
        <v>4</v>
      </c>
      <c r="AC885" s="28">
        <f t="shared" si="39"/>
        <v>5</v>
      </c>
      <c r="AD885" s="29" t="str">
        <f>VLOOKUP(AG885,[2]战场角色!$A:$V,22,0)</f>
        <v>head_hekp_1101008</v>
      </c>
      <c r="AE885" s="29">
        <f>VLOOKUP(AG885,检索目录!A:F,6,0)</f>
        <v>2</v>
      </c>
      <c r="AF885" s="28">
        <f>VLOOKUP(AG885,检索目录!A:F,3,0)</f>
        <v>3</v>
      </c>
      <c r="AG885" s="23">
        <v>1101008</v>
      </c>
    </row>
    <row r="886" s="30" customFormat="1" ht="16.5" spans="1:33">
      <c r="A886" s="35">
        <f>CONCATENATE(9,VLOOKUP(LEFT($D886,3),{"czg",1;"tfq",2;"zyd",3;"jzq",4;"gcz",5;"pcc",6},2,FALSE))*100000+VALUE(MID($D886,5,LEN($D886)-LEN(RIGHT($D886,11))-5+1))*1000+LEFT(RIGHT($D886,10),1)*100+IF(LEFT(RIGHT($D886,8),3)="jlr",1,2)*10+RIGHT($D886,1)</f>
        <v>9515222</v>
      </c>
      <c r="B886" s="23" t="s">
        <v>101</v>
      </c>
      <c r="C886" s="23" t="s">
        <v>496</v>
      </c>
      <c r="D886" s="23" t="s">
        <v>1038</v>
      </c>
      <c r="E886" s="23">
        <v>4</v>
      </c>
      <c r="F886" s="28">
        <f t="shared" si="41"/>
        <v>2</v>
      </c>
      <c r="G886" s="28">
        <f>INDEX(难度数据!$A$1:$G$16,MATCH(VALUE(MID($D886,5,LEN($D886)-LEN(RIGHT($D886,11))-5+1)),难度数据!$A$1:$A$16,0),MATCH(LEFT($D886,3),难度数据!$A$1:$G$1,0))</f>
        <v>50</v>
      </c>
      <c r="H886" s="28">
        <f>VLOOKUP($G886,难度数据!$P:$AI,IF($F886=1,2+VLOOKUP($E886,难度数据!$A$24:$B$27,2,FALSE),12+VLOOKUP($E886,难度数据!$A$28:$B$31,2,FALSE)),FALSE)</f>
        <v>1.41720595886069</v>
      </c>
      <c r="I886" s="28">
        <f>VLOOKUP($G886,难度数据!$P:$AI,IF($F886=1,3+VLOOKUP($E886,难度数据!$A$24:$B$27,2,FALSE),13+VLOOKUP($E886,难度数据!$A$28:$B$31,2,FALSE)),FALSE)</f>
        <v>0</v>
      </c>
      <c r="J886" s="28">
        <f>VLOOKUP($G886,难度数据!$P:$AI,IF($F886=1,4+VLOOKUP($E886,难度数据!$A$24:$B$27,2,FALSE),14+VLOOKUP($E886,难度数据!$A$28:$B$31,2,FALSE)),FALSE)</f>
        <v>2500</v>
      </c>
      <c r="K886" s="23">
        <v>0</v>
      </c>
      <c r="L886" s="23">
        <v>1.5</v>
      </c>
      <c r="M886" s="23">
        <v>0</v>
      </c>
      <c r="N886" s="23">
        <v>0</v>
      </c>
      <c r="O886" s="28">
        <f ca="1">LOOKUP($G886*4,难度数据!$I$3:$I$23,IF($F886=1,INDIRECT("难度数据"&amp;"!$J$3:$J$23"),INDIRECT("难度数据"&amp;"!$K$3:$K$23")))</f>
        <v>94650</v>
      </c>
      <c r="P886" s="23">
        <v>0</v>
      </c>
      <c r="Q886" s="23">
        <v>0</v>
      </c>
      <c r="R886" s="23">
        <v>1303013</v>
      </c>
      <c r="S886" s="23">
        <v>1</v>
      </c>
      <c r="T886" s="23">
        <v>1304030</v>
      </c>
      <c r="U886" s="23">
        <v>3</v>
      </c>
      <c r="V886" s="23">
        <v>1304031</v>
      </c>
      <c r="W886" s="23">
        <v>3</v>
      </c>
      <c r="X886" s="23"/>
      <c r="Y886" s="23"/>
      <c r="Z886" s="23"/>
      <c r="AA886" s="28" t="str">
        <f t="shared" si="40"/>
        <v/>
      </c>
      <c r="AB886" s="23">
        <v>0</v>
      </c>
      <c r="AC886" s="28">
        <f t="shared" si="39"/>
        <v>5</v>
      </c>
      <c r="AD886" s="29" t="str">
        <f>VLOOKUP(AG886,[2]战场角色!$A:$V,22,0)</f>
        <v>head_sbls_1102013</v>
      </c>
      <c r="AE886" s="29">
        <f>VLOOKUP(AG886,检索目录!A:F,6,0)</f>
        <v>2</v>
      </c>
      <c r="AF886" s="28">
        <f>VLOOKUP(AG886,检索目录!A:F,3,0)</f>
        <v>3</v>
      </c>
      <c r="AG886" s="23">
        <v>1102013</v>
      </c>
    </row>
    <row r="887" s="30" customFormat="1" ht="16.5" spans="1:33">
      <c r="A887" s="35">
        <f>CONCATENATE(9,VLOOKUP(LEFT($D887,3),{"czg",1;"tfq",2;"zyd",3;"jzq",4;"gcz",5;"pcc",6},2,FALSE))*100000+VALUE(MID($D887,5,LEN($D887)-LEN(RIGHT($D887,11))-5+1))*1000+LEFT(RIGHT($D887,10),1)*100+IF(LEFT(RIGHT($D887,8),3)="jlr",1,2)*10+RIGHT($D887,1)</f>
        <v>9515213</v>
      </c>
      <c r="B887" s="23" t="s">
        <v>98</v>
      </c>
      <c r="C887" s="23" t="s">
        <v>99</v>
      </c>
      <c r="D887" s="23" t="s">
        <v>1039</v>
      </c>
      <c r="E887" s="23">
        <v>3</v>
      </c>
      <c r="F887" s="28">
        <f t="shared" si="41"/>
        <v>1</v>
      </c>
      <c r="G887" s="28">
        <f>INDEX(难度数据!$A$1:$G$16,MATCH(VALUE(MID($D887,5,LEN($D887)-LEN(RIGHT($D887,11))-5+1)),难度数据!$A$1:$A$16,0),MATCH(LEFT($D887,3),难度数据!$A$1:$G$1,0))</f>
        <v>50</v>
      </c>
      <c r="H887" s="28">
        <f>VLOOKUP($G887,难度数据!$P:$AI,IF($F887=1,2+VLOOKUP($E887,难度数据!$A$24:$B$27,2,FALSE),12+VLOOKUP($E887,难度数据!$A$28:$B$31,2,FALSE)),FALSE)</f>
        <v>1.22682959174008</v>
      </c>
      <c r="I887" s="28">
        <f>VLOOKUP($G887,难度数据!$P:$AI,IF($F887=1,3+VLOOKUP($E887,难度数据!$A$24:$B$27,2,FALSE),13+VLOOKUP($E887,难度数据!$A$28:$B$31,2,FALSE)),FALSE)</f>
        <v>0</v>
      </c>
      <c r="J887" s="28">
        <f>VLOOKUP($G887,难度数据!$P:$AI,IF($F887=1,4+VLOOKUP($E887,难度数据!$A$24:$B$27,2,FALSE),14+VLOOKUP($E887,难度数据!$A$28:$B$31,2,FALSE)),FALSE)</f>
        <v>2500</v>
      </c>
      <c r="K887" s="23">
        <v>0</v>
      </c>
      <c r="L887" s="23">
        <v>1.5</v>
      </c>
      <c r="M887" s="23">
        <v>0</v>
      </c>
      <c r="N887" s="23">
        <v>0</v>
      </c>
      <c r="O887" s="28">
        <f ca="1">LOOKUP($G887*4,难度数据!$I$3:$I$23,IF($F887=1,INDIRECT("难度数据"&amp;"!$J$3:$J$23"),INDIRECT("难度数据"&amp;"!$K$3:$K$23")))</f>
        <v>210</v>
      </c>
      <c r="P887" s="23">
        <v>0</v>
      </c>
      <c r="Q887" s="23">
        <v>0</v>
      </c>
      <c r="R887" s="23">
        <v>1301012</v>
      </c>
      <c r="S887" s="23">
        <v>1</v>
      </c>
      <c r="T887" s="23">
        <v>1302012</v>
      </c>
      <c r="U887" s="23">
        <v>3</v>
      </c>
      <c r="V887" s="23"/>
      <c r="W887" s="23"/>
      <c r="X887" s="23"/>
      <c r="Y887" s="23"/>
      <c r="Z887" s="23"/>
      <c r="AA887" s="28" t="str">
        <f t="shared" si="40"/>
        <v>gcz-15-2-shl-loc3</v>
      </c>
      <c r="AB887" s="23">
        <v>4</v>
      </c>
      <c r="AC887" s="28">
        <f t="shared" si="39"/>
        <v>5</v>
      </c>
      <c r="AD887" s="29" t="str">
        <f>VLOOKUP(AG887,[2]战场角色!$A:$V,22,0)</f>
        <v>head_nyf_1101012</v>
      </c>
      <c r="AE887" s="29">
        <f>VLOOKUP(AG887,检索目录!A:F,6,0)</f>
        <v>2</v>
      </c>
      <c r="AF887" s="28">
        <f>VLOOKUP(AG887,检索目录!A:F,3,0)</f>
        <v>2</v>
      </c>
      <c r="AG887" s="23">
        <v>1101012</v>
      </c>
    </row>
    <row r="888" s="30" customFormat="1" ht="16.5" spans="1:33">
      <c r="A888" s="35">
        <f>CONCATENATE(9,VLOOKUP(LEFT($D888,3),{"czg",1;"tfq",2;"zyd",3;"jzq",4;"gcz",5;"pcc",6},2,FALSE))*100000+VALUE(MID($D888,5,LEN($D888)-LEN(RIGHT($D888,11))-5+1))*1000+LEFT(RIGHT($D888,10),1)*100+IF(LEFT(RIGHT($D888,8),3)="jlr",1,2)*10+RIGHT($D888,1)</f>
        <v>9515223</v>
      </c>
      <c r="B888" s="23" t="s">
        <v>101</v>
      </c>
      <c r="C888" s="23" t="s">
        <v>493</v>
      </c>
      <c r="D888" s="23" t="s">
        <v>1040</v>
      </c>
      <c r="E888" s="23">
        <v>3</v>
      </c>
      <c r="F888" s="28">
        <f t="shared" si="41"/>
        <v>2</v>
      </c>
      <c r="G888" s="28">
        <f>INDEX(难度数据!$A$1:$G$16,MATCH(VALUE(MID($D888,5,LEN($D888)-LEN(RIGHT($D888,11))-5+1)),难度数据!$A$1:$A$16,0),MATCH(LEFT($D888,3),难度数据!$A$1:$G$1,0))</f>
        <v>50</v>
      </c>
      <c r="H888" s="28">
        <f>VLOOKUP($G888,难度数据!$P:$AI,IF($F888=1,2+VLOOKUP($E888,难度数据!$A$24:$B$27,2,FALSE),12+VLOOKUP($E888,难度数据!$A$28:$B$31,2,FALSE)),FALSE)</f>
        <v>1.23187902577891</v>
      </c>
      <c r="I888" s="28">
        <f>VLOOKUP($G888,难度数据!$P:$AI,IF($F888=1,3+VLOOKUP($E888,难度数据!$A$24:$B$27,2,FALSE),13+VLOOKUP($E888,难度数据!$A$28:$B$31,2,FALSE)),FALSE)</f>
        <v>0</v>
      </c>
      <c r="J888" s="28">
        <f>VLOOKUP($G888,难度数据!$P:$AI,IF($F888=1,4+VLOOKUP($E888,难度数据!$A$24:$B$27,2,FALSE),14+VLOOKUP($E888,难度数据!$A$28:$B$31,2,FALSE)),FALSE)</f>
        <v>2500</v>
      </c>
      <c r="K888" s="23">
        <v>0</v>
      </c>
      <c r="L888" s="23">
        <v>1.5</v>
      </c>
      <c r="M888" s="23">
        <v>0</v>
      </c>
      <c r="N888" s="23">
        <v>0</v>
      </c>
      <c r="O888" s="28">
        <f ca="1">LOOKUP($G888*4,难度数据!$I$3:$I$23,IF($F888=1,INDIRECT("难度数据"&amp;"!$J$3:$J$23"),INDIRECT("难度数据"&amp;"!$K$3:$K$23")))</f>
        <v>94650</v>
      </c>
      <c r="P888" s="23">
        <v>0</v>
      </c>
      <c r="Q888" s="23">
        <v>0</v>
      </c>
      <c r="R888" s="23">
        <v>1303018</v>
      </c>
      <c r="S888" s="23">
        <v>1</v>
      </c>
      <c r="T888" s="23">
        <v>1304029</v>
      </c>
      <c r="U888" s="23">
        <v>3</v>
      </c>
      <c r="V888" s="23">
        <v>1304032</v>
      </c>
      <c r="W888" s="23">
        <v>3</v>
      </c>
      <c r="X888" s="23"/>
      <c r="Y888" s="23"/>
      <c r="Z888" s="23"/>
      <c r="AA888" s="28" t="str">
        <f t="shared" si="40"/>
        <v/>
      </c>
      <c r="AB888" s="23">
        <v>0</v>
      </c>
      <c r="AC888" s="28">
        <f t="shared" si="39"/>
        <v>5</v>
      </c>
      <c r="AD888" s="29" t="str">
        <f>VLOOKUP(AG888,[2]战场角色!$A:$V,22,0)</f>
        <v>head_sr_1102018</v>
      </c>
      <c r="AE888" s="29">
        <f>VLOOKUP(AG888,检索目录!A:F,6,0)</f>
        <v>2</v>
      </c>
      <c r="AF888" s="28">
        <f>VLOOKUP(AG888,检索目录!A:F,3,0)</f>
        <v>2</v>
      </c>
      <c r="AG888" s="23">
        <v>1102018</v>
      </c>
    </row>
    <row r="889" s="30" customFormat="1" ht="16.5" spans="1:33">
      <c r="A889" s="35">
        <f>CONCATENATE(9,VLOOKUP(LEFT($D889,3),{"czg",1;"tfq",2;"zyd",3;"jzq",4;"gcz",5;"pcc",6},2,FALSE))*100000+VALUE(MID($D889,5,LEN($D889)-LEN(RIGHT($D889,11))-5+1))*1000+LEFT(RIGHT($D889,10),1)*100+IF(LEFT(RIGHT($D889,8),3)="jlr",1,2)*10+RIGHT($D889,1)</f>
        <v>9515311</v>
      </c>
      <c r="B889" s="23" t="s">
        <v>98</v>
      </c>
      <c r="C889" s="23" t="s">
        <v>238</v>
      </c>
      <c r="D889" s="23" t="s">
        <v>1041</v>
      </c>
      <c r="E889" s="23">
        <v>3</v>
      </c>
      <c r="F889" s="28">
        <f t="shared" si="41"/>
        <v>1</v>
      </c>
      <c r="G889" s="28">
        <f>INDEX(难度数据!$A$1:$G$16,MATCH(VALUE(MID($D889,5,LEN($D889)-LEN(RIGHT($D889,11))-5+1)),难度数据!$A$1:$A$16,0),MATCH(LEFT($D889,3),难度数据!$A$1:$G$1,0))</f>
        <v>50</v>
      </c>
      <c r="H889" s="28">
        <f>VLOOKUP($G889,难度数据!$P:$AI,IF($F889=1,2+VLOOKUP($E889,难度数据!$A$24:$B$27,2,FALSE),12+VLOOKUP($E889,难度数据!$A$28:$B$31,2,FALSE)),FALSE)</f>
        <v>1.22682959174008</v>
      </c>
      <c r="I889" s="28">
        <f>VLOOKUP($G889,难度数据!$P:$AI,IF($F889=1,3+VLOOKUP($E889,难度数据!$A$24:$B$27,2,FALSE),13+VLOOKUP($E889,难度数据!$A$28:$B$31,2,FALSE)),FALSE)</f>
        <v>0</v>
      </c>
      <c r="J889" s="28">
        <f>VLOOKUP($G889,难度数据!$P:$AI,IF($F889=1,4+VLOOKUP($E889,难度数据!$A$24:$B$27,2,FALSE),14+VLOOKUP($E889,难度数据!$A$28:$B$31,2,FALSE)),FALSE)</f>
        <v>2500</v>
      </c>
      <c r="K889" s="23">
        <v>0</v>
      </c>
      <c r="L889" s="23">
        <v>1.5</v>
      </c>
      <c r="M889" s="23">
        <v>0</v>
      </c>
      <c r="N889" s="23">
        <v>0</v>
      </c>
      <c r="O889" s="28">
        <f ca="1">LOOKUP($G889*4,难度数据!$I$3:$I$23,IF($F889=1,INDIRECT("难度数据"&amp;"!$J$3:$J$23"),INDIRECT("难度数据"&amp;"!$K$3:$K$23")))</f>
        <v>210</v>
      </c>
      <c r="P889" s="23">
        <v>0</v>
      </c>
      <c r="Q889" s="23">
        <v>0</v>
      </c>
      <c r="R889" s="23">
        <v>1301007</v>
      </c>
      <c r="S889" s="23">
        <v>1</v>
      </c>
      <c r="T889" s="23">
        <v>1302007</v>
      </c>
      <c r="U889" s="23">
        <v>3</v>
      </c>
      <c r="V889" s="23"/>
      <c r="W889" s="23"/>
      <c r="X889" s="23"/>
      <c r="Y889" s="23"/>
      <c r="Z889" s="23"/>
      <c r="AA889" s="28" t="str">
        <f t="shared" si="40"/>
        <v>gcz-15-3-shl-loc1</v>
      </c>
      <c r="AB889" s="23">
        <v>4</v>
      </c>
      <c r="AC889" s="28">
        <f t="shared" si="39"/>
        <v>5</v>
      </c>
      <c r="AD889" s="29" t="str">
        <f>VLOOKUP(AG889,[2]战场角色!$A:$V,22,0)</f>
        <v>head_zdcyb_1101007</v>
      </c>
      <c r="AE889" s="29">
        <f>VLOOKUP(AG889,检索目录!A:F,6,0)</f>
        <v>4</v>
      </c>
      <c r="AF889" s="28">
        <f>VLOOKUP(AG889,检索目录!A:F,3,0)</f>
        <v>1</v>
      </c>
      <c r="AG889" s="23">
        <v>1101007</v>
      </c>
    </row>
    <row r="890" s="30" customFormat="1" ht="16.5" spans="1:33">
      <c r="A890" s="35">
        <f>CONCATENATE(9,VLOOKUP(LEFT($D890,3),{"czg",1;"tfq",2;"zyd",3;"jzq",4;"gcz",5;"pcc",6},2,FALSE))*100000+VALUE(MID($D890,5,LEN($D890)-LEN(RIGHT($D890,11))-5+1))*1000+LEFT(RIGHT($D890,10),1)*100+IF(LEFT(RIGHT($D890,8),3)="jlr",1,2)*10+RIGHT($D890,1)</f>
        <v>9515321</v>
      </c>
      <c r="B890" s="23" t="s">
        <v>101</v>
      </c>
      <c r="C890" s="23" t="s">
        <v>547</v>
      </c>
      <c r="D890" s="23" t="s">
        <v>1042</v>
      </c>
      <c r="E890" s="23">
        <v>3</v>
      </c>
      <c r="F890" s="28">
        <f t="shared" si="41"/>
        <v>2</v>
      </c>
      <c r="G890" s="28">
        <f>INDEX(难度数据!$A$1:$G$16,MATCH(VALUE(MID($D890,5,LEN($D890)-LEN(RIGHT($D890,11))-5+1)),难度数据!$A$1:$A$16,0),MATCH(LEFT($D890,3),难度数据!$A$1:$G$1,0))</f>
        <v>50</v>
      </c>
      <c r="H890" s="28">
        <f>VLOOKUP($G890,难度数据!$P:$AI,IF($F890=1,2+VLOOKUP($E890,难度数据!$A$24:$B$27,2,FALSE),12+VLOOKUP($E890,难度数据!$A$28:$B$31,2,FALSE)),FALSE)</f>
        <v>1.23187902577891</v>
      </c>
      <c r="I890" s="28">
        <f>VLOOKUP($G890,难度数据!$P:$AI,IF($F890=1,3+VLOOKUP($E890,难度数据!$A$24:$B$27,2,FALSE),13+VLOOKUP($E890,难度数据!$A$28:$B$31,2,FALSE)),FALSE)</f>
        <v>0</v>
      </c>
      <c r="J890" s="28">
        <f>VLOOKUP($G890,难度数据!$P:$AI,IF($F890=1,4+VLOOKUP($E890,难度数据!$A$24:$B$27,2,FALSE),14+VLOOKUP($E890,难度数据!$A$28:$B$31,2,FALSE)),FALSE)</f>
        <v>2500</v>
      </c>
      <c r="K890" s="23">
        <v>0</v>
      </c>
      <c r="L890" s="23">
        <v>1.5</v>
      </c>
      <c r="M890" s="23">
        <v>0</v>
      </c>
      <c r="N890" s="23">
        <v>0</v>
      </c>
      <c r="O890" s="28">
        <f ca="1">LOOKUP($G890*4,难度数据!$I$3:$I$23,IF($F890=1,INDIRECT("难度数据"&amp;"!$J$3:$J$23"),INDIRECT("难度数据"&amp;"!$K$3:$K$23")))</f>
        <v>94650</v>
      </c>
      <c r="P890" s="23">
        <v>0</v>
      </c>
      <c r="Q890" s="23">
        <v>0</v>
      </c>
      <c r="R890" s="23">
        <v>1303012</v>
      </c>
      <c r="S890" s="23">
        <v>1</v>
      </c>
      <c r="T890" s="23">
        <v>1304017</v>
      </c>
      <c r="U890" s="23">
        <v>3</v>
      </c>
      <c r="V890" s="23">
        <v>1304019</v>
      </c>
      <c r="W890" s="23">
        <v>3</v>
      </c>
      <c r="X890" s="23"/>
      <c r="Y890" s="23"/>
      <c r="Z890" s="23"/>
      <c r="AA890" s="28" t="str">
        <f t="shared" si="40"/>
        <v/>
      </c>
      <c r="AB890" s="23">
        <v>0</v>
      </c>
      <c r="AC890" s="28">
        <f t="shared" si="39"/>
        <v>5</v>
      </c>
      <c r="AD890" s="29" t="str">
        <f>VLOOKUP(AG890,[2]战场角色!$A:$V,22,0)</f>
        <v>head_xhd_1102012</v>
      </c>
      <c r="AE890" s="29">
        <f>VLOOKUP(AG890,检索目录!A:F,6,0)</f>
        <v>4</v>
      </c>
      <c r="AF890" s="28">
        <f>VLOOKUP(AG890,检索目录!A:F,3,0)</f>
        <v>1</v>
      </c>
      <c r="AG890" s="23">
        <v>1102012</v>
      </c>
    </row>
    <row r="891" s="30" customFormat="1" ht="16.5" spans="1:33">
      <c r="A891" s="35">
        <f>CONCATENATE(9,VLOOKUP(LEFT($D891,3),{"czg",1;"tfq",2;"zyd",3;"jzq",4;"gcz",5;"pcc",6},2,FALSE))*100000+VALUE(MID($D891,5,LEN($D891)-LEN(RIGHT($D891,11))-5+1))*1000+LEFT(RIGHT($D891,10),1)*100+IF(LEFT(RIGHT($D891,8),3)="jlr",1,2)*10+RIGHT($D891,1)</f>
        <v>9515312</v>
      </c>
      <c r="B891" s="23" t="s">
        <v>98</v>
      </c>
      <c r="C891" s="23" t="s">
        <v>243</v>
      </c>
      <c r="D891" s="23" t="s">
        <v>1043</v>
      </c>
      <c r="E891" s="23">
        <v>4</v>
      </c>
      <c r="F891" s="28">
        <f t="shared" si="41"/>
        <v>1</v>
      </c>
      <c r="G891" s="28">
        <f>INDEX(难度数据!$A$1:$G$16,MATCH(VALUE(MID($D891,5,LEN($D891)-LEN(RIGHT($D891,11))-5+1)),难度数据!$A$1:$A$16,0),MATCH(LEFT($D891,3),难度数据!$A$1:$G$1,0))</f>
        <v>50</v>
      </c>
      <c r="H891" s="28">
        <f>VLOOKUP($G891,难度数据!$P:$AI,IF($F891=1,2+VLOOKUP($E891,难度数据!$A$24:$B$27,2,FALSE),12+VLOOKUP($E891,难度数据!$A$28:$B$31,2,FALSE)),FALSE)</f>
        <v>1.41557260585394</v>
      </c>
      <c r="I891" s="28">
        <f>VLOOKUP($G891,难度数据!$P:$AI,IF($F891=1,3+VLOOKUP($E891,难度数据!$A$24:$B$27,2,FALSE),13+VLOOKUP($E891,难度数据!$A$28:$B$31,2,FALSE)),FALSE)</f>
        <v>0</v>
      </c>
      <c r="J891" s="28">
        <f>VLOOKUP($G891,难度数据!$P:$AI,IF($F891=1,4+VLOOKUP($E891,难度数据!$A$24:$B$27,2,FALSE),14+VLOOKUP($E891,难度数据!$A$28:$B$31,2,FALSE)),FALSE)</f>
        <v>2500</v>
      </c>
      <c r="K891" s="23">
        <v>0</v>
      </c>
      <c r="L891" s="23">
        <v>1.5</v>
      </c>
      <c r="M891" s="23">
        <v>0</v>
      </c>
      <c r="N891" s="23">
        <v>0</v>
      </c>
      <c r="O891" s="28">
        <f ca="1">LOOKUP($G891*4,难度数据!$I$3:$I$23,IF($F891=1,INDIRECT("难度数据"&amp;"!$J$3:$J$23"),INDIRECT("难度数据"&amp;"!$K$3:$K$23")))</f>
        <v>210</v>
      </c>
      <c r="P891" s="23">
        <v>0</v>
      </c>
      <c r="Q891" s="23">
        <v>0</v>
      </c>
      <c r="R891" s="23">
        <v>1301005</v>
      </c>
      <c r="S891" s="23">
        <v>1</v>
      </c>
      <c r="T891" s="23">
        <v>1302005</v>
      </c>
      <c r="U891" s="23">
        <v>3</v>
      </c>
      <c r="V891" s="23"/>
      <c r="W891" s="23"/>
      <c r="X891" s="23"/>
      <c r="Y891" s="23"/>
      <c r="Z891" s="23"/>
      <c r="AA891" s="28" t="str">
        <f t="shared" si="40"/>
        <v>gcz-15-3-shl-loc2</v>
      </c>
      <c r="AB891" s="23">
        <v>4</v>
      </c>
      <c r="AC891" s="28">
        <f t="shared" si="39"/>
        <v>5</v>
      </c>
      <c r="AD891" s="29" t="str">
        <f>VLOOKUP(AG891,[2]战场角色!$A:$V,22,0)</f>
        <v>head_lyc_1101005</v>
      </c>
      <c r="AE891" s="29">
        <f>VLOOKUP(AG891,检索目录!A:F,6,0)</f>
        <v>4</v>
      </c>
      <c r="AF891" s="28">
        <f>VLOOKUP(AG891,检索目录!A:F,3,0)</f>
        <v>3</v>
      </c>
      <c r="AG891" s="23">
        <v>1101005</v>
      </c>
    </row>
    <row r="892" s="30" customFormat="1" ht="16.5" spans="1:33">
      <c r="A892" s="35">
        <f>CONCATENATE(9,VLOOKUP(LEFT($D892,3),{"czg",1;"tfq",2;"zyd",3;"jzq",4;"gcz",5;"pcc",6},2,FALSE))*100000+VALUE(MID($D892,5,LEN($D892)-LEN(RIGHT($D892,11))-5+1))*1000+LEFT(RIGHT($D892,10),1)*100+IF(LEFT(RIGHT($D892,8),3)="jlr",1,2)*10+RIGHT($D892,1)</f>
        <v>9515322</v>
      </c>
      <c r="B892" s="23" t="s">
        <v>101</v>
      </c>
      <c r="C892" s="23" t="s">
        <v>550</v>
      </c>
      <c r="D892" s="23" t="s">
        <v>1044</v>
      </c>
      <c r="E892" s="23">
        <v>4</v>
      </c>
      <c r="F892" s="28">
        <f t="shared" si="41"/>
        <v>2</v>
      </c>
      <c r="G892" s="28">
        <f>INDEX(难度数据!$A$1:$G$16,MATCH(VALUE(MID($D892,5,LEN($D892)-LEN(RIGHT($D892,11))-5+1)),难度数据!$A$1:$A$16,0),MATCH(LEFT($D892,3),难度数据!$A$1:$G$1,0))</f>
        <v>50</v>
      </c>
      <c r="H892" s="28">
        <f>VLOOKUP($G892,难度数据!$P:$AI,IF($F892=1,2+VLOOKUP($E892,难度数据!$A$24:$B$27,2,FALSE),12+VLOOKUP($E892,难度数据!$A$28:$B$31,2,FALSE)),FALSE)</f>
        <v>1.41720595886069</v>
      </c>
      <c r="I892" s="28">
        <f>VLOOKUP($G892,难度数据!$P:$AI,IF($F892=1,3+VLOOKUP($E892,难度数据!$A$24:$B$27,2,FALSE),13+VLOOKUP($E892,难度数据!$A$28:$B$31,2,FALSE)),FALSE)</f>
        <v>0</v>
      </c>
      <c r="J892" s="28">
        <f>VLOOKUP($G892,难度数据!$P:$AI,IF($F892=1,4+VLOOKUP($E892,难度数据!$A$24:$B$27,2,FALSE),14+VLOOKUP($E892,难度数据!$A$28:$B$31,2,FALSE)),FALSE)</f>
        <v>2500</v>
      </c>
      <c r="K892" s="23">
        <v>0</v>
      </c>
      <c r="L892" s="23">
        <v>1.5</v>
      </c>
      <c r="M892" s="23">
        <v>0</v>
      </c>
      <c r="N892" s="23">
        <v>0</v>
      </c>
      <c r="O892" s="28">
        <f ca="1">LOOKUP($G892*4,难度数据!$I$3:$I$23,IF($F892=1,INDIRECT("难度数据"&amp;"!$J$3:$J$23"),INDIRECT("难度数据"&amp;"!$K$3:$K$23")))</f>
        <v>94650</v>
      </c>
      <c r="P892" s="23">
        <v>0</v>
      </c>
      <c r="Q892" s="23">
        <v>0</v>
      </c>
      <c r="R892" s="23">
        <v>1303011</v>
      </c>
      <c r="S892" s="23">
        <v>1</v>
      </c>
      <c r="T892" s="23">
        <v>1304029</v>
      </c>
      <c r="U892" s="23">
        <v>3</v>
      </c>
      <c r="V892" s="23">
        <v>1304032</v>
      </c>
      <c r="W892" s="23">
        <v>3</v>
      </c>
      <c r="X892" s="23"/>
      <c r="Y892" s="23"/>
      <c r="Z892" s="23"/>
      <c r="AA892" s="28" t="str">
        <f t="shared" si="40"/>
        <v/>
      </c>
      <c r="AB892" s="23">
        <v>0</v>
      </c>
      <c r="AC892" s="28">
        <f t="shared" si="39"/>
        <v>5</v>
      </c>
      <c r="AD892" s="29" t="str">
        <f>VLOOKUP(AG892,[2]战场角色!$A:$V,22,0)</f>
        <v>head_zf_1102011</v>
      </c>
      <c r="AE892" s="29">
        <f>VLOOKUP(AG892,检索目录!A:F,6,0)</f>
        <v>4</v>
      </c>
      <c r="AF892" s="28">
        <f>VLOOKUP(AG892,检索目录!A:F,3,0)</f>
        <v>3</v>
      </c>
      <c r="AG892" s="23">
        <v>1102011</v>
      </c>
    </row>
    <row r="893" s="30" customFormat="1" ht="16.5" spans="1:33">
      <c r="A893" s="35">
        <f>CONCATENATE(9,VLOOKUP(LEFT($D893,3),{"czg",1;"tfq",2;"zyd",3;"jzq",4;"gcz",5;"pcc",6},2,FALSE))*100000+VALUE(MID($D893,5,LEN($D893)-LEN(RIGHT($D893,11))-5+1))*1000+LEFT(RIGHT($D893,10),1)*100+IF(LEFT(RIGHT($D893,8),3)="jlr",1,2)*10+RIGHT($D893,1)</f>
        <v>9515313</v>
      </c>
      <c r="B893" s="23" t="s">
        <v>98</v>
      </c>
      <c r="C893" s="23" t="s">
        <v>320</v>
      </c>
      <c r="D893" s="23" t="s">
        <v>1045</v>
      </c>
      <c r="E893" s="23">
        <v>3</v>
      </c>
      <c r="F893" s="28">
        <f t="shared" si="41"/>
        <v>1</v>
      </c>
      <c r="G893" s="28">
        <f>INDEX(难度数据!$A$1:$G$16,MATCH(VALUE(MID($D893,5,LEN($D893)-LEN(RIGHT($D893,11))-5+1)),难度数据!$A$1:$A$16,0),MATCH(LEFT($D893,3),难度数据!$A$1:$G$1,0))</f>
        <v>50</v>
      </c>
      <c r="H893" s="28">
        <f>VLOOKUP($G893,难度数据!$P:$AI,IF($F893=1,2+VLOOKUP($E893,难度数据!$A$24:$B$27,2,FALSE),12+VLOOKUP($E893,难度数据!$A$28:$B$31,2,FALSE)),FALSE)</f>
        <v>1.22682959174008</v>
      </c>
      <c r="I893" s="28">
        <f>VLOOKUP($G893,难度数据!$P:$AI,IF($F893=1,3+VLOOKUP($E893,难度数据!$A$24:$B$27,2,FALSE),13+VLOOKUP($E893,难度数据!$A$28:$B$31,2,FALSE)),FALSE)</f>
        <v>0</v>
      </c>
      <c r="J893" s="28">
        <f>VLOOKUP($G893,难度数据!$P:$AI,IF($F893=1,4+VLOOKUP($E893,难度数据!$A$24:$B$27,2,FALSE),14+VLOOKUP($E893,难度数据!$A$28:$B$31,2,FALSE)),FALSE)</f>
        <v>2500</v>
      </c>
      <c r="K893" s="23">
        <v>0</v>
      </c>
      <c r="L893" s="23">
        <v>1.5</v>
      </c>
      <c r="M893" s="23">
        <v>0</v>
      </c>
      <c r="N893" s="23">
        <v>0</v>
      </c>
      <c r="O893" s="28">
        <f ca="1">LOOKUP($G893*4,难度数据!$I$3:$I$23,IF($F893=1,INDIRECT("难度数据"&amp;"!$J$3:$J$23"),INDIRECT("难度数据"&amp;"!$K$3:$K$23")))</f>
        <v>210</v>
      </c>
      <c r="P893" s="23">
        <v>0</v>
      </c>
      <c r="Q893" s="23">
        <v>0</v>
      </c>
      <c r="R893" s="23">
        <v>1301010</v>
      </c>
      <c r="S893" s="23">
        <v>1</v>
      </c>
      <c r="T893" s="23">
        <v>1302010</v>
      </c>
      <c r="U893" s="23">
        <v>3</v>
      </c>
      <c r="V893" s="23"/>
      <c r="W893" s="23"/>
      <c r="X893" s="23"/>
      <c r="Y893" s="23"/>
      <c r="Z893" s="23"/>
      <c r="AA893" s="28" t="str">
        <f t="shared" si="40"/>
        <v>gcz-15-3-shl-loc3</v>
      </c>
      <c r="AB893" s="23">
        <v>4</v>
      </c>
      <c r="AC893" s="28">
        <f t="shared" si="39"/>
        <v>5</v>
      </c>
      <c r="AD893" s="29" t="str">
        <f>VLOOKUP(AG893,[2]战场角色!$A:$V,22,0)</f>
        <v>head_gw_1101010</v>
      </c>
      <c r="AE893" s="29">
        <f>VLOOKUP(AG893,检索目录!A:F,6,0)</f>
        <v>4</v>
      </c>
      <c r="AF893" s="28">
        <f>VLOOKUP(AG893,检索目录!A:F,3,0)</f>
        <v>2</v>
      </c>
      <c r="AG893" s="23">
        <v>1101010</v>
      </c>
    </row>
    <row r="894" s="30" customFormat="1" ht="16.5" spans="1:33">
      <c r="A894" s="35">
        <f>CONCATENATE(9,VLOOKUP(LEFT($D894,3),{"czg",1;"tfq",2;"zyd",3;"jzq",4;"gcz",5;"pcc",6},2,FALSE))*100000+VALUE(MID($D894,5,LEN($D894)-LEN(RIGHT($D894,11))-5+1))*1000+LEFT(RIGHT($D894,10),1)*100+IF(LEFT(RIGHT($D894,8),3)="jlr",1,2)*10+RIGHT($D894,1)</f>
        <v>9515323</v>
      </c>
      <c r="B894" s="23" t="s">
        <v>101</v>
      </c>
      <c r="C894" s="23" t="s">
        <v>553</v>
      </c>
      <c r="D894" s="23" t="s">
        <v>1046</v>
      </c>
      <c r="E894" s="23">
        <v>3</v>
      </c>
      <c r="F894" s="28">
        <f t="shared" si="41"/>
        <v>2</v>
      </c>
      <c r="G894" s="28">
        <f>INDEX(难度数据!$A$1:$G$16,MATCH(VALUE(MID($D894,5,LEN($D894)-LEN(RIGHT($D894,11))-5+1)),难度数据!$A$1:$A$16,0),MATCH(LEFT($D894,3),难度数据!$A$1:$G$1,0))</f>
        <v>50</v>
      </c>
      <c r="H894" s="28">
        <f>VLOOKUP($G894,难度数据!$P:$AI,IF($F894=1,2+VLOOKUP($E894,难度数据!$A$24:$B$27,2,FALSE),12+VLOOKUP($E894,难度数据!$A$28:$B$31,2,FALSE)),FALSE)</f>
        <v>1.23187902577891</v>
      </c>
      <c r="I894" s="28">
        <f>VLOOKUP($G894,难度数据!$P:$AI,IF($F894=1,3+VLOOKUP($E894,难度数据!$A$24:$B$27,2,FALSE),13+VLOOKUP($E894,难度数据!$A$28:$B$31,2,FALSE)),FALSE)</f>
        <v>0</v>
      </c>
      <c r="J894" s="28">
        <f>VLOOKUP($G894,难度数据!$P:$AI,IF($F894=1,4+VLOOKUP($E894,难度数据!$A$24:$B$27,2,FALSE),14+VLOOKUP($E894,难度数据!$A$28:$B$31,2,FALSE)),FALSE)</f>
        <v>2500</v>
      </c>
      <c r="K894" s="23">
        <v>0</v>
      </c>
      <c r="L894" s="23">
        <v>1.5</v>
      </c>
      <c r="M894" s="23">
        <v>0</v>
      </c>
      <c r="N894" s="23">
        <v>0</v>
      </c>
      <c r="O894" s="28">
        <f ca="1">LOOKUP($G894*4,难度数据!$I$3:$I$23,IF($F894=1,INDIRECT("难度数据"&amp;"!$J$3:$J$23"),INDIRECT("难度数据"&amp;"!$K$3:$K$23")))</f>
        <v>94650</v>
      </c>
      <c r="P894" s="23">
        <v>0</v>
      </c>
      <c r="Q894" s="23">
        <v>0</v>
      </c>
      <c r="R894" s="23">
        <v>1303016</v>
      </c>
      <c r="S894" s="23">
        <v>1</v>
      </c>
      <c r="T894" s="23">
        <v>1304030</v>
      </c>
      <c r="U894" s="23">
        <v>3</v>
      </c>
      <c r="V894" s="23">
        <v>1304036</v>
      </c>
      <c r="W894" s="23">
        <v>3</v>
      </c>
      <c r="X894" s="23"/>
      <c r="Y894" s="23"/>
      <c r="Z894" s="23"/>
      <c r="AA894" s="28" t="str">
        <f t="shared" si="40"/>
        <v/>
      </c>
      <c r="AB894" s="23">
        <v>0</v>
      </c>
      <c r="AC894" s="28">
        <f t="shared" si="39"/>
        <v>5</v>
      </c>
      <c r="AD894" s="29" t="str">
        <f>VLOOKUP(AG894,[2]战场角色!$A:$V,22,0)</f>
        <v>head_xfl_1102016</v>
      </c>
      <c r="AE894" s="29">
        <f>VLOOKUP(AG894,检索目录!A:F,6,0)</f>
        <v>4</v>
      </c>
      <c r="AF894" s="28">
        <f>VLOOKUP(AG894,检索目录!A:F,3,0)</f>
        <v>2</v>
      </c>
      <c r="AG894" s="23">
        <v>1102016</v>
      </c>
    </row>
    <row r="895" s="30" customFormat="1" ht="16.5" spans="1:33">
      <c r="A895" s="35">
        <f>CONCATENATE(9,VLOOKUP(LEFT($D895,3),{"czg",1;"tfq",2;"zyd",3;"jzq",4;"gcz",5;"pcc",6},2,FALSE))*100000+VALUE(MID($D895,5,LEN($D895)-LEN(RIGHT($D895,11))-5+1))*1000+LEFT(RIGHT($D895,10),1)*100+IF(LEFT(RIGHT($D895,8),3)="jlr",1,2)*10+RIGHT($D895,1)</f>
        <v>9515411</v>
      </c>
      <c r="B895" s="23" t="s">
        <v>98</v>
      </c>
      <c r="C895" s="23" t="s">
        <v>99</v>
      </c>
      <c r="D895" s="23" t="s">
        <v>1047</v>
      </c>
      <c r="E895" s="23">
        <v>3</v>
      </c>
      <c r="F895" s="28">
        <f t="shared" si="41"/>
        <v>1</v>
      </c>
      <c r="G895" s="28">
        <f>INDEX(难度数据!$A$1:$G$16,MATCH(VALUE(MID($D895,5,LEN($D895)-LEN(RIGHT($D895,11))-5+1)),难度数据!$A$1:$A$16,0),MATCH(LEFT($D895,3),难度数据!$A$1:$G$1,0))</f>
        <v>50</v>
      </c>
      <c r="H895" s="28">
        <f>VLOOKUP($G895,难度数据!$P:$AI,IF($F895=1,2+VLOOKUP($E895,难度数据!$A$24:$B$27,2,FALSE),12+VLOOKUP($E895,难度数据!$A$28:$B$31,2,FALSE)),FALSE)</f>
        <v>1.22682959174008</v>
      </c>
      <c r="I895" s="28">
        <f>VLOOKUP($G895,难度数据!$P:$AI,IF($F895=1,3+VLOOKUP($E895,难度数据!$A$24:$B$27,2,FALSE),13+VLOOKUP($E895,难度数据!$A$28:$B$31,2,FALSE)),FALSE)</f>
        <v>0</v>
      </c>
      <c r="J895" s="28">
        <f>VLOOKUP($G895,难度数据!$P:$AI,IF($F895=1,4+VLOOKUP($E895,难度数据!$A$24:$B$27,2,FALSE),14+VLOOKUP($E895,难度数据!$A$28:$B$31,2,FALSE)),FALSE)</f>
        <v>2500</v>
      </c>
      <c r="K895" s="23">
        <v>0</v>
      </c>
      <c r="L895" s="23">
        <v>1.5</v>
      </c>
      <c r="M895" s="23">
        <v>0</v>
      </c>
      <c r="N895" s="23">
        <v>0</v>
      </c>
      <c r="O895" s="28">
        <f ca="1">LOOKUP($G895*4,难度数据!$I$3:$I$23,IF($F895=1,INDIRECT("难度数据"&amp;"!$J$3:$J$23"),INDIRECT("难度数据"&amp;"!$K$3:$K$23")))</f>
        <v>210</v>
      </c>
      <c r="P895" s="23">
        <v>0</v>
      </c>
      <c r="Q895" s="23">
        <v>0</v>
      </c>
      <c r="R895" s="23">
        <v>1301012</v>
      </c>
      <c r="S895" s="23">
        <v>1</v>
      </c>
      <c r="T895" s="23">
        <v>1302012</v>
      </c>
      <c r="U895" s="23">
        <v>3</v>
      </c>
      <c r="V895" s="23"/>
      <c r="W895" s="23"/>
      <c r="X895" s="23"/>
      <c r="Y895" s="23"/>
      <c r="Z895" s="23"/>
      <c r="AA895" s="28" t="str">
        <f t="shared" si="40"/>
        <v>gcz-15-4-shl-loc1</v>
      </c>
      <c r="AB895" s="23">
        <v>4</v>
      </c>
      <c r="AC895" s="28">
        <f t="shared" si="39"/>
        <v>5</v>
      </c>
      <c r="AD895" s="29" t="str">
        <f>VLOOKUP(AG895,[2]战场角色!$A:$V,22,0)</f>
        <v>head_nyf_1101012</v>
      </c>
      <c r="AE895" s="29">
        <f>VLOOKUP(AG895,检索目录!A:F,6,0)</f>
        <v>2</v>
      </c>
      <c r="AF895" s="28">
        <f>VLOOKUP(AG895,检索目录!A:F,3,0)</f>
        <v>2</v>
      </c>
      <c r="AG895" s="23">
        <v>1101012</v>
      </c>
    </row>
    <row r="896" s="30" customFormat="1" ht="16.5" spans="1:33">
      <c r="A896" s="35">
        <f>CONCATENATE(9,VLOOKUP(LEFT($D896,3),{"czg",1;"tfq",2;"zyd",3;"jzq",4;"gcz",5;"pcc",6},2,FALSE))*100000+VALUE(MID($D896,5,LEN($D896)-LEN(RIGHT($D896,11))-5+1))*1000+LEFT(RIGHT($D896,10),1)*100+IF(LEFT(RIGHT($D896,8),3)="jlr",1,2)*10+RIGHT($D896,1)</f>
        <v>9515421</v>
      </c>
      <c r="B896" s="23" t="s">
        <v>101</v>
      </c>
      <c r="C896" s="23" t="s">
        <v>493</v>
      </c>
      <c r="D896" s="23" t="s">
        <v>1048</v>
      </c>
      <c r="E896" s="23">
        <v>3</v>
      </c>
      <c r="F896" s="28">
        <f t="shared" si="41"/>
        <v>2</v>
      </c>
      <c r="G896" s="28">
        <f>INDEX(难度数据!$A$1:$G$16,MATCH(VALUE(MID($D896,5,LEN($D896)-LEN(RIGHT($D896,11))-5+1)),难度数据!$A$1:$A$16,0),MATCH(LEFT($D896,3),难度数据!$A$1:$G$1,0))</f>
        <v>50</v>
      </c>
      <c r="H896" s="28">
        <f>VLOOKUP($G896,难度数据!$P:$AI,IF($F896=1,2+VLOOKUP($E896,难度数据!$A$24:$B$27,2,FALSE),12+VLOOKUP($E896,难度数据!$A$28:$B$31,2,FALSE)),FALSE)</f>
        <v>1.23187902577891</v>
      </c>
      <c r="I896" s="28">
        <f>VLOOKUP($G896,难度数据!$P:$AI,IF($F896=1,3+VLOOKUP($E896,难度数据!$A$24:$B$27,2,FALSE),13+VLOOKUP($E896,难度数据!$A$28:$B$31,2,FALSE)),FALSE)</f>
        <v>0</v>
      </c>
      <c r="J896" s="28">
        <f>VLOOKUP($G896,难度数据!$P:$AI,IF($F896=1,4+VLOOKUP($E896,难度数据!$A$24:$B$27,2,FALSE),14+VLOOKUP($E896,难度数据!$A$28:$B$31,2,FALSE)),FALSE)</f>
        <v>2500</v>
      </c>
      <c r="K896" s="23">
        <v>0</v>
      </c>
      <c r="L896" s="23">
        <v>1.5</v>
      </c>
      <c r="M896" s="23">
        <v>0</v>
      </c>
      <c r="N896" s="23">
        <v>0</v>
      </c>
      <c r="O896" s="28">
        <f ca="1">LOOKUP($G896*4,难度数据!$I$3:$I$23,IF($F896=1,INDIRECT("难度数据"&amp;"!$J$3:$J$23"),INDIRECT("难度数据"&amp;"!$K$3:$K$23")))</f>
        <v>94650</v>
      </c>
      <c r="P896" s="23">
        <v>0</v>
      </c>
      <c r="Q896" s="23">
        <v>0</v>
      </c>
      <c r="R896" s="23">
        <v>1303018</v>
      </c>
      <c r="S896" s="23">
        <v>1</v>
      </c>
      <c r="T896" s="23">
        <v>1304029</v>
      </c>
      <c r="U896" s="23">
        <v>3</v>
      </c>
      <c r="V896" s="23">
        <v>1304032</v>
      </c>
      <c r="W896" s="23">
        <v>3</v>
      </c>
      <c r="X896" s="23"/>
      <c r="Y896" s="23"/>
      <c r="Z896" s="23"/>
      <c r="AA896" s="28" t="str">
        <f t="shared" si="40"/>
        <v/>
      </c>
      <c r="AB896" s="23">
        <v>0</v>
      </c>
      <c r="AC896" s="28">
        <f t="shared" si="39"/>
        <v>5</v>
      </c>
      <c r="AD896" s="29" t="str">
        <f>VLOOKUP(AG896,[2]战场角色!$A:$V,22,0)</f>
        <v>head_sr_1102018</v>
      </c>
      <c r="AE896" s="29">
        <f>VLOOKUP(AG896,检索目录!A:F,6,0)</f>
        <v>2</v>
      </c>
      <c r="AF896" s="28">
        <f>VLOOKUP(AG896,检索目录!A:F,3,0)</f>
        <v>2</v>
      </c>
      <c r="AG896" s="23">
        <v>1102018</v>
      </c>
    </row>
    <row r="897" s="30" customFormat="1" ht="16.5" spans="1:33">
      <c r="A897" s="35">
        <f>CONCATENATE(9,VLOOKUP(LEFT($D897,3),{"czg",1;"tfq",2;"zyd",3;"jzq",4;"gcz",5;"pcc",6},2,FALSE))*100000+VALUE(MID($D897,5,LEN($D897)-LEN(RIGHT($D897,11))-5+1))*1000+LEFT(RIGHT($D897,10),1)*100+IF(LEFT(RIGHT($D897,8),3)="jlr",1,2)*10+RIGHT($D897,1)</f>
        <v>9515412</v>
      </c>
      <c r="B897" s="23" t="s">
        <v>98</v>
      </c>
      <c r="C897" s="23" t="s">
        <v>104</v>
      </c>
      <c r="D897" s="23" t="s">
        <v>1049</v>
      </c>
      <c r="E897" s="23">
        <v>4</v>
      </c>
      <c r="F897" s="28">
        <f t="shared" si="41"/>
        <v>1</v>
      </c>
      <c r="G897" s="28">
        <f>INDEX(难度数据!$A$1:$G$16,MATCH(VALUE(MID($D897,5,LEN($D897)-LEN(RIGHT($D897,11))-5+1)),难度数据!$A$1:$A$16,0),MATCH(LEFT($D897,3),难度数据!$A$1:$G$1,0))</f>
        <v>50</v>
      </c>
      <c r="H897" s="28">
        <f>VLOOKUP($G897,难度数据!$P:$AI,IF($F897=1,2+VLOOKUP($E897,难度数据!$A$24:$B$27,2,FALSE),12+VLOOKUP($E897,难度数据!$A$28:$B$31,2,FALSE)),FALSE)</f>
        <v>1.41557260585394</v>
      </c>
      <c r="I897" s="28">
        <f>VLOOKUP($G897,难度数据!$P:$AI,IF($F897=1,3+VLOOKUP($E897,难度数据!$A$24:$B$27,2,FALSE),13+VLOOKUP($E897,难度数据!$A$28:$B$31,2,FALSE)),FALSE)</f>
        <v>0</v>
      </c>
      <c r="J897" s="28">
        <f>VLOOKUP($G897,难度数据!$P:$AI,IF($F897=1,4+VLOOKUP($E897,难度数据!$A$24:$B$27,2,FALSE),14+VLOOKUP($E897,难度数据!$A$28:$B$31,2,FALSE)),FALSE)</f>
        <v>2500</v>
      </c>
      <c r="K897" s="23">
        <v>0</v>
      </c>
      <c r="L897" s="23">
        <v>1.5</v>
      </c>
      <c r="M897" s="23">
        <v>0</v>
      </c>
      <c r="N897" s="23">
        <v>0</v>
      </c>
      <c r="O897" s="28">
        <f ca="1">LOOKUP($G897*4,难度数据!$I$3:$I$23,IF($F897=1,INDIRECT("难度数据"&amp;"!$J$3:$J$23"),INDIRECT("难度数据"&amp;"!$K$3:$K$23")))</f>
        <v>210</v>
      </c>
      <c r="P897" s="23">
        <v>0</v>
      </c>
      <c r="Q897" s="23">
        <v>0</v>
      </c>
      <c r="R897" s="23">
        <v>1301008</v>
      </c>
      <c r="S897" s="23">
        <v>1</v>
      </c>
      <c r="T897" s="23">
        <v>1302008</v>
      </c>
      <c r="U897" s="23">
        <v>3</v>
      </c>
      <c r="V897" s="23"/>
      <c r="W897" s="23"/>
      <c r="X897" s="23"/>
      <c r="Y897" s="23"/>
      <c r="Z897" s="23"/>
      <c r="AA897" s="28" t="str">
        <f t="shared" si="40"/>
        <v>gcz-15-4-shl-loc2</v>
      </c>
      <c r="AB897" s="23">
        <v>4</v>
      </c>
      <c r="AC897" s="28">
        <f t="shared" si="39"/>
        <v>5</v>
      </c>
      <c r="AD897" s="29" t="str">
        <f>VLOOKUP(AG897,[2]战场角色!$A:$V,22,0)</f>
        <v>head_hekp_1101008</v>
      </c>
      <c r="AE897" s="29">
        <f>VLOOKUP(AG897,检索目录!A:F,6,0)</f>
        <v>2</v>
      </c>
      <c r="AF897" s="28">
        <f>VLOOKUP(AG897,检索目录!A:F,3,0)</f>
        <v>3</v>
      </c>
      <c r="AG897" s="23">
        <v>1101008</v>
      </c>
    </row>
    <row r="898" s="30" customFormat="1" ht="16.5" spans="1:33">
      <c r="A898" s="35">
        <f>CONCATENATE(9,VLOOKUP(LEFT($D898,3),{"czg",1;"tfq",2;"zyd",3;"jzq",4;"gcz",5;"pcc",6},2,FALSE))*100000+VALUE(MID($D898,5,LEN($D898)-LEN(RIGHT($D898,11))-5+1))*1000+LEFT(RIGHT($D898,10),1)*100+IF(LEFT(RIGHT($D898,8),3)="jlr",1,2)*10+RIGHT($D898,1)</f>
        <v>9515422</v>
      </c>
      <c r="B898" s="23" t="s">
        <v>101</v>
      </c>
      <c r="C898" s="23" t="s">
        <v>496</v>
      </c>
      <c r="D898" s="23" t="s">
        <v>1050</v>
      </c>
      <c r="E898" s="23">
        <v>4</v>
      </c>
      <c r="F898" s="28">
        <f t="shared" si="41"/>
        <v>2</v>
      </c>
      <c r="G898" s="28">
        <f>INDEX(难度数据!$A$1:$G$16,MATCH(VALUE(MID($D898,5,LEN($D898)-LEN(RIGHT($D898,11))-5+1)),难度数据!$A$1:$A$16,0),MATCH(LEFT($D898,3),难度数据!$A$1:$G$1,0))</f>
        <v>50</v>
      </c>
      <c r="H898" s="28">
        <f>VLOOKUP($G898,难度数据!$P:$AI,IF($F898=1,2+VLOOKUP($E898,难度数据!$A$24:$B$27,2,FALSE),12+VLOOKUP($E898,难度数据!$A$28:$B$31,2,FALSE)),FALSE)</f>
        <v>1.41720595886069</v>
      </c>
      <c r="I898" s="28">
        <f>VLOOKUP($G898,难度数据!$P:$AI,IF($F898=1,3+VLOOKUP($E898,难度数据!$A$24:$B$27,2,FALSE),13+VLOOKUP($E898,难度数据!$A$28:$B$31,2,FALSE)),FALSE)</f>
        <v>0</v>
      </c>
      <c r="J898" s="28">
        <f>VLOOKUP($G898,难度数据!$P:$AI,IF($F898=1,4+VLOOKUP($E898,难度数据!$A$24:$B$27,2,FALSE),14+VLOOKUP($E898,难度数据!$A$28:$B$31,2,FALSE)),FALSE)</f>
        <v>2500</v>
      </c>
      <c r="K898" s="23">
        <v>0</v>
      </c>
      <c r="L898" s="23">
        <v>1.5</v>
      </c>
      <c r="M898" s="23">
        <v>0</v>
      </c>
      <c r="N898" s="23">
        <v>0</v>
      </c>
      <c r="O898" s="28">
        <f ca="1">LOOKUP($G898*4,难度数据!$I$3:$I$23,IF($F898=1,INDIRECT("难度数据"&amp;"!$J$3:$J$23"),INDIRECT("难度数据"&amp;"!$K$3:$K$23")))</f>
        <v>94650</v>
      </c>
      <c r="P898" s="23">
        <v>0</v>
      </c>
      <c r="Q898" s="23">
        <v>0</v>
      </c>
      <c r="R898" s="23">
        <v>1303013</v>
      </c>
      <c r="S898" s="23">
        <v>1</v>
      </c>
      <c r="T898" s="23">
        <v>1304030</v>
      </c>
      <c r="U898" s="23">
        <v>3</v>
      </c>
      <c r="V898" s="23">
        <v>1304031</v>
      </c>
      <c r="W898" s="23">
        <v>3</v>
      </c>
      <c r="X898" s="23"/>
      <c r="Y898" s="23"/>
      <c r="Z898" s="23"/>
      <c r="AA898" s="28" t="str">
        <f t="shared" si="40"/>
        <v/>
      </c>
      <c r="AB898" s="23">
        <v>0</v>
      </c>
      <c r="AC898" s="28">
        <f t="shared" si="39"/>
        <v>5</v>
      </c>
      <c r="AD898" s="29" t="str">
        <f>VLOOKUP(AG898,[2]战场角色!$A:$V,22,0)</f>
        <v>head_sbls_1102013</v>
      </c>
      <c r="AE898" s="29">
        <f>VLOOKUP(AG898,检索目录!A:F,6,0)</f>
        <v>2</v>
      </c>
      <c r="AF898" s="28">
        <f>VLOOKUP(AG898,检索目录!A:F,3,0)</f>
        <v>3</v>
      </c>
      <c r="AG898" s="23">
        <v>1102013</v>
      </c>
    </row>
    <row r="899" s="30" customFormat="1" ht="16.5" spans="1:33">
      <c r="A899" s="35">
        <f>CONCATENATE(9,VLOOKUP(LEFT($D899,3),{"czg",1;"tfq",2;"zyd",3;"jzq",4;"gcz",5;"pcc",6},2,FALSE))*100000+VALUE(MID($D899,5,LEN($D899)-LEN(RIGHT($D899,11))-5+1))*1000+LEFT(RIGHT($D899,10),1)*100+IF(LEFT(RIGHT($D899,8),3)="jlr",1,2)*10+RIGHT($D899,1)</f>
        <v>9515413</v>
      </c>
      <c r="B899" s="23" t="s">
        <v>98</v>
      </c>
      <c r="C899" s="23" t="s">
        <v>207</v>
      </c>
      <c r="D899" s="23" t="s">
        <v>1051</v>
      </c>
      <c r="E899" s="23">
        <v>3</v>
      </c>
      <c r="F899" s="28">
        <f t="shared" si="41"/>
        <v>1</v>
      </c>
      <c r="G899" s="28">
        <f>INDEX(难度数据!$A$1:$G$16,MATCH(VALUE(MID($D899,5,LEN($D899)-LEN(RIGHT($D899,11))-5+1)),难度数据!$A$1:$A$16,0),MATCH(LEFT($D899,3),难度数据!$A$1:$G$1,0))</f>
        <v>50</v>
      </c>
      <c r="H899" s="28">
        <f>VLOOKUP($G899,难度数据!$P:$AI,IF($F899=1,2+VLOOKUP($E899,难度数据!$A$24:$B$27,2,FALSE),12+VLOOKUP($E899,难度数据!$A$28:$B$31,2,FALSE)),FALSE)</f>
        <v>1.22682959174008</v>
      </c>
      <c r="I899" s="28">
        <f>VLOOKUP($G899,难度数据!$P:$AI,IF($F899=1,3+VLOOKUP($E899,难度数据!$A$24:$B$27,2,FALSE),13+VLOOKUP($E899,难度数据!$A$28:$B$31,2,FALSE)),FALSE)</f>
        <v>0</v>
      </c>
      <c r="J899" s="28">
        <f>VLOOKUP($G899,难度数据!$P:$AI,IF($F899=1,4+VLOOKUP($E899,难度数据!$A$24:$B$27,2,FALSE),14+VLOOKUP($E899,难度数据!$A$28:$B$31,2,FALSE)),FALSE)</f>
        <v>2500</v>
      </c>
      <c r="K899" s="23">
        <v>0</v>
      </c>
      <c r="L899" s="23">
        <v>1.5</v>
      </c>
      <c r="M899" s="23">
        <v>0</v>
      </c>
      <c r="N899" s="23">
        <v>0</v>
      </c>
      <c r="O899" s="28">
        <f ca="1">LOOKUP($G899*4,难度数据!$I$3:$I$23,IF($F899=1,INDIRECT("难度数据"&amp;"!$J$3:$J$23"),INDIRECT("难度数据"&amp;"!$K$3:$K$23")))</f>
        <v>210</v>
      </c>
      <c r="P899" s="23">
        <v>0</v>
      </c>
      <c r="Q899" s="23">
        <v>0</v>
      </c>
      <c r="R899" s="23">
        <v>1301009</v>
      </c>
      <c r="S899" s="23">
        <v>1</v>
      </c>
      <c r="T899" s="23">
        <v>1302009</v>
      </c>
      <c r="U899" s="23">
        <v>3</v>
      </c>
      <c r="V899" s="23"/>
      <c r="W899" s="23"/>
      <c r="X899" s="23"/>
      <c r="Y899" s="23"/>
      <c r="Z899" s="23"/>
      <c r="AA899" s="28" t="str">
        <f t="shared" si="40"/>
        <v>gcz-15-4-shl-loc3</v>
      </c>
      <c r="AB899" s="23">
        <v>4</v>
      </c>
      <c r="AC899" s="28">
        <f t="shared" si="39"/>
        <v>5</v>
      </c>
      <c r="AD899" s="29" t="str">
        <f>VLOOKUP(AG899,[2]战场角色!$A:$V,22,0)</f>
        <v>head_blsm_1101009</v>
      </c>
      <c r="AE899" s="29">
        <f>VLOOKUP(AG899,检索目录!A:F,6,0)</f>
        <v>3</v>
      </c>
      <c r="AF899" s="28">
        <f>VLOOKUP(AG899,检索目录!A:F,3,0)</f>
        <v>3</v>
      </c>
      <c r="AG899" s="23">
        <v>1101009</v>
      </c>
    </row>
    <row r="900" s="30" customFormat="1" ht="16.5" spans="1:33">
      <c r="A900" s="35">
        <f>CONCATENATE(9,VLOOKUP(LEFT($D900,3),{"czg",1;"tfq",2;"zyd",3;"jzq",4;"gcz",5;"pcc",6},2,FALSE))*100000+VALUE(MID($D900,5,LEN($D900)-LEN(RIGHT($D900,11))-5+1))*1000+LEFT(RIGHT($D900,10),1)*100+IF(LEFT(RIGHT($D900,8),3)="jlr",1,2)*10+RIGHT($D900,1)</f>
        <v>9515423</v>
      </c>
      <c r="B900" s="23" t="s">
        <v>101</v>
      </c>
      <c r="C900" s="23" t="s">
        <v>515</v>
      </c>
      <c r="D900" s="23" t="s">
        <v>1052</v>
      </c>
      <c r="E900" s="23">
        <v>3</v>
      </c>
      <c r="F900" s="28">
        <f t="shared" si="41"/>
        <v>2</v>
      </c>
      <c r="G900" s="28">
        <f>INDEX(难度数据!$A$1:$G$16,MATCH(VALUE(MID($D900,5,LEN($D900)-LEN(RIGHT($D900,11))-5+1)),难度数据!$A$1:$A$16,0),MATCH(LEFT($D900,3),难度数据!$A$1:$G$1,0))</f>
        <v>50</v>
      </c>
      <c r="H900" s="28">
        <f>VLOOKUP($G900,难度数据!$P:$AI,IF($F900=1,2+VLOOKUP($E900,难度数据!$A$24:$B$27,2,FALSE),12+VLOOKUP($E900,难度数据!$A$28:$B$31,2,FALSE)),FALSE)</f>
        <v>1.23187902577891</v>
      </c>
      <c r="I900" s="28">
        <f>VLOOKUP($G900,难度数据!$P:$AI,IF($F900=1,3+VLOOKUP($E900,难度数据!$A$24:$B$27,2,FALSE),13+VLOOKUP($E900,难度数据!$A$28:$B$31,2,FALSE)),FALSE)</f>
        <v>0</v>
      </c>
      <c r="J900" s="28">
        <f>VLOOKUP($G900,难度数据!$P:$AI,IF($F900=1,4+VLOOKUP($E900,难度数据!$A$24:$B$27,2,FALSE),14+VLOOKUP($E900,难度数据!$A$28:$B$31,2,FALSE)),FALSE)</f>
        <v>2500</v>
      </c>
      <c r="K900" s="23">
        <v>0</v>
      </c>
      <c r="L900" s="23">
        <v>1.5</v>
      </c>
      <c r="M900" s="23">
        <v>0</v>
      </c>
      <c r="N900" s="23">
        <v>0</v>
      </c>
      <c r="O900" s="28">
        <f ca="1">LOOKUP($G900*4,难度数据!$I$3:$I$23,IF($F900=1,INDIRECT("难度数据"&amp;"!$J$3:$J$23"),INDIRECT("难度数据"&amp;"!$K$3:$K$23")))</f>
        <v>94650</v>
      </c>
      <c r="P900" s="23">
        <v>0</v>
      </c>
      <c r="Q900" s="23">
        <v>0</v>
      </c>
      <c r="R900" s="23">
        <v>1303014</v>
      </c>
      <c r="S900" s="23">
        <v>1</v>
      </c>
      <c r="T900" s="23">
        <v>1304017</v>
      </c>
      <c r="U900" s="23">
        <v>3</v>
      </c>
      <c r="V900" s="23">
        <v>1304019</v>
      </c>
      <c r="W900" s="23">
        <v>3</v>
      </c>
      <c r="X900" s="23"/>
      <c r="Y900" s="23"/>
      <c r="Z900" s="23"/>
      <c r="AA900" s="28" t="str">
        <f t="shared" si="40"/>
        <v/>
      </c>
      <c r="AB900" s="23">
        <v>0</v>
      </c>
      <c r="AC900" s="28">
        <f t="shared" ref="AC900:AC906" si="42">IF(INT(AG900/100000)=12,4,5)</f>
        <v>5</v>
      </c>
      <c r="AD900" s="29" t="str">
        <f>VLOOKUP(AG900,[2]战场角色!$A:$V,22,0)</f>
        <v>head_slm_1102014</v>
      </c>
      <c r="AE900" s="29">
        <f>VLOOKUP(AG900,检索目录!A:F,6,0)</f>
        <v>3</v>
      </c>
      <c r="AF900" s="28">
        <f>VLOOKUP(AG900,检索目录!A:F,3,0)</f>
        <v>3</v>
      </c>
      <c r="AG900" s="23">
        <v>1102014</v>
      </c>
    </row>
    <row r="901" s="30" customFormat="1" ht="16.5" spans="1:33">
      <c r="A901" s="35">
        <f>CONCATENATE(9,VLOOKUP(LEFT($D901,3),{"czg",1;"tfq",2;"zyd",3;"jzq",4;"gcz",5;"pcc",6},2,FALSE))*100000+VALUE(MID($D901,5,LEN($D901)-LEN(RIGHT($D901,11))-5+1))*1000+LEFT(RIGHT($D901,10),1)*100+IF(LEFT(RIGHT($D901,8),3)="jlr",1,2)*10+RIGHT($D901,1)</f>
        <v>9515511</v>
      </c>
      <c r="B901" s="23" t="s">
        <v>98</v>
      </c>
      <c r="C901" s="23" t="s">
        <v>209</v>
      </c>
      <c r="D901" s="23" t="s">
        <v>1053</v>
      </c>
      <c r="E901" s="23">
        <v>3</v>
      </c>
      <c r="F901" s="28">
        <f t="shared" si="41"/>
        <v>1</v>
      </c>
      <c r="G901" s="28">
        <f>INDEX(难度数据!$A$1:$G$16,MATCH(VALUE(MID($D901,5,LEN($D901)-LEN(RIGHT($D901,11))-5+1)),难度数据!$A$1:$A$16,0),MATCH(LEFT($D901,3),难度数据!$A$1:$G$1,0))</f>
        <v>50</v>
      </c>
      <c r="H901" s="28">
        <f>VLOOKUP($G901,难度数据!$P:$AI,IF($F901=1,2+VLOOKUP($E901,难度数据!$A$24:$B$27,2,FALSE),12+VLOOKUP($E901,难度数据!$A$28:$B$31,2,FALSE)),FALSE)</f>
        <v>1.22682959174008</v>
      </c>
      <c r="I901" s="28">
        <f>VLOOKUP($G901,难度数据!$P:$AI,IF($F901=1,3+VLOOKUP($E901,难度数据!$A$24:$B$27,2,FALSE),13+VLOOKUP($E901,难度数据!$A$28:$B$31,2,FALSE)),FALSE)</f>
        <v>0</v>
      </c>
      <c r="J901" s="28">
        <f>VLOOKUP($G901,难度数据!$P:$AI,IF($F901=1,4+VLOOKUP($E901,难度数据!$A$24:$B$27,2,FALSE),14+VLOOKUP($E901,难度数据!$A$28:$B$31,2,FALSE)),FALSE)</f>
        <v>2500</v>
      </c>
      <c r="K901" s="23">
        <v>0</v>
      </c>
      <c r="L901" s="23">
        <v>1.5</v>
      </c>
      <c r="M901" s="23">
        <v>0</v>
      </c>
      <c r="N901" s="23">
        <v>0</v>
      </c>
      <c r="O901" s="28">
        <f ca="1">LOOKUP($G901*4,难度数据!$I$3:$I$23,IF($F901=1,INDIRECT("难度数据"&amp;"!$J$3:$J$23"),INDIRECT("难度数据"&amp;"!$K$3:$K$23")))</f>
        <v>210</v>
      </c>
      <c r="P901" s="23">
        <v>0</v>
      </c>
      <c r="Q901" s="23">
        <v>0</v>
      </c>
      <c r="R901" s="23">
        <v>1301001</v>
      </c>
      <c r="S901" s="23">
        <v>1</v>
      </c>
      <c r="T901" s="23">
        <v>1302001</v>
      </c>
      <c r="U901" s="23">
        <v>4</v>
      </c>
      <c r="V901" s="23"/>
      <c r="W901" s="23"/>
      <c r="X901" s="23"/>
      <c r="Y901" s="23"/>
      <c r="Z901" s="23"/>
      <c r="AA901" s="28" t="str">
        <f t="shared" si="40"/>
        <v>gcz-15-5-shl-loc1</v>
      </c>
      <c r="AB901" s="23">
        <v>4</v>
      </c>
      <c r="AC901" s="28">
        <f t="shared" si="42"/>
        <v>5</v>
      </c>
      <c r="AD901" s="29" t="str">
        <f>VLOOKUP(AG901,[2]战场角色!$A:$V,22,0)</f>
        <v>head_cfcyb_1101001</v>
      </c>
      <c r="AE901" s="29">
        <f>VLOOKUP(AG901,检索目录!A:F,6,0)</f>
        <v>3</v>
      </c>
      <c r="AF901" s="28">
        <f>VLOOKUP(AG901,检索目录!A:F,3,0)</f>
        <v>1</v>
      </c>
      <c r="AG901" s="23">
        <v>1101001</v>
      </c>
    </row>
    <row r="902" s="30" customFormat="1" ht="16.5" spans="1:33">
      <c r="A902" s="35">
        <f>CONCATENATE(9,VLOOKUP(LEFT($D902,3),{"czg",1;"tfq",2;"zyd",3;"jzq",4;"gcz",5;"pcc",6},2,FALSE))*100000+VALUE(MID($D902,5,LEN($D902)-LEN(RIGHT($D902,11))-5+1))*1000+LEFT(RIGHT($D902,10),1)*100+IF(LEFT(RIGHT($D902,8),3)="jlr",1,2)*10+RIGHT($D902,1)</f>
        <v>9515521</v>
      </c>
      <c r="B902" s="23" t="s">
        <v>101</v>
      </c>
      <c r="C902" s="23" t="s">
        <v>502</v>
      </c>
      <c r="D902" s="23" t="s">
        <v>1054</v>
      </c>
      <c r="E902" s="23">
        <v>3</v>
      </c>
      <c r="F902" s="28">
        <f t="shared" si="41"/>
        <v>2</v>
      </c>
      <c r="G902" s="28">
        <f>INDEX(难度数据!$A$1:$G$16,MATCH(VALUE(MID($D902,5,LEN($D902)-LEN(RIGHT($D902,11))-5+1)),难度数据!$A$1:$A$16,0),MATCH(LEFT($D902,3),难度数据!$A$1:$G$1,0))</f>
        <v>50</v>
      </c>
      <c r="H902" s="28">
        <f>VLOOKUP($G902,难度数据!$P:$AI,IF($F902=1,2+VLOOKUP($E902,难度数据!$A$24:$B$27,2,FALSE),12+VLOOKUP($E902,难度数据!$A$28:$B$31,2,FALSE)),FALSE)</f>
        <v>1.23187902577891</v>
      </c>
      <c r="I902" s="28">
        <f>VLOOKUP($G902,难度数据!$P:$AI,IF($F902=1,3+VLOOKUP($E902,难度数据!$A$24:$B$27,2,FALSE),13+VLOOKUP($E902,难度数据!$A$28:$B$31,2,FALSE)),FALSE)</f>
        <v>0</v>
      </c>
      <c r="J902" s="28">
        <f>VLOOKUP($G902,难度数据!$P:$AI,IF($F902=1,4+VLOOKUP($E902,难度数据!$A$24:$B$27,2,FALSE),14+VLOOKUP($E902,难度数据!$A$28:$B$31,2,FALSE)),FALSE)</f>
        <v>2500</v>
      </c>
      <c r="K902" s="23">
        <v>0</v>
      </c>
      <c r="L902" s="23">
        <v>1.5</v>
      </c>
      <c r="M902" s="23">
        <v>0</v>
      </c>
      <c r="N902" s="23">
        <v>0</v>
      </c>
      <c r="O902" s="28">
        <f ca="1">LOOKUP($G902*4,难度数据!$I$3:$I$23,IF($F902=1,INDIRECT("难度数据"&amp;"!$J$3:$J$23"),INDIRECT("难度数据"&amp;"!$K$3:$K$23")))</f>
        <v>94650</v>
      </c>
      <c r="P902" s="23">
        <v>0</v>
      </c>
      <c r="Q902" s="23">
        <v>0</v>
      </c>
      <c r="R902" s="23">
        <v>1303002</v>
      </c>
      <c r="S902" s="23">
        <v>1</v>
      </c>
      <c r="T902" s="23">
        <v>1304017</v>
      </c>
      <c r="U902" s="23">
        <v>4</v>
      </c>
      <c r="V902" s="23">
        <v>1304019</v>
      </c>
      <c r="W902" s="23">
        <v>4</v>
      </c>
      <c r="X902" s="23"/>
      <c r="Y902" s="23"/>
      <c r="Z902" s="23"/>
      <c r="AA902" s="28" t="str">
        <f t="shared" si="40"/>
        <v/>
      </c>
      <c r="AB902" s="23">
        <v>0</v>
      </c>
      <c r="AC902" s="28">
        <f t="shared" si="42"/>
        <v>5</v>
      </c>
      <c r="AD902" s="29" t="str">
        <f>VLOOKUP(AG902,[2]战场角色!$A:$V,22,0)</f>
        <v>head_xc_1102002</v>
      </c>
      <c r="AE902" s="29">
        <f>VLOOKUP(AG902,检索目录!A:F,6,0)</f>
        <v>3</v>
      </c>
      <c r="AF902" s="28">
        <f>VLOOKUP(AG902,检索目录!A:F,3,0)</f>
        <v>1</v>
      </c>
      <c r="AG902" s="23">
        <v>1102002</v>
      </c>
    </row>
    <row r="903" s="30" customFormat="1" ht="16.5" spans="1:33">
      <c r="A903" s="35">
        <f>CONCATENATE(9,VLOOKUP(LEFT($D903,3),{"czg",1;"tfq",2;"zyd",3;"jzq",4;"gcz",5;"pcc",6},2,FALSE))*100000+VALUE(MID($D903,5,LEN($D903)-LEN(RIGHT($D903,11))-5+1))*1000+LEFT(RIGHT($D903,10),1)*100+IF(LEFT(RIGHT($D903,8),3)="jlr",1,2)*10+RIGHT($D903,1)</f>
        <v>9515512</v>
      </c>
      <c r="B903" s="23" t="s">
        <v>98</v>
      </c>
      <c r="C903" s="23" t="s">
        <v>231</v>
      </c>
      <c r="D903" s="23" t="s">
        <v>1055</v>
      </c>
      <c r="E903" s="23">
        <v>4</v>
      </c>
      <c r="F903" s="28">
        <f t="shared" si="41"/>
        <v>1</v>
      </c>
      <c r="G903" s="28">
        <f>INDEX(难度数据!$A$1:$G$16,MATCH(VALUE(MID($D903,5,LEN($D903)-LEN(RIGHT($D903,11))-5+1)),难度数据!$A$1:$A$16,0),MATCH(LEFT($D903,3),难度数据!$A$1:$G$1,0))</f>
        <v>50</v>
      </c>
      <c r="H903" s="28">
        <f>VLOOKUP($G903,难度数据!$P:$AI,IF($F903=1,2+VLOOKUP($E903,难度数据!$A$24:$B$27,2,FALSE),12+VLOOKUP($E903,难度数据!$A$28:$B$31,2,FALSE)),FALSE)</f>
        <v>1.41557260585394</v>
      </c>
      <c r="I903" s="28">
        <f>VLOOKUP($G903,难度数据!$P:$AI,IF($F903=1,3+VLOOKUP($E903,难度数据!$A$24:$B$27,2,FALSE),13+VLOOKUP($E903,难度数据!$A$28:$B$31,2,FALSE)),FALSE)</f>
        <v>0</v>
      </c>
      <c r="J903" s="28">
        <f>VLOOKUP($G903,难度数据!$P:$AI,IF($F903=1,4+VLOOKUP($E903,难度数据!$A$24:$B$27,2,FALSE),14+VLOOKUP($E903,难度数据!$A$28:$B$31,2,FALSE)),FALSE)</f>
        <v>2500</v>
      </c>
      <c r="K903" s="23">
        <v>0</v>
      </c>
      <c r="L903" s="23">
        <v>1.5</v>
      </c>
      <c r="M903" s="23">
        <v>0</v>
      </c>
      <c r="N903" s="23">
        <v>0</v>
      </c>
      <c r="O903" s="28">
        <f ca="1">LOOKUP($G903*4,难度数据!$I$3:$I$23,IF($F903=1,INDIRECT("难度数据"&amp;"!$J$3:$J$23"),INDIRECT("难度数据"&amp;"!$K$3:$K$23")))</f>
        <v>210</v>
      </c>
      <c r="P903" s="23">
        <v>0</v>
      </c>
      <c r="Q903" s="23">
        <v>0</v>
      </c>
      <c r="R903" s="23">
        <v>1301003</v>
      </c>
      <c r="S903" s="23">
        <v>1</v>
      </c>
      <c r="T903" s="23">
        <v>1302003</v>
      </c>
      <c r="U903" s="23">
        <v>4</v>
      </c>
      <c r="V903" s="23"/>
      <c r="W903" s="23"/>
      <c r="X903" s="23"/>
      <c r="Y903" s="23"/>
      <c r="Z903" s="23"/>
      <c r="AA903" s="28" t="str">
        <f t="shared" si="40"/>
        <v>gcz-15-5-shl-loc2</v>
      </c>
      <c r="AB903" s="23">
        <v>4</v>
      </c>
      <c r="AC903" s="28">
        <f t="shared" si="42"/>
        <v>5</v>
      </c>
      <c r="AD903" s="29" t="str">
        <f>VLOOKUP(AG903,[2]战场角色!$A:$V,22,0)</f>
        <v>head_zdxl_1101003</v>
      </c>
      <c r="AE903" s="29">
        <f>VLOOKUP(AG903,检索目录!A:F,6,0)</f>
        <v>3</v>
      </c>
      <c r="AF903" s="28">
        <f>VLOOKUP(AG903,检索目录!A:F,3,0)</f>
        <v>3</v>
      </c>
      <c r="AG903" s="23">
        <v>1101003</v>
      </c>
    </row>
    <row r="904" s="30" customFormat="1" ht="16.5" spans="1:33">
      <c r="A904" s="35">
        <f>CONCATENATE(9,VLOOKUP(LEFT($D904,3),{"czg",1;"tfq",2;"zyd",3;"jzq",4;"gcz",5;"pcc",6},2,FALSE))*100000+VALUE(MID($D904,5,LEN($D904)-LEN(RIGHT($D904,11))-5+1))*1000+LEFT(RIGHT($D904,10),1)*100+IF(LEFT(RIGHT($D904,8),3)="jlr",1,2)*10+RIGHT($D904,1)</f>
        <v>9515522</v>
      </c>
      <c r="B904" s="23" t="s">
        <v>101</v>
      </c>
      <c r="C904" s="23" t="s">
        <v>505</v>
      </c>
      <c r="D904" s="23" t="s">
        <v>1056</v>
      </c>
      <c r="E904" s="23">
        <v>4</v>
      </c>
      <c r="F904" s="28">
        <f t="shared" si="41"/>
        <v>2</v>
      </c>
      <c r="G904" s="28">
        <f>INDEX(难度数据!$A$1:$G$16,MATCH(VALUE(MID($D904,5,LEN($D904)-LEN(RIGHT($D904,11))-5+1)),难度数据!$A$1:$A$16,0),MATCH(LEFT($D904,3),难度数据!$A$1:$G$1,0))</f>
        <v>50</v>
      </c>
      <c r="H904" s="28">
        <f>VLOOKUP($G904,难度数据!$P:$AI,IF($F904=1,2+VLOOKUP($E904,难度数据!$A$24:$B$27,2,FALSE),12+VLOOKUP($E904,难度数据!$A$28:$B$31,2,FALSE)),FALSE)</f>
        <v>1.41720595886069</v>
      </c>
      <c r="I904" s="28">
        <f>VLOOKUP($G904,难度数据!$P:$AI,IF($F904=1,3+VLOOKUP($E904,难度数据!$A$24:$B$27,2,FALSE),13+VLOOKUP($E904,难度数据!$A$28:$B$31,2,FALSE)),FALSE)</f>
        <v>0</v>
      </c>
      <c r="J904" s="28">
        <f>VLOOKUP($G904,难度数据!$P:$AI,IF($F904=1,4+VLOOKUP($E904,难度数据!$A$24:$B$27,2,FALSE),14+VLOOKUP($E904,难度数据!$A$28:$B$31,2,FALSE)),FALSE)</f>
        <v>2500</v>
      </c>
      <c r="K904" s="23">
        <v>0</v>
      </c>
      <c r="L904" s="23">
        <v>1.5</v>
      </c>
      <c r="M904" s="23">
        <v>0</v>
      </c>
      <c r="N904" s="23">
        <v>0</v>
      </c>
      <c r="O904" s="28">
        <f ca="1">LOOKUP($G904*4,难度数据!$I$3:$I$23,IF($F904=1,INDIRECT("难度数据"&amp;"!$J$3:$J$23"),INDIRECT("难度数据"&amp;"!$K$3:$K$23")))</f>
        <v>94650</v>
      </c>
      <c r="P904" s="23">
        <v>0</v>
      </c>
      <c r="Q904" s="23">
        <v>0</v>
      </c>
      <c r="R904" s="23">
        <v>1303005</v>
      </c>
      <c r="S904" s="23">
        <v>1</v>
      </c>
      <c r="T904" s="23">
        <v>1304030</v>
      </c>
      <c r="U904" s="23">
        <v>4</v>
      </c>
      <c r="V904" s="23">
        <v>1304036</v>
      </c>
      <c r="W904" s="23">
        <v>4</v>
      </c>
      <c r="X904" s="23"/>
      <c r="Y904" s="23"/>
      <c r="Z904" s="23"/>
      <c r="AA904" s="28" t="str">
        <f t="shared" si="40"/>
        <v/>
      </c>
      <c r="AB904" s="23">
        <v>0</v>
      </c>
      <c r="AC904" s="28">
        <f t="shared" si="42"/>
        <v>5</v>
      </c>
      <c r="AD904" s="29" t="str">
        <f>VLOOKUP(AG904,[2]战场角色!$A:$V,22,0)</f>
        <v>head_lxy_1102005</v>
      </c>
      <c r="AE904" s="29">
        <f>VLOOKUP(AG904,检索目录!A:F,6,0)</f>
        <v>3</v>
      </c>
      <c r="AF904" s="28">
        <f>VLOOKUP(AG904,检索目录!A:F,3,0)</f>
        <v>3</v>
      </c>
      <c r="AG904" s="23">
        <v>1102005</v>
      </c>
    </row>
    <row r="905" s="30" customFormat="1" ht="16.5" spans="1:33">
      <c r="A905" s="35">
        <f>CONCATENATE(9,VLOOKUP(LEFT($D905,3),{"czg",1;"tfq",2;"zyd",3;"jzq",4;"gcz",5;"pcc",6},2,FALSE))*100000+VALUE(MID($D905,5,LEN($D905)-LEN(RIGHT($D905,11))-5+1))*1000+LEFT(RIGHT($D905,10),1)*100+IF(LEFT(RIGHT($D905,8),3)="jlr",1,2)*10+RIGHT($D905,1)</f>
        <v>9515513</v>
      </c>
      <c r="B905" s="23" t="s">
        <v>98</v>
      </c>
      <c r="C905" s="23" t="s">
        <v>215</v>
      </c>
      <c r="D905" s="23" t="s">
        <v>1057</v>
      </c>
      <c r="E905" s="23">
        <v>3</v>
      </c>
      <c r="F905" s="28">
        <f t="shared" si="41"/>
        <v>1</v>
      </c>
      <c r="G905" s="28">
        <f>INDEX(难度数据!$A$1:$G$16,MATCH(VALUE(MID($D905,5,LEN($D905)-LEN(RIGHT($D905,11))-5+1)),难度数据!$A$1:$A$16,0),MATCH(LEFT($D905,3),难度数据!$A$1:$G$1,0))</f>
        <v>50</v>
      </c>
      <c r="H905" s="28">
        <f>VLOOKUP($G905,难度数据!$P:$AI,IF($F905=1,2+VLOOKUP($E905,难度数据!$A$24:$B$27,2,FALSE),12+VLOOKUP($E905,难度数据!$A$28:$B$31,2,FALSE)),FALSE)</f>
        <v>1.22682959174008</v>
      </c>
      <c r="I905" s="28">
        <f>VLOOKUP($G905,难度数据!$P:$AI,IF($F905=1,3+VLOOKUP($E905,难度数据!$A$24:$B$27,2,FALSE),13+VLOOKUP($E905,难度数据!$A$28:$B$31,2,FALSE)),FALSE)</f>
        <v>0</v>
      </c>
      <c r="J905" s="28">
        <f>VLOOKUP($G905,难度数据!$P:$AI,IF($F905=1,4+VLOOKUP($E905,难度数据!$A$24:$B$27,2,FALSE),14+VLOOKUP($E905,难度数据!$A$28:$B$31,2,FALSE)),FALSE)</f>
        <v>2500</v>
      </c>
      <c r="K905" s="23">
        <v>0</v>
      </c>
      <c r="L905" s="23">
        <v>1.5</v>
      </c>
      <c r="M905" s="23">
        <v>0</v>
      </c>
      <c r="N905" s="23">
        <v>0</v>
      </c>
      <c r="O905" s="28">
        <f ca="1">LOOKUP($G905*4,难度数据!$I$3:$I$23,IF($F905=1,INDIRECT("难度数据"&amp;"!$J$3:$J$23"),INDIRECT("难度数据"&amp;"!$K$3:$K$23")))</f>
        <v>210</v>
      </c>
      <c r="P905" s="23">
        <v>0</v>
      </c>
      <c r="Q905" s="23">
        <v>0</v>
      </c>
      <c r="R905" s="23">
        <v>1301014</v>
      </c>
      <c r="S905" s="23">
        <v>1</v>
      </c>
      <c r="T905" s="23">
        <v>1302014</v>
      </c>
      <c r="U905" s="23">
        <v>4</v>
      </c>
      <c r="V905" s="23"/>
      <c r="W905" s="23"/>
      <c r="X905" s="23"/>
      <c r="Y905" s="23"/>
      <c r="Z905" s="23"/>
      <c r="AA905" s="28" t="str">
        <f t="shared" si="40"/>
        <v>gcz-15-5-shl-loc3</v>
      </c>
      <c r="AB905" s="23">
        <v>4</v>
      </c>
      <c r="AC905" s="28">
        <f t="shared" si="42"/>
        <v>5</v>
      </c>
      <c r="AD905" s="29" t="str">
        <f>VLOOKUP(AG905,[2]战场角色!$A:$V,22,0)</f>
        <v>head_lxg_1101014</v>
      </c>
      <c r="AE905" s="29">
        <f>VLOOKUP(AG905,检索目录!A:F,6,0)</f>
        <v>3</v>
      </c>
      <c r="AF905" s="28">
        <f>VLOOKUP(AG905,检索目录!A:F,3,0)</f>
        <v>2</v>
      </c>
      <c r="AG905" s="23">
        <v>1101014</v>
      </c>
    </row>
    <row r="906" s="30" customFormat="1" ht="16.5" spans="1:33">
      <c r="A906" s="35">
        <f>CONCATENATE(9,VLOOKUP(LEFT($D906,3),{"czg",1;"tfq",2;"zyd",3;"jzq",4;"gcz",5;"pcc",6},2,FALSE))*100000+VALUE(MID($D906,5,LEN($D906)-LEN(RIGHT($D906,11))-5+1))*1000+LEFT(RIGHT($D906,10),1)*100+IF(LEFT(RIGHT($D906,8),3)="jlr",1,2)*10+RIGHT($D906,1)</f>
        <v>9515523</v>
      </c>
      <c r="B906" s="23" t="s">
        <v>101</v>
      </c>
      <c r="C906" s="23" t="s">
        <v>508</v>
      </c>
      <c r="D906" s="23" t="s">
        <v>1058</v>
      </c>
      <c r="E906" s="23">
        <v>3</v>
      </c>
      <c r="F906" s="28">
        <f t="shared" si="41"/>
        <v>2</v>
      </c>
      <c r="G906" s="28">
        <f>INDEX(难度数据!$A$1:$G$16,MATCH(VALUE(MID($D906,5,LEN($D906)-LEN(RIGHT($D906,11))-5+1)),难度数据!$A$1:$A$16,0),MATCH(LEFT($D906,3),难度数据!$A$1:$G$1,0))</f>
        <v>50</v>
      </c>
      <c r="H906" s="28">
        <f>VLOOKUP($G906,难度数据!$P:$AI,IF($F906=1,2+VLOOKUP($E906,难度数据!$A$24:$B$27,2,FALSE),12+VLOOKUP($E906,难度数据!$A$28:$B$31,2,FALSE)),FALSE)</f>
        <v>1.23187902577891</v>
      </c>
      <c r="I906" s="28">
        <f>VLOOKUP($G906,难度数据!$P:$AI,IF($F906=1,3+VLOOKUP($E906,难度数据!$A$24:$B$27,2,FALSE),13+VLOOKUP($E906,难度数据!$A$28:$B$31,2,FALSE)),FALSE)</f>
        <v>0</v>
      </c>
      <c r="J906" s="28">
        <f>VLOOKUP($G906,难度数据!$P:$AI,IF($F906=1,4+VLOOKUP($E906,难度数据!$A$24:$B$27,2,FALSE),14+VLOOKUP($E906,难度数据!$A$28:$B$31,2,FALSE)),FALSE)</f>
        <v>2500</v>
      </c>
      <c r="K906" s="23">
        <v>0</v>
      </c>
      <c r="L906" s="23">
        <v>1.5</v>
      </c>
      <c r="M906" s="23">
        <v>0</v>
      </c>
      <c r="N906" s="23">
        <v>0</v>
      </c>
      <c r="O906" s="28">
        <f ca="1">LOOKUP($G906*4,难度数据!$I$3:$I$23,IF($F906=1,INDIRECT("难度数据"&amp;"!$J$3:$J$23"),INDIRECT("难度数据"&amp;"!$K$3:$K$23")))</f>
        <v>94650</v>
      </c>
      <c r="P906" s="23">
        <v>0</v>
      </c>
      <c r="Q906" s="23">
        <v>0</v>
      </c>
      <c r="R906" s="23">
        <v>1303020</v>
      </c>
      <c r="S906" s="23">
        <v>1</v>
      </c>
      <c r="T906" s="23">
        <v>1304029</v>
      </c>
      <c r="U906" s="23">
        <v>4</v>
      </c>
      <c r="V906" s="23">
        <v>1304032</v>
      </c>
      <c r="W906" s="23">
        <v>4</v>
      </c>
      <c r="X906" s="23"/>
      <c r="Y906" s="23"/>
      <c r="Z906" s="23"/>
      <c r="AA906" s="28" t="str">
        <f t="shared" si="40"/>
        <v/>
      </c>
      <c r="AB906" s="23">
        <v>0</v>
      </c>
      <c r="AC906" s="28">
        <f t="shared" si="42"/>
        <v>5</v>
      </c>
      <c r="AD906" s="29" t="str">
        <f>VLOOKUP(AG906,[2]战场角色!$A:$V,22,0)</f>
        <v>head_gs_1102020</v>
      </c>
      <c r="AE906" s="29">
        <f>VLOOKUP(AG906,检索目录!A:F,6,0)</f>
        <v>3</v>
      </c>
      <c r="AF906" s="28">
        <f>VLOOKUP(AG906,检索目录!A:F,3,0)</f>
        <v>2</v>
      </c>
      <c r="AG906" s="23">
        <v>1102020</v>
      </c>
    </row>
    <row r="907" ht="16.5" spans="19:26">
      <c r="S907" s="39"/>
      <c r="T907" s="39"/>
      <c r="U907" s="39"/>
      <c r="V907" s="39"/>
      <c r="W907" s="39"/>
      <c r="X907" s="39"/>
      <c r="Y907" s="39"/>
      <c r="Z907" s="39"/>
    </row>
    <row r="908" ht="16.5" spans="18:25">
      <c r="R908" s="39"/>
      <c r="S908" s="39"/>
      <c r="T908" s="39"/>
      <c r="U908" s="39"/>
      <c r="V908" s="39"/>
      <c r="W908" s="39"/>
      <c r="X908" s="39"/>
      <c r="Y908" s="39"/>
    </row>
    <row r="909" ht="16.5" spans="18:25">
      <c r="R909" s="39"/>
      <c r="S909" s="39"/>
      <c r="T909" s="39"/>
      <c r="U909" s="39"/>
      <c r="V909" s="39"/>
      <c r="W909" s="39"/>
      <c r="X909" s="39"/>
      <c r="Y909" s="39"/>
    </row>
    <row r="910" ht="16.5" spans="18:25">
      <c r="R910" s="39"/>
      <c r="S910" s="39"/>
      <c r="T910" s="39"/>
      <c r="U910" s="39"/>
      <c r="V910" s="39"/>
      <c r="W910" s="39"/>
      <c r="X910" s="39"/>
      <c r="Y910" s="39"/>
    </row>
    <row r="911" ht="16.5" spans="18:25">
      <c r="R911" s="39"/>
      <c r="S911" s="39"/>
      <c r="T911" s="39"/>
      <c r="U911" s="39"/>
      <c r="V911" s="39"/>
      <c r="W911" s="39"/>
      <c r="X911" s="39"/>
      <c r="Y911" s="39"/>
    </row>
    <row r="912" ht="16.5" spans="18:25">
      <c r="R912" s="39"/>
      <c r="S912" s="39"/>
      <c r="T912" s="39"/>
      <c r="U912" s="39"/>
      <c r="V912" s="39"/>
      <c r="W912" s="39"/>
      <c r="X912" s="39"/>
      <c r="Y912" s="39"/>
    </row>
    <row r="913" ht="16.5" spans="18:25">
      <c r="R913" s="39"/>
      <c r="S913" s="39"/>
      <c r="T913" s="39"/>
      <c r="U913" s="39"/>
      <c r="V913" s="39"/>
      <c r="W913" s="39"/>
      <c r="X913" s="39"/>
      <c r="Y913" s="39"/>
    </row>
    <row r="914" ht="16.5" spans="18:25">
      <c r="R914" s="39"/>
      <c r="S914" s="39"/>
      <c r="T914" s="39"/>
      <c r="U914" s="39"/>
      <c r="V914" s="39"/>
      <c r="W914" s="39"/>
      <c r="X914" s="39"/>
      <c r="Y914" s="39"/>
    </row>
    <row r="915" ht="16.5" spans="18:25">
      <c r="R915" s="39"/>
      <c r="S915" s="39"/>
      <c r="T915" s="39"/>
      <c r="U915" s="39"/>
      <c r="V915" s="39"/>
      <c r="W915" s="39"/>
      <c r="X915" s="39"/>
      <c r="Y915" s="39"/>
    </row>
    <row r="916" ht="16.5" spans="18:25">
      <c r="R916" s="39"/>
      <c r="S916" s="39"/>
      <c r="T916" s="39"/>
      <c r="U916" s="39"/>
      <c r="V916" s="39"/>
      <c r="W916" s="39"/>
      <c r="X916" s="39"/>
      <c r="Y916" s="39"/>
    </row>
    <row r="917" ht="16.5" spans="18:25">
      <c r="R917" s="39"/>
      <c r="S917" s="39"/>
      <c r="T917" s="39"/>
      <c r="U917" s="39"/>
      <c r="V917" s="39"/>
      <c r="W917" s="39"/>
      <c r="X917" s="39"/>
      <c r="Y917" s="39"/>
    </row>
    <row r="918" ht="16.5" spans="18:25">
      <c r="R918" s="39"/>
      <c r="S918" s="39"/>
      <c r="T918" s="39"/>
      <c r="U918" s="39"/>
      <c r="V918" s="39"/>
      <c r="W918" s="39"/>
      <c r="X918" s="39"/>
      <c r="Y918" s="39"/>
    </row>
    <row r="919" ht="16.5" spans="18:25">
      <c r="R919" s="39"/>
      <c r="S919" s="39"/>
      <c r="T919" s="39"/>
      <c r="U919" s="39"/>
      <c r="V919" s="39"/>
      <c r="W919" s="39"/>
      <c r="X919" s="39"/>
      <c r="Y919" s="39"/>
    </row>
    <row r="920" ht="16.5" spans="18:25">
      <c r="R920" s="39"/>
      <c r="S920" s="39"/>
      <c r="T920" s="39"/>
      <c r="U920" s="39"/>
      <c r="V920" s="39"/>
      <c r="W920" s="39"/>
      <c r="X920" s="39"/>
      <c r="Y920" s="39"/>
    </row>
    <row r="921" ht="16.5" spans="18:25">
      <c r="R921" s="39"/>
      <c r="S921" s="39"/>
      <c r="T921" s="39"/>
      <c r="U921" s="39"/>
      <c r="V921" s="39"/>
      <c r="W921" s="39"/>
      <c r="X921" s="39"/>
      <c r="Y921" s="39"/>
    </row>
    <row r="922" ht="16.5" spans="18:25">
      <c r="R922" s="39"/>
      <c r="S922" s="39"/>
      <c r="T922" s="39"/>
      <c r="U922" s="39"/>
      <c r="V922" s="39"/>
      <c r="W922" s="39"/>
      <c r="X922" s="39"/>
      <c r="Y922" s="39"/>
    </row>
    <row r="923" ht="16.5" spans="18:25">
      <c r="R923" s="39"/>
      <c r="S923" s="39"/>
      <c r="T923" s="39"/>
      <c r="U923" s="39"/>
      <c r="V923" s="39"/>
      <c r="W923" s="39"/>
      <c r="X923" s="39"/>
      <c r="Y923" s="39"/>
    </row>
    <row r="924" ht="16.5" spans="18:25">
      <c r="R924" s="39"/>
      <c r="S924" s="39"/>
      <c r="T924" s="39"/>
      <c r="U924" s="39"/>
      <c r="V924" s="39"/>
      <c r="W924" s="39"/>
      <c r="X924" s="39"/>
      <c r="Y924" s="39"/>
    </row>
    <row r="925" ht="16.5" spans="18:25">
      <c r="R925" s="39"/>
      <c r="S925" s="39"/>
      <c r="T925" s="39"/>
      <c r="U925" s="39"/>
      <c r="V925" s="39"/>
      <c r="W925" s="39"/>
      <c r="X925" s="39"/>
      <c r="Y925" s="39"/>
    </row>
    <row r="926" ht="16.5" spans="18:25">
      <c r="R926" s="39"/>
      <c r="S926" s="39"/>
      <c r="T926" s="39"/>
      <c r="U926" s="39"/>
      <c r="V926" s="39"/>
      <c r="W926" s="39"/>
      <c r="X926" s="39"/>
      <c r="Y926" s="39"/>
    </row>
    <row r="927" ht="16.5" spans="18:25">
      <c r="R927" s="39"/>
      <c r="S927" s="39"/>
      <c r="T927" s="39"/>
      <c r="U927" s="39"/>
      <c r="V927" s="39"/>
      <c r="W927" s="39"/>
      <c r="X927" s="39"/>
      <c r="Y927" s="39"/>
    </row>
    <row r="928" ht="16.5" spans="18:25">
      <c r="R928" s="39"/>
      <c r="S928" s="39"/>
      <c r="T928" s="39"/>
      <c r="U928" s="39"/>
      <c r="V928" s="39"/>
      <c r="W928" s="39"/>
      <c r="X928" s="39"/>
      <c r="Y928" s="39"/>
    </row>
    <row r="929" ht="16.5" spans="18:25">
      <c r="R929" s="39"/>
      <c r="S929" s="39"/>
      <c r="T929" s="39"/>
      <c r="U929" s="39"/>
      <c r="V929" s="39"/>
      <c r="W929" s="39"/>
      <c r="X929" s="39"/>
      <c r="Y929" s="39"/>
    </row>
    <row r="930" ht="16.5" spans="18:25">
      <c r="R930" s="39"/>
      <c r="S930" s="39"/>
      <c r="T930" s="39"/>
      <c r="U930" s="39"/>
      <c r="V930" s="39"/>
      <c r="W930" s="39"/>
      <c r="X930" s="39"/>
      <c r="Y930" s="39"/>
    </row>
    <row r="931" ht="16.5" spans="18:25">
      <c r="R931" s="39"/>
      <c r="S931" s="39"/>
      <c r="T931" s="39"/>
      <c r="U931" s="39"/>
      <c r="V931" s="39"/>
      <c r="W931" s="39"/>
      <c r="X931" s="39"/>
      <c r="Y931" s="39"/>
    </row>
    <row r="932" ht="16.5" spans="18:25">
      <c r="R932" s="39"/>
      <c r="S932" s="39"/>
      <c r="T932" s="39"/>
      <c r="U932" s="39"/>
      <c r="V932" s="39"/>
      <c r="W932" s="39"/>
      <c r="X932" s="39"/>
      <c r="Y932" s="39"/>
    </row>
    <row r="933" ht="16.5" spans="18:25">
      <c r="R933" s="39"/>
      <c r="S933" s="39"/>
      <c r="T933" s="39"/>
      <c r="U933" s="39"/>
      <c r="V933" s="39"/>
      <c r="W933" s="39"/>
      <c r="X933" s="39"/>
      <c r="Y933" s="39"/>
    </row>
    <row r="934" ht="16.5" spans="18:25">
      <c r="R934" s="39"/>
      <c r="S934" s="39"/>
      <c r="T934" s="39"/>
      <c r="U934" s="39"/>
      <c r="V934" s="39"/>
      <c r="W934" s="39"/>
      <c r="X934" s="39"/>
      <c r="Y934" s="39"/>
    </row>
    <row r="935" ht="16.5" spans="18:25">
      <c r="R935" s="39"/>
      <c r="S935" s="39"/>
      <c r="T935" s="39"/>
      <c r="U935" s="39"/>
      <c r="V935" s="39"/>
      <c r="W935" s="39"/>
      <c r="X935" s="39"/>
      <c r="Y935" s="39"/>
    </row>
    <row r="936" ht="16.5" spans="18:25">
      <c r="R936" s="39"/>
      <c r="S936" s="39"/>
      <c r="T936" s="39"/>
      <c r="U936" s="39"/>
      <c r="V936" s="39"/>
      <c r="W936" s="39"/>
      <c r="X936" s="39"/>
      <c r="Y936" s="39"/>
    </row>
    <row r="937" ht="16.5" spans="18:25">
      <c r="R937" s="39"/>
      <c r="S937" s="39"/>
      <c r="T937" s="39"/>
      <c r="U937" s="39"/>
      <c r="V937" s="39"/>
      <c r="W937" s="39"/>
      <c r="X937" s="39"/>
      <c r="Y937" s="39"/>
    </row>
    <row r="938" ht="16.5" spans="18:25">
      <c r="R938" s="39"/>
      <c r="S938" s="39"/>
      <c r="T938" s="39"/>
      <c r="U938" s="39"/>
      <c r="V938" s="39"/>
      <c r="W938" s="39"/>
      <c r="X938" s="39"/>
      <c r="Y938" s="39"/>
    </row>
    <row r="939" ht="16.5" spans="18:25">
      <c r="R939" s="39"/>
      <c r="S939" s="39"/>
      <c r="T939" s="39"/>
      <c r="U939" s="39"/>
      <c r="V939" s="39"/>
      <c r="W939" s="39"/>
      <c r="X939" s="39"/>
      <c r="Y939" s="39"/>
    </row>
    <row r="940" ht="16.5" spans="18:25">
      <c r="R940" s="39"/>
      <c r="S940" s="39"/>
      <c r="T940" s="39"/>
      <c r="U940" s="39"/>
      <c r="V940" s="39"/>
      <c r="W940" s="39"/>
      <c r="X940" s="39"/>
      <c r="Y940" s="39"/>
    </row>
    <row r="941" ht="16.5" spans="18:25">
      <c r="R941" s="39"/>
      <c r="S941" s="39"/>
      <c r="T941" s="39"/>
      <c r="U941" s="39"/>
      <c r="V941" s="39"/>
      <c r="W941" s="39"/>
      <c r="X941" s="39"/>
      <c r="Y941" s="39"/>
    </row>
    <row r="942" ht="16.5" spans="18:25">
      <c r="R942" s="39"/>
      <c r="S942" s="39"/>
      <c r="T942" s="39"/>
      <c r="U942" s="39"/>
      <c r="V942" s="39"/>
      <c r="W942" s="39"/>
      <c r="X942" s="39"/>
      <c r="Y942" s="39"/>
    </row>
    <row r="943" ht="16.5" spans="18:25">
      <c r="R943" s="39"/>
      <c r="S943" s="39"/>
      <c r="T943" s="39"/>
      <c r="U943" s="39"/>
      <c r="V943" s="39"/>
      <c r="W943" s="39"/>
      <c r="X943" s="39"/>
      <c r="Y943" s="39"/>
    </row>
    <row r="944" ht="16.5" spans="18:25">
      <c r="R944" s="39"/>
      <c r="S944" s="39"/>
      <c r="T944" s="39"/>
      <c r="U944" s="39"/>
      <c r="V944" s="39"/>
      <c r="W944" s="39"/>
      <c r="X944" s="39"/>
      <c r="Y944" s="39"/>
    </row>
    <row r="945" ht="16.5" spans="18:25">
      <c r="R945" s="39"/>
      <c r="S945" s="39"/>
      <c r="T945" s="39"/>
      <c r="U945" s="39"/>
      <c r="V945" s="39"/>
      <c r="W945" s="39"/>
      <c r="X945" s="39"/>
      <c r="Y945" s="39"/>
    </row>
    <row r="946" ht="16.5" spans="18:25">
      <c r="R946" s="39"/>
      <c r="S946" s="39"/>
      <c r="T946" s="39"/>
      <c r="U946" s="39"/>
      <c r="V946" s="39"/>
      <c r="W946" s="39"/>
      <c r="X946" s="39"/>
      <c r="Y946" s="39"/>
    </row>
    <row r="947" ht="16.5" spans="18:25">
      <c r="R947" s="39"/>
      <c r="S947" s="39"/>
      <c r="T947" s="39"/>
      <c r="U947" s="39"/>
      <c r="V947" s="39"/>
      <c r="W947" s="39"/>
      <c r="X947" s="39"/>
      <c r="Y947" s="39"/>
    </row>
    <row r="948" ht="16.5" spans="18:25">
      <c r="R948" s="39"/>
      <c r="S948" s="39"/>
      <c r="T948" s="39"/>
      <c r="U948" s="39"/>
      <c r="V948" s="39"/>
      <c r="W948" s="39"/>
      <c r="X948" s="39"/>
      <c r="Y948" s="39"/>
    </row>
    <row r="949" ht="16.5" spans="18:25">
      <c r="R949" s="39"/>
      <c r="S949" s="39"/>
      <c r="T949" s="39"/>
      <c r="U949" s="39"/>
      <c r="V949" s="39"/>
      <c r="W949" s="39"/>
      <c r="X949" s="39"/>
      <c r="Y949" s="39"/>
    </row>
    <row r="950" ht="16.5" spans="18:25">
      <c r="R950" s="39"/>
      <c r="S950" s="39"/>
      <c r="T950" s="39"/>
      <c r="U950" s="39"/>
      <c r="V950" s="39"/>
      <c r="W950" s="39"/>
      <c r="X950" s="39"/>
      <c r="Y950" s="39"/>
    </row>
    <row r="951" ht="16.5" spans="18:25">
      <c r="R951" s="39"/>
      <c r="S951" s="39"/>
      <c r="T951" s="39"/>
      <c r="U951" s="39"/>
      <c r="V951" s="39"/>
      <c r="W951" s="39"/>
      <c r="X951" s="39"/>
      <c r="Y951" s="39"/>
    </row>
    <row r="952" ht="16.5" spans="18:25">
      <c r="R952" s="39"/>
      <c r="S952" s="39"/>
      <c r="T952" s="39"/>
      <c r="U952" s="39"/>
      <c r="V952" s="39"/>
      <c r="W952" s="39"/>
      <c r="X952" s="39"/>
      <c r="Y952" s="39"/>
    </row>
    <row r="953" ht="16.5" spans="18:25">
      <c r="R953" s="39"/>
      <c r="S953" s="39"/>
      <c r="T953" s="39"/>
      <c r="U953" s="39"/>
      <c r="V953" s="39"/>
      <c r="W953" s="39"/>
      <c r="X953" s="39"/>
      <c r="Y953" s="39"/>
    </row>
    <row r="954" ht="16.5" spans="18:25">
      <c r="R954" s="39"/>
      <c r="S954" s="39"/>
      <c r="T954" s="39"/>
      <c r="U954" s="39"/>
      <c r="V954" s="39"/>
      <c r="W954" s="39"/>
      <c r="X954" s="39"/>
      <c r="Y954" s="39"/>
    </row>
    <row r="955" ht="16.5" spans="18:25">
      <c r="R955" s="39"/>
      <c r="S955" s="39"/>
      <c r="T955" s="39"/>
      <c r="U955" s="39"/>
      <c r="V955" s="39"/>
      <c r="W955" s="39"/>
      <c r="X955" s="39"/>
      <c r="Y955" s="39"/>
    </row>
    <row r="956" ht="16.5" spans="18:25">
      <c r="R956" s="39"/>
      <c r="S956" s="39"/>
      <c r="T956" s="39"/>
      <c r="U956" s="39"/>
      <c r="V956" s="39"/>
      <c r="W956" s="39"/>
      <c r="X956" s="39"/>
      <c r="Y956" s="39"/>
    </row>
    <row r="957" ht="16.5" spans="18:25">
      <c r="R957" s="39"/>
      <c r="S957" s="39"/>
      <c r="T957" s="39"/>
      <c r="U957" s="39"/>
      <c r="V957" s="39"/>
      <c r="W957" s="39"/>
      <c r="X957" s="39"/>
      <c r="Y957" s="39"/>
    </row>
    <row r="958" ht="16.5" spans="18:25">
      <c r="R958" s="39"/>
      <c r="S958" s="39"/>
      <c r="T958" s="39"/>
      <c r="U958" s="39"/>
      <c r="V958" s="39"/>
      <c r="W958" s="39"/>
      <c r="X958" s="39"/>
      <c r="Y958" s="39"/>
    </row>
    <row r="959" ht="16.5" spans="18:25">
      <c r="R959" s="39"/>
      <c r="S959" s="39"/>
      <c r="T959" s="39"/>
      <c r="U959" s="39"/>
      <c r="V959" s="39"/>
      <c r="W959" s="39"/>
      <c r="X959" s="39"/>
      <c r="Y959" s="39"/>
    </row>
    <row r="960" ht="16.5" spans="18:25">
      <c r="R960" s="39"/>
      <c r="S960" s="39"/>
      <c r="T960" s="39"/>
      <c r="U960" s="39"/>
      <c r="V960" s="39"/>
      <c r="W960" s="39"/>
      <c r="X960" s="39"/>
      <c r="Y960" s="39"/>
    </row>
    <row r="961" ht="16.5" spans="18:25">
      <c r="R961" s="39"/>
      <c r="S961" s="39"/>
      <c r="T961" s="39"/>
      <c r="U961" s="39"/>
      <c r="V961" s="39"/>
      <c r="W961" s="39"/>
      <c r="X961" s="39"/>
      <c r="Y961" s="39"/>
    </row>
    <row r="962" ht="16.5" spans="18:25">
      <c r="R962" s="39"/>
      <c r="S962" s="39"/>
      <c r="T962" s="39"/>
      <c r="U962" s="39"/>
      <c r="V962" s="39"/>
      <c r="W962" s="39"/>
      <c r="X962" s="39"/>
      <c r="Y962" s="39"/>
    </row>
    <row r="963" ht="16.5" spans="18:25">
      <c r="R963" s="39"/>
      <c r="S963" s="39"/>
      <c r="T963" s="39"/>
      <c r="U963" s="39"/>
      <c r="V963" s="39"/>
      <c r="W963" s="39"/>
      <c r="X963" s="39"/>
      <c r="Y963" s="39"/>
    </row>
    <row r="964" ht="16.5" spans="18:25">
      <c r="R964" s="39"/>
      <c r="S964" s="39"/>
      <c r="T964" s="39"/>
      <c r="U964" s="39"/>
      <c r="V964" s="39"/>
      <c r="W964" s="39"/>
      <c r="X964" s="39"/>
      <c r="Y964" s="39"/>
    </row>
    <row r="965" ht="16.5" spans="18:25">
      <c r="R965" s="39"/>
      <c r="S965" s="39"/>
      <c r="T965" s="39"/>
      <c r="U965" s="39"/>
      <c r="V965" s="39"/>
      <c r="W965" s="39"/>
      <c r="X965" s="39"/>
      <c r="Y965" s="39"/>
    </row>
    <row r="966" ht="16.5" spans="18:25">
      <c r="R966" s="39"/>
      <c r="S966" s="39"/>
      <c r="T966" s="39"/>
      <c r="U966" s="39"/>
      <c r="V966" s="39"/>
      <c r="W966" s="39"/>
      <c r="X966" s="39"/>
      <c r="Y966" s="39"/>
    </row>
    <row r="967" ht="16.5" spans="18:25">
      <c r="R967" s="39"/>
      <c r="S967" s="39"/>
      <c r="T967" s="39"/>
      <c r="U967" s="39"/>
      <c r="V967" s="39"/>
      <c r="W967" s="39"/>
      <c r="X967" s="39"/>
      <c r="Y967" s="39"/>
    </row>
    <row r="968" ht="16.5" spans="18:25">
      <c r="R968" s="39"/>
      <c r="S968" s="39"/>
      <c r="T968" s="39"/>
      <c r="U968" s="39"/>
      <c r="V968" s="39"/>
      <c r="W968" s="39"/>
      <c r="X968" s="39"/>
      <c r="Y968" s="39"/>
    </row>
    <row r="969" ht="16.5" spans="18:25">
      <c r="R969" s="39"/>
      <c r="S969" s="39"/>
      <c r="T969" s="39"/>
      <c r="U969" s="39"/>
      <c r="V969" s="39"/>
      <c r="W969" s="39"/>
      <c r="X969" s="39"/>
      <c r="Y969" s="39"/>
    </row>
    <row r="970" ht="16.5" spans="18:25">
      <c r="R970" s="39"/>
      <c r="S970" s="39"/>
      <c r="T970" s="39"/>
      <c r="U970" s="39"/>
      <c r="V970" s="39"/>
      <c r="W970" s="39"/>
      <c r="X970" s="39"/>
      <c r="Y970" s="39"/>
    </row>
    <row r="971" ht="16.5" spans="18:25">
      <c r="R971" s="39"/>
      <c r="S971" s="39"/>
      <c r="T971" s="39"/>
      <c r="U971" s="39"/>
      <c r="V971" s="39"/>
      <c r="W971" s="39"/>
      <c r="X971" s="39"/>
      <c r="Y971" s="39"/>
    </row>
    <row r="972" ht="16.5" spans="18:25">
      <c r="R972" s="39"/>
      <c r="S972" s="39"/>
      <c r="T972" s="39"/>
      <c r="U972" s="39"/>
      <c r="V972" s="39"/>
      <c r="W972" s="39"/>
      <c r="X972" s="39"/>
      <c r="Y972" s="39"/>
    </row>
    <row r="973" ht="16.5" spans="18:25">
      <c r="R973" s="39"/>
      <c r="S973" s="39"/>
      <c r="T973" s="39"/>
      <c r="U973" s="39"/>
      <c r="V973" s="39"/>
      <c r="W973" s="39"/>
      <c r="X973" s="39"/>
      <c r="Y973" s="39"/>
    </row>
    <row r="974" ht="16.5" spans="18:25">
      <c r="R974" s="39"/>
      <c r="S974" s="39"/>
      <c r="T974" s="39"/>
      <c r="U974" s="39"/>
      <c r="V974" s="39"/>
      <c r="W974" s="39"/>
      <c r="X974" s="39"/>
      <c r="Y974" s="39"/>
    </row>
    <row r="975" ht="16.5" spans="18:25">
      <c r="R975" s="39"/>
      <c r="S975" s="39"/>
      <c r="T975" s="39"/>
      <c r="U975" s="39"/>
      <c r="V975" s="39"/>
      <c r="W975" s="39"/>
      <c r="X975" s="39"/>
      <c r="Y975" s="39"/>
    </row>
    <row r="976" ht="16.5" spans="18:25">
      <c r="R976" s="39"/>
      <c r="S976" s="39"/>
      <c r="T976" s="39"/>
      <c r="U976" s="39"/>
      <c r="V976" s="39"/>
      <c r="W976" s="39"/>
      <c r="X976" s="39"/>
      <c r="Y976" s="39"/>
    </row>
    <row r="977" ht="16.5" spans="18:25">
      <c r="R977" s="39"/>
      <c r="S977" s="39"/>
      <c r="T977" s="39"/>
      <c r="U977" s="39"/>
      <c r="V977" s="39"/>
      <c r="W977" s="39"/>
      <c r="X977" s="39"/>
      <c r="Y977" s="39"/>
    </row>
    <row r="978" ht="16.5" spans="18:25">
      <c r="R978" s="39"/>
      <c r="S978" s="39"/>
      <c r="T978" s="39"/>
      <c r="U978" s="39"/>
      <c r="V978" s="39"/>
      <c r="W978" s="39"/>
      <c r="X978" s="39"/>
      <c r="Y978" s="39"/>
    </row>
    <row r="979" ht="16.5" spans="18:25">
      <c r="R979" s="39"/>
      <c r="S979" s="39"/>
      <c r="T979" s="39"/>
      <c r="U979" s="39"/>
      <c r="V979" s="39"/>
      <c r="W979" s="39"/>
      <c r="X979" s="39"/>
      <c r="Y979" s="39"/>
    </row>
    <row r="980" ht="16.5" spans="18:25">
      <c r="R980" s="39"/>
      <c r="S980" s="39"/>
      <c r="T980" s="39"/>
      <c r="U980" s="39"/>
      <c r="V980" s="39"/>
      <c r="W980" s="39"/>
      <c r="X980" s="39"/>
      <c r="Y980" s="39"/>
    </row>
    <row r="981" ht="16.5" spans="18:25">
      <c r="R981" s="39"/>
      <c r="S981" s="39"/>
      <c r="T981" s="39"/>
      <c r="U981" s="39"/>
      <c r="V981" s="39"/>
      <c r="W981" s="39"/>
      <c r="X981" s="39"/>
      <c r="Y981" s="39"/>
    </row>
    <row r="982" ht="16.5" spans="18:25">
      <c r="R982" s="39"/>
      <c r="S982" s="39"/>
      <c r="T982" s="39"/>
      <c r="U982" s="39"/>
      <c r="V982" s="39"/>
      <c r="W982" s="39"/>
      <c r="X982" s="39"/>
      <c r="Y982" s="39"/>
    </row>
    <row r="983" ht="16.5" spans="18:25">
      <c r="R983" s="39"/>
      <c r="S983" s="39"/>
      <c r="T983" s="39"/>
      <c r="U983" s="39"/>
      <c r="V983" s="39"/>
      <c r="W983" s="39"/>
      <c r="X983" s="39"/>
      <c r="Y983" s="39"/>
    </row>
    <row r="984" ht="16.5" spans="18:25">
      <c r="R984" s="39"/>
      <c r="S984" s="39"/>
      <c r="T984" s="39"/>
      <c r="U984" s="39"/>
      <c r="V984" s="39"/>
      <c r="W984" s="39"/>
      <c r="X984" s="39"/>
      <c r="Y984" s="39"/>
    </row>
    <row r="985" ht="16.5" spans="18:25">
      <c r="R985" s="39"/>
      <c r="S985" s="39"/>
      <c r="T985" s="39"/>
      <c r="U985" s="39"/>
      <c r="V985" s="39"/>
      <c r="W985" s="39"/>
      <c r="X985" s="39"/>
      <c r="Y985" s="39"/>
    </row>
    <row r="986" ht="16.5" spans="18:25">
      <c r="R986" s="39"/>
      <c r="S986" s="39"/>
      <c r="T986" s="39"/>
      <c r="U986" s="39"/>
      <c r="V986" s="39"/>
      <c r="W986" s="39"/>
      <c r="X986" s="39"/>
      <c r="Y986" s="39"/>
    </row>
    <row r="987" ht="16.5" spans="18:25">
      <c r="R987" s="39"/>
      <c r="S987" s="39"/>
      <c r="T987" s="39"/>
      <c r="U987" s="39"/>
      <c r="V987" s="39"/>
      <c r="W987" s="39"/>
      <c r="X987" s="39"/>
      <c r="Y987" s="39"/>
    </row>
    <row r="988" ht="16.5" spans="18:25">
      <c r="R988" s="39"/>
      <c r="S988" s="39"/>
      <c r="T988" s="39"/>
      <c r="U988" s="39"/>
      <c r="V988" s="39"/>
      <c r="W988" s="39"/>
      <c r="X988" s="39"/>
      <c r="Y988" s="39"/>
    </row>
    <row r="989" ht="16.5" spans="18:25">
      <c r="R989" s="39"/>
      <c r="S989" s="39"/>
      <c r="T989" s="39"/>
      <c r="U989" s="39"/>
      <c r="V989" s="39"/>
      <c r="W989" s="39"/>
      <c r="X989" s="39"/>
      <c r="Y989" s="39"/>
    </row>
    <row r="990" ht="16.5" spans="18:25">
      <c r="R990" s="39"/>
      <c r="S990" s="39"/>
      <c r="T990" s="39"/>
      <c r="U990" s="39"/>
      <c r="V990" s="39"/>
      <c r="W990" s="39"/>
      <c r="X990" s="39"/>
      <c r="Y990" s="39"/>
    </row>
    <row r="991" ht="16.5" spans="18:25">
      <c r="R991" s="39"/>
      <c r="S991" s="39"/>
      <c r="T991" s="39"/>
      <c r="U991" s="39"/>
      <c r="V991" s="39"/>
      <c r="W991" s="39"/>
      <c r="X991" s="39"/>
      <c r="Y991" s="39"/>
    </row>
    <row r="992" ht="16.5" spans="18:25">
      <c r="R992" s="39"/>
      <c r="S992" s="39"/>
      <c r="T992" s="39"/>
      <c r="U992" s="39"/>
      <c r="V992" s="39"/>
      <c r="W992" s="39"/>
      <c r="X992" s="39"/>
      <c r="Y992" s="39"/>
    </row>
    <row r="993" ht="16.5" spans="18:25">
      <c r="R993" s="39"/>
      <c r="S993" s="39"/>
      <c r="T993" s="39"/>
      <c r="U993" s="39"/>
      <c r="V993" s="39"/>
      <c r="W993" s="39"/>
      <c r="X993" s="39"/>
      <c r="Y993" s="39"/>
    </row>
    <row r="994" ht="16.5" spans="18:25">
      <c r="R994" s="39"/>
      <c r="S994" s="39"/>
      <c r="T994" s="39"/>
      <c r="U994" s="39"/>
      <c r="V994" s="39"/>
      <c r="W994" s="39"/>
      <c r="X994" s="39"/>
      <c r="Y994" s="39"/>
    </row>
    <row r="995" ht="16.5" spans="18:25">
      <c r="R995" s="39"/>
      <c r="S995" s="39"/>
      <c r="T995" s="39"/>
      <c r="U995" s="39"/>
      <c r="V995" s="39"/>
      <c r="W995" s="39"/>
      <c r="X995" s="39"/>
      <c r="Y995" s="39"/>
    </row>
    <row r="996" ht="16.5" spans="18:25">
      <c r="R996" s="39"/>
      <c r="S996" s="39"/>
      <c r="T996" s="39"/>
      <c r="U996" s="39"/>
      <c r="V996" s="39"/>
      <c r="W996" s="39"/>
      <c r="X996" s="39"/>
      <c r="Y996" s="39"/>
    </row>
    <row r="997" ht="16.5" spans="18:25">
      <c r="R997" s="39"/>
      <c r="S997" s="39"/>
      <c r="T997" s="39"/>
      <c r="U997" s="39"/>
      <c r="V997" s="39"/>
      <c r="W997" s="39"/>
      <c r="X997" s="39"/>
      <c r="Y997" s="39"/>
    </row>
    <row r="998" ht="16.5" spans="18:25">
      <c r="R998" s="39"/>
      <c r="S998" s="39"/>
      <c r="T998" s="39"/>
      <c r="U998" s="39"/>
      <c r="V998" s="39"/>
      <c r="W998" s="39"/>
      <c r="X998" s="39"/>
      <c r="Y998" s="39"/>
    </row>
    <row r="999" ht="16.5" spans="18:25">
      <c r="R999" s="39"/>
      <c r="S999" s="39"/>
      <c r="T999" s="39"/>
      <c r="U999" s="39"/>
      <c r="V999" s="39"/>
      <c r="W999" s="39"/>
      <c r="X999" s="39"/>
      <c r="Y999" s="39"/>
    </row>
    <row r="1000" ht="16.5" spans="18:25">
      <c r="R1000" s="39"/>
      <c r="S1000" s="39"/>
      <c r="T1000" s="39"/>
      <c r="U1000" s="39"/>
      <c r="V1000" s="39"/>
      <c r="W1000" s="39"/>
      <c r="X1000" s="39"/>
      <c r="Y1000" s="39"/>
    </row>
    <row r="1001" ht="16.5" spans="18:25">
      <c r="R1001" s="39"/>
      <c r="S1001" s="39"/>
      <c r="T1001" s="39"/>
      <c r="U1001" s="39"/>
      <c r="V1001" s="39"/>
      <c r="W1001" s="39"/>
      <c r="X1001" s="39"/>
      <c r="Y1001" s="39"/>
    </row>
    <row r="1002" ht="16.5" spans="18:25">
      <c r="R1002" s="39"/>
      <c r="S1002" s="39"/>
      <c r="T1002" s="39"/>
      <c r="U1002" s="39"/>
      <c r="V1002" s="39"/>
      <c r="W1002" s="39"/>
      <c r="X1002" s="39"/>
      <c r="Y1002" s="39"/>
    </row>
    <row r="1003" ht="16.5" spans="18:25">
      <c r="R1003" s="39"/>
      <c r="S1003" s="39"/>
      <c r="T1003" s="39"/>
      <c r="U1003" s="39"/>
      <c r="V1003" s="39"/>
      <c r="W1003" s="39"/>
      <c r="X1003" s="39"/>
      <c r="Y1003" s="39"/>
    </row>
    <row r="1004" ht="16.5" spans="18:25">
      <c r="R1004" s="39"/>
      <c r="S1004" s="39"/>
      <c r="T1004" s="39"/>
      <c r="U1004" s="39"/>
      <c r="V1004" s="39"/>
      <c r="W1004" s="39"/>
      <c r="X1004" s="39"/>
      <c r="Y1004" s="39"/>
    </row>
    <row r="1005" ht="16.5" spans="18:25">
      <c r="R1005" s="39"/>
      <c r="S1005" s="39"/>
      <c r="T1005" s="39"/>
      <c r="U1005" s="39"/>
      <c r="V1005" s="39"/>
      <c r="W1005" s="39"/>
      <c r="X1005" s="39"/>
      <c r="Y1005" s="39"/>
    </row>
    <row r="1006" ht="16.5" spans="18:25">
      <c r="R1006" s="39"/>
      <c r="S1006" s="39"/>
      <c r="T1006" s="39"/>
      <c r="U1006" s="39"/>
      <c r="V1006" s="39"/>
      <c r="W1006" s="39"/>
      <c r="X1006" s="39"/>
      <c r="Y1006" s="39"/>
    </row>
    <row r="1007" ht="16.5" spans="18:25">
      <c r="R1007" s="39"/>
      <c r="S1007" s="39"/>
      <c r="T1007" s="39"/>
      <c r="U1007" s="39"/>
      <c r="V1007" s="39"/>
      <c r="W1007" s="39"/>
      <c r="X1007" s="39"/>
      <c r="Y1007" s="39"/>
    </row>
    <row r="1008" ht="16.5" spans="18:25">
      <c r="R1008" s="39"/>
      <c r="S1008" s="39"/>
      <c r="T1008" s="39"/>
      <c r="U1008" s="39"/>
      <c r="V1008" s="39"/>
      <c r="W1008" s="39"/>
      <c r="X1008" s="39"/>
      <c r="Y1008" s="39"/>
    </row>
    <row r="1009" ht="16.5" spans="18:25">
      <c r="R1009" s="39"/>
      <c r="S1009" s="39"/>
      <c r="T1009" s="39"/>
      <c r="U1009" s="39"/>
      <c r="V1009" s="39"/>
      <c r="W1009" s="39"/>
      <c r="X1009" s="39"/>
      <c r="Y1009" s="39"/>
    </row>
    <row r="1010" ht="16.5" spans="18:25">
      <c r="R1010" s="39"/>
      <c r="S1010" s="39"/>
      <c r="T1010" s="39"/>
      <c r="U1010" s="39"/>
      <c r="V1010" s="39"/>
      <c r="W1010" s="39"/>
      <c r="X1010" s="39"/>
      <c r="Y1010" s="39"/>
    </row>
    <row r="1011" ht="16.5" spans="18:25">
      <c r="R1011" s="39"/>
      <c r="S1011" s="39"/>
      <c r="T1011" s="39"/>
      <c r="U1011" s="39"/>
      <c r="V1011" s="39"/>
      <c r="W1011" s="39"/>
      <c r="X1011" s="39"/>
      <c r="Y1011" s="39"/>
    </row>
    <row r="1012" ht="16.5" spans="18:25">
      <c r="R1012" s="39"/>
      <c r="S1012" s="39"/>
      <c r="T1012" s="39"/>
      <c r="U1012" s="39"/>
      <c r="V1012" s="39"/>
      <c r="W1012" s="39"/>
      <c r="X1012" s="39"/>
      <c r="Y1012" s="39"/>
    </row>
    <row r="1013" ht="16.5" spans="18:25">
      <c r="R1013" s="39"/>
      <c r="S1013" s="39"/>
      <c r="T1013" s="39"/>
      <c r="U1013" s="39"/>
      <c r="V1013" s="39"/>
      <c r="W1013" s="39"/>
      <c r="X1013" s="39"/>
      <c r="Y1013" s="39"/>
    </row>
    <row r="1014" ht="16.5" spans="18:25">
      <c r="R1014" s="39"/>
      <c r="S1014" s="39"/>
      <c r="T1014" s="39"/>
      <c r="U1014" s="39"/>
      <c r="V1014" s="39"/>
      <c r="W1014" s="39"/>
      <c r="X1014" s="39"/>
      <c r="Y1014" s="39"/>
    </row>
    <row r="1015" ht="16.5" spans="18:25">
      <c r="R1015" s="39"/>
      <c r="S1015" s="39"/>
      <c r="T1015" s="39"/>
      <c r="U1015" s="39"/>
      <c r="V1015" s="39"/>
      <c r="W1015" s="39"/>
      <c r="X1015" s="39"/>
      <c r="Y1015" s="39"/>
    </row>
    <row r="1016" ht="16.5" spans="18:25">
      <c r="R1016" s="39"/>
      <c r="S1016" s="39"/>
      <c r="T1016" s="39"/>
      <c r="U1016" s="39"/>
      <c r="V1016" s="39"/>
      <c r="W1016" s="39"/>
      <c r="X1016" s="39"/>
      <c r="Y1016" s="39"/>
    </row>
    <row r="1017" ht="16.5" spans="18:25">
      <c r="R1017" s="39"/>
      <c r="S1017" s="39"/>
      <c r="T1017" s="39"/>
      <c r="U1017" s="39"/>
      <c r="V1017" s="39"/>
      <c r="W1017" s="39"/>
      <c r="X1017" s="39"/>
      <c r="Y1017" s="39"/>
    </row>
    <row r="1018" ht="16.5" spans="18:25">
      <c r="R1018" s="39"/>
      <c r="S1018" s="39"/>
      <c r="T1018" s="39"/>
      <c r="U1018" s="39"/>
      <c r="V1018" s="39"/>
      <c r="W1018" s="39"/>
      <c r="X1018" s="39"/>
      <c r="Y1018" s="39"/>
    </row>
    <row r="1019" ht="16.5" spans="18:25">
      <c r="R1019" s="39"/>
      <c r="S1019" s="39"/>
      <c r="T1019" s="39"/>
      <c r="U1019" s="39"/>
      <c r="V1019" s="39"/>
      <c r="W1019" s="39"/>
      <c r="X1019" s="39"/>
      <c r="Y1019" s="39"/>
    </row>
    <row r="1020" ht="16.5" spans="18:25">
      <c r="R1020" s="39"/>
      <c r="S1020" s="39"/>
      <c r="T1020" s="39"/>
      <c r="U1020" s="39"/>
      <c r="V1020" s="39"/>
      <c r="W1020" s="39"/>
      <c r="X1020" s="39"/>
      <c r="Y1020" s="39"/>
    </row>
    <row r="1021" ht="16.5" spans="18:25">
      <c r="R1021" s="39"/>
      <c r="S1021" s="39"/>
      <c r="T1021" s="39"/>
      <c r="U1021" s="39"/>
      <c r="V1021" s="39"/>
      <c r="W1021" s="39"/>
      <c r="X1021" s="39"/>
      <c r="Y1021" s="39"/>
    </row>
    <row r="1022" ht="16.5" spans="18:25">
      <c r="R1022" s="39"/>
      <c r="S1022" s="39"/>
      <c r="T1022" s="39"/>
      <c r="U1022" s="39"/>
      <c r="V1022" s="39"/>
      <c r="W1022" s="39"/>
      <c r="X1022" s="39"/>
      <c r="Y1022" s="39"/>
    </row>
    <row r="1023" ht="16.5" spans="18:25">
      <c r="R1023" s="39"/>
      <c r="S1023" s="39"/>
      <c r="T1023" s="39"/>
      <c r="U1023" s="39"/>
      <c r="V1023" s="39"/>
      <c r="W1023" s="39"/>
      <c r="X1023" s="39"/>
      <c r="Y1023" s="39"/>
    </row>
    <row r="1024" ht="16.5" spans="18:25">
      <c r="R1024" s="39"/>
      <c r="S1024" s="39"/>
      <c r="T1024" s="39"/>
      <c r="U1024" s="39"/>
      <c r="V1024" s="39"/>
      <c r="W1024" s="39"/>
      <c r="X1024" s="39"/>
      <c r="Y1024" s="39"/>
    </row>
    <row r="1025" ht="16.5" spans="18:25">
      <c r="R1025" s="39"/>
      <c r="S1025" s="39"/>
      <c r="T1025" s="39"/>
      <c r="U1025" s="39"/>
      <c r="V1025" s="39"/>
      <c r="W1025" s="39"/>
      <c r="X1025" s="39"/>
      <c r="Y1025" s="39"/>
    </row>
    <row r="1026" ht="16.5" spans="18:25">
      <c r="R1026" s="39"/>
      <c r="S1026" s="39"/>
      <c r="T1026" s="39"/>
      <c r="U1026" s="39"/>
      <c r="V1026" s="39"/>
      <c r="W1026" s="39"/>
      <c r="X1026" s="39"/>
      <c r="Y1026" s="39"/>
    </row>
    <row r="1027" ht="16.5" spans="18:25">
      <c r="R1027" s="39"/>
      <c r="S1027" s="39"/>
      <c r="T1027" s="39"/>
      <c r="U1027" s="39"/>
      <c r="V1027" s="39"/>
      <c r="W1027" s="39"/>
      <c r="X1027" s="39"/>
      <c r="Y1027" s="39"/>
    </row>
    <row r="1028" ht="16.5" spans="18:25">
      <c r="R1028" s="39"/>
      <c r="S1028" s="39"/>
      <c r="T1028" s="39"/>
      <c r="U1028" s="39"/>
      <c r="V1028" s="39"/>
      <c r="W1028" s="39"/>
      <c r="X1028" s="39"/>
      <c r="Y1028" s="39"/>
    </row>
    <row r="1029" ht="16.5" spans="18:25">
      <c r="R1029" s="39"/>
      <c r="S1029" s="39"/>
      <c r="T1029" s="39"/>
      <c r="U1029" s="39"/>
      <c r="V1029" s="39"/>
      <c r="W1029" s="39"/>
      <c r="X1029" s="39"/>
      <c r="Y1029" s="39"/>
    </row>
    <row r="1030" ht="16.5" spans="18:25">
      <c r="R1030" s="39"/>
      <c r="S1030" s="39"/>
      <c r="T1030" s="39"/>
      <c r="U1030" s="39"/>
      <c r="V1030" s="39"/>
      <c r="W1030" s="39"/>
      <c r="X1030" s="39"/>
      <c r="Y1030" s="39"/>
    </row>
    <row r="1031" ht="16.5" spans="18:25">
      <c r="R1031" s="39"/>
      <c r="S1031" s="39"/>
      <c r="T1031" s="39"/>
      <c r="U1031" s="39"/>
      <c r="V1031" s="39"/>
      <c r="W1031" s="39"/>
      <c r="X1031" s="39"/>
      <c r="Y1031" s="39"/>
    </row>
    <row r="1032" ht="16.5" spans="18:25">
      <c r="R1032" s="39"/>
      <c r="S1032" s="39"/>
      <c r="T1032" s="39"/>
      <c r="U1032" s="39"/>
      <c r="V1032" s="39"/>
      <c r="W1032" s="39"/>
      <c r="X1032" s="39"/>
      <c r="Y1032" s="39"/>
    </row>
    <row r="1033" ht="16.5" spans="18:25">
      <c r="R1033" s="39"/>
      <c r="S1033" s="39"/>
      <c r="T1033" s="39"/>
      <c r="U1033" s="39"/>
      <c r="V1033" s="39"/>
      <c r="W1033" s="39"/>
      <c r="X1033" s="39"/>
      <c r="Y1033" s="39"/>
    </row>
    <row r="1034" ht="16.5" spans="18:25">
      <c r="R1034" s="39"/>
      <c r="S1034" s="39"/>
      <c r="T1034" s="39"/>
      <c r="U1034" s="39"/>
      <c r="V1034" s="39"/>
      <c r="W1034" s="39"/>
      <c r="X1034" s="39"/>
      <c r="Y1034" s="39"/>
    </row>
    <row r="1035" ht="16.5" spans="18:25">
      <c r="R1035" s="39"/>
      <c r="S1035" s="39"/>
      <c r="T1035" s="39"/>
      <c r="U1035" s="39"/>
      <c r="V1035" s="39"/>
      <c r="W1035" s="39"/>
      <c r="X1035" s="39"/>
      <c r="Y1035" s="39"/>
    </row>
    <row r="1036" ht="16.5" spans="18:25">
      <c r="R1036" s="39"/>
      <c r="S1036" s="39"/>
      <c r="T1036" s="39"/>
      <c r="U1036" s="39"/>
      <c r="V1036" s="39"/>
      <c r="W1036" s="39"/>
      <c r="X1036" s="39"/>
      <c r="Y1036" s="39"/>
    </row>
    <row r="1037" ht="16.5" spans="18:25">
      <c r="R1037" s="39"/>
      <c r="S1037" s="39"/>
      <c r="T1037" s="39"/>
      <c r="U1037" s="39"/>
      <c r="V1037" s="39"/>
      <c r="W1037" s="39"/>
      <c r="X1037" s="39"/>
      <c r="Y1037" s="39"/>
    </row>
    <row r="1038" ht="16.5" spans="18:25">
      <c r="R1038" s="39"/>
      <c r="S1038" s="39"/>
      <c r="T1038" s="39"/>
      <c r="U1038" s="39"/>
      <c r="V1038" s="39"/>
      <c r="W1038" s="39"/>
      <c r="X1038" s="39"/>
      <c r="Y1038" s="39"/>
    </row>
    <row r="1039" ht="16.5" spans="18:25">
      <c r="R1039" s="39"/>
      <c r="S1039" s="39"/>
      <c r="T1039" s="39"/>
      <c r="U1039" s="39"/>
      <c r="V1039" s="39"/>
      <c r="W1039" s="39"/>
      <c r="X1039" s="39"/>
      <c r="Y1039" s="39"/>
    </row>
    <row r="1040" ht="16.5" spans="18:25">
      <c r="R1040" s="39"/>
      <c r="S1040" s="39"/>
      <c r="T1040" s="39"/>
      <c r="U1040" s="39"/>
      <c r="V1040" s="39"/>
      <c r="W1040" s="39"/>
      <c r="X1040" s="39"/>
      <c r="Y1040" s="39"/>
    </row>
    <row r="1041" ht="16.5" spans="18:25">
      <c r="R1041" s="39"/>
      <c r="S1041" s="39"/>
      <c r="T1041" s="39"/>
      <c r="U1041" s="39"/>
      <c r="V1041" s="39"/>
      <c r="W1041" s="39"/>
      <c r="X1041" s="39"/>
      <c r="Y1041" s="39"/>
    </row>
    <row r="1042" ht="16.5" spans="18:25">
      <c r="R1042" s="39"/>
      <c r="S1042" s="39"/>
      <c r="T1042" s="39"/>
      <c r="U1042" s="39"/>
      <c r="V1042" s="39"/>
      <c r="W1042" s="39"/>
      <c r="X1042" s="39"/>
      <c r="Y1042" s="39"/>
    </row>
    <row r="1043" ht="16.5" spans="18:25">
      <c r="R1043" s="39"/>
      <c r="S1043" s="39"/>
      <c r="T1043" s="39"/>
      <c r="U1043" s="39"/>
      <c r="V1043" s="39"/>
      <c r="W1043" s="39"/>
      <c r="X1043" s="39"/>
      <c r="Y1043" s="39"/>
    </row>
    <row r="1044" ht="16.5" spans="18:25">
      <c r="R1044" s="39"/>
      <c r="S1044" s="39"/>
      <c r="T1044" s="39"/>
      <c r="U1044" s="39"/>
      <c r="V1044" s="39"/>
      <c r="W1044" s="39"/>
      <c r="X1044" s="39"/>
      <c r="Y1044" s="39"/>
    </row>
    <row r="1045" ht="16.5" spans="18:25">
      <c r="R1045" s="39"/>
      <c r="S1045" s="39"/>
      <c r="T1045" s="39"/>
      <c r="U1045" s="39"/>
      <c r="V1045" s="39"/>
      <c r="W1045" s="39"/>
      <c r="X1045" s="39"/>
      <c r="Y1045" s="39"/>
    </row>
    <row r="1046" ht="16.5" spans="18:25">
      <c r="R1046" s="39"/>
      <c r="S1046" s="39"/>
      <c r="T1046" s="39"/>
      <c r="U1046" s="39"/>
      <c r="V1046" s="39"/>
      <c r="W1046" s="39"/>
      <c r="X1046" s="39"/>
      <c r="Y1046" s="39"/>
    </row>
    <row r="1047" ht="16.5" spans="18:25">
      <c r="R1047" s="39"/>
      <c r="S1047" s="39"/>
      <c r="T1047" s="39"/>
      <c r="U1047" s="39"/>
      <c r="V1047" s="39"/>
      <c r="W1047" s="39"/>
      <c r="X1047" s="39"/>
      <c r="Y1047" s="39"/>
    </row>
    <row r="1048" ht="16.5" spans="18:25">
      <c r="R1048" s="39"/>
      <c r="S1048" s="39"/>
      <c r="T1048" s="39"/>
      <c r="U1048" s="39"/>
      <c r="V1048" s="39"/>
      <c r="W1048" s="39"/>
      <c r="X1048" s="39"/>
      <c r="Y1048" s="39"/>
    </row>
    <row r="1049" ht="16.5" spans="18:25">
      <c r="R1049" s="39"/>
      <c r="S1049" s="39"/>
      <c r="T1049" s="39"/>
      <c r="U1049" s="39"/>
      <c r="V1049" s="39"/>
      <c r="W1049" s="39"/>
      <c r="X1049" s="39"/>
      <c r="Y1049" s="39"/>
    </row>
    <row r="1050" ht="16.5" spans="18:25">
      <c r="R1050" s="39"/>
      <c r="S1050" s="39"/>
      <c r="T1050" s="39"/>
      <c r="U1050" s="39"/>
      <c r="V1050" s="39"/>
      <c r="W1050" s="39"/>
      <c r="X1050" s="39"/>
      <c r="Y1050" s="39"/>
    </row>
    <row r="1051" ht="16.5" spans="18:25">
      <c r="R1051" s="39"/>
      <c r="S1051" s="39"/>
      <c r="T1051" s="39"/>
      <c r="U1051" s="39"/>
      <c r="V1051" s="39"/>
      <c r="W1051" s="39"/>
      <c r="X1051" s="39"/>
      <c r="Y1051" s="39"/>
    </row>
    <row r="1052" ht="16.5" spans="18:25">
      <c r="R1052" s="39"/>
      <c r="S1052" s="39"/>
      <c r="T1052" s="39"/>
      <c r="U1052" s="39"/>
      <c r="V1052" s="39"/>
      <c r="W1052" s="39"/>
      <c r="X1052" s="39"/>
      <c r="Y1052" s="39"/>
    </row>
    <row r="1053" ht="16.5" spans="18:25">
      <c r="R1053" s="39"/>
      <c r="S1053" s="39"/>
      <c r="T1053" s="39"/>
      <c r="U1053" s="39"/>
      <c r="V1053" s="39"/>
      <c r="W1053" s="39"/>
      <c r="X1053" s="39"/>
      <c r="Y1053" s="39"/>
    </row>
    <row r="1054" ht="16.5" spans="18:25">
      <c r="R1054" s="39"/>
      <c r="S1054" s="39"/>
      <c r="T1054" s="39"/>
      <c r="U1054" s="39"/>
      <c r="V1054" s="39"/>
      <c r="W1054" s="39"/>
      <c r="X1054" s="39"/>
      <c r="Y1054" s="39"/>
    </row>
    <row r="1055" ht="16.5" spans="18:25">
      <c r="R1055" s="39"/>
      <c r="S1055" s="39"/>
      <c r="T1055" s="39"/>
      <c r="U1055" s="39"/>
      <c r="V1055" s="39"/>
      <c r="W1055" s="39"/>
      <c r="X1055" s="39"/>
      <c r="Y1055" s="39"/>
    </row>
    <row r="1056" ht="16.5" spans="18:25">
      <c r="R1056" s="39"/>
      <c r="S1056" s="39"/>
      <c r="T1056" s="39"/>
      <c r="U1056" s="39"/>
      <c r="V1056" s="39"/>
      <c r="W1056" s="39"/>
      <c r="X1056" s="39"/>
      <c r="Y1056" s="39"/>
    </row>
    <row r="1057" ht="16.5" spans="18:25">
      <c r="R1057" s="39"/>
      <c r="S1057" s="39"/>
      <c r="T1057" s="39"/>
      <c r="U1057" s="39"/>
      <c r="V1057" s="39"/>
      <c r="W1057" s="39"/>
      <c r="X1057" s="39"/>
      <c r="Y1057" s="39"/>
    </row>
    <row r="1058" ht="16.5" spans="18:25">
      <c r="R1058" s="39"/>
      <c r="S1058" s="39"/>
      <c r="T1058" s="39"/>
      <c r="U1058" s="39"/>
      <c r="V1058" s="39"/>
      <c r="W1058" s="39"/>
      <c r="X1058" s="39"/>
      <c r="Y1058" s="39"/>
    </row>
    <row r="1059" ht="16.5" spans="18:25">
      <c r="R1059" s="39"/>
      <c r="S1059" s="39"/>
      <c r="T1059" s="39"/>
      <c r="U1059" s="39"/>
      <c r="V1059" s="39"/>
      <c r="W1059" s="39"/>
      <c r="X1059" s="39"/>
      <c r="Y1059" s="39"/>
    </row>
    <row r="1060" ht="16.5" spans="18:25">
      <c r="R1060" s="39"/>
      <c r="S1060" s="39"/>
      <c r="T1060" s="39"/>
      <c r="U1060" s="39"/>
      <c r="V1060" s="39"/>
      <c r="W1060" s="39"/>
      <c r="X1060" s="39"/>
      <c r="Y1060" s="39"/>
    </row>
    <row r="1061" ht="16.5" spans="18:25">
      <c r="R1061" s="39"/>
      <c r="S1061" s="39"/>
      <c r="T1061" s="39"/>
      <c r="U1061" s="39"/>
      <c r="V1061" s="39"/>
      <c r="W1061" s="39"/>
      <c r="X1061" s="39"/>
      <c r="Y1061" s="39"/>
    </row>
    <row r="1062" ht="16.5" spans="18:25">
      <c r="R1062" s="39"/>
      <c r="S1062" s="39"/>
      <c r="T1062" s="39"/>
      <c r="U1062" s="39"/>
      <c r="V1062" s="39"/>
      <c r="W1062" s="39"/>
      <c r="X1062" s="39"/>
      <c r="Y1062" s="39"/>
    </row>
    <row r="1063" ht="16.5" spans="18:25">
      <c r="R1063" s="39"/>
      <c r="S1063" s="39"/>
      <c r="T1063" s="39"/>
      <c r="U1063" s="39"/>
      <c r="V1063" s="39"/>
      <c r="W1063" s="39"/>
      <c r="X1063" s="39"/>
      <c r="Y1063" s="39"/>
    </row>
    <row r="1064" ht="16.5" spans="18:25">
      <c r="R1064" s="39"/>
      <c r="S1064" s="39"/>
      <c r="T1064" s="39"/>
      <c r="U1064" s="39"/>
      <c r="V1064" s="39"/>
      <c r="W1064" s="39"/>
      <c r="X1064" s="39"/>
      <c r="Y1064" s="39"/>
    </row>
    <row r="1065" ht="16.5" spans="18:25">
      <c r="R1065" s="39"/>
      <c r="S1065" s="39"/>
      <c r="T1065" s="39"/>
      <c r="U1065" s="39"/>
      <c r="V1065" s="39"/>
      <c r="W1065" s="39"/>
      <c r="X1065" s="39"/>
      <c r="Y1065" s="39"/>
    </row>
    <row r="1066" ht="16.5" spans="18:25">
      <c r="R1066" s="39"/>
      <c r="S1066" s="39"/>
      <c r="T1066" s="39"/>
      <c r="U1066" s="39"/>
      <c r="V1066" s="39"/>
      <c r="W1066" s="39"/>
      <c r="X1066" s="39"/>
      <c r="Y1066" s="39"/>
    </row>
    <row r="1067" ht="16.5" spans="18:25">
      <c r="R1067" s="39"/>
      <c r="S1067" s="39"/>
      <c r="T1067" s="39"/>
      <c r="U1067" s="39"/>
      <c r="V1067" s="39"/>
      <c r="W1067" s="39"/>
      <c r="X1067" s="39"/>
      <c r="Y1067" s="39"/>
    </row>
    <row r="1068" ht="16.5" spans="18:25">
      <c r="R1068" s="39"/>
      <c r="S1068" s="39"/>
      <c r="T1068" s="39"/>
      <c r="U1068" s="39"/>
      <c r="V1068" s="39"/>
      <c r="W1068" s="39"/>
      <c r="X1068" s="39"/>
      <c r="Y1068" s="39"/>
    </row>
    <row r="1069" ht="16.5" spans="18:25">
      <c r="R1069" s="39"/>
      <c r="S1069" s="39"/>
      <c r="T1069" s="39"/>
      <c r="U1069" s="39"/>
      <c r="V1069" s="39"/>
      <c r="W1069" s="39"/>
      <c r="X1069" s="39"/>
      <c r="Y1069" s="39"/>
    </row>
    <row r="1070" ht="16.5" spans="18:25">
      <c r="R1070" s="39"/>
      <c r="S1070" s="39"/>
      <c r="T1070" s="39"/>
      <c r="U1070" s="39"/>
      <c r="V1070" s="39"/>
      <c r="W1070" s="39"/>
      <c r="X1070" s="39"/>
      <c r="Y1070" s="39"/>
    </row>
    <row r="1071" ht="16.5" spans="18:25">
      <c r="R1071" s="39"/>
      <c r="S1071" s="39"/>
      <c r="T1071" s="39"/>
      <c r="U1071" s="39"/>
      <c r="V1071" s="39"/>
      <c r="W1071" s="39"/>
      <c r="X1071" s="39"/>
      <c r="Y1071" s="39"/>
    </row>
    <row r="1072" ht="16.5" spans="18:25">
      <c r="R1072" s="39"/>
      <c r="S1072" s="39"/>
      <c r="T1072" s="39"/>
      <c r="U1072" s="39"/>
      <c r="V1072" s="39"/>
      <c r="W1072" s="39"/>
      <c r="X1072" s="39"/>
      <c r="Y1072" s="39"/>
    </row>
    <row r="1073" ht="16.5" spans="18:25">
      <c r="R1073" s="39"/>
      <c r="S1073" s="39"/>
      <c r="T1073" s="39"/>
      <c r="U1073" s="39"/>
      <c r="V1073" s="39"/>
      <c r="W1073" s="39"/>
      <c r="X1073" s="39"/>
      <c r="Y1073" s="39"/>
    </row>
    <row r="1074" ht="16.5" spans="18:25">
      <c r="R1074" s="39"/>
      <c r="S1074" s="39"/>
      <c r="T1074" s="39"/>
      <c r="U1074" s="39"/>
      <c r="V1074" s="39"/>
      <c r="W1074" s="39"/>
      <c r="X1074" s="39"/>
      <c r="Y1074" s="39"/>
    </row>
    <row r="1075" ht="16.5" spans="18:25">
      <c r="R1075" s="39"/>
      <c r="S1075" s="39"/>
      <c r="T1075" s="39"/>
      <c r="U1075" s="39"/>
      <c r="V1075" s="39"/>
      <c r="W1075" s="39"/>
      <c r="X1075" s="39"/>
      <c r="Y1075" s="39"/>
    </row>
    <row r="1076" ht="16.5" spans="18:25">
      <c r="R1076" s="39"/>
      <c r="S1076" s="39"/>
      <c r="T1076" s="39"/>
      <c r="U1076" s="39"/>
      <c r="V1076" s="39"/>
      <c r="W1076" s="39"/>
      <c r="X1076" s="39"/>
      <c r="Y1076" s="39"/>
    </row>
    <row r="1077" ht="16.5" spans="18:25">
      <c r="R1077" s="39"/>
      <c r="S1077" s="39"/>
      <c r="T1077" s="39"/>
      <c r="U1077" s="39"/>
      <c r="V1077" s="39"/>
      <c r="W1077" s="39"/>
      <c r="X1077" s="39"/>
      <c r="Y1077" s="39"/>
    </row>
    <row r="1078" ht="16.5" spans="18:25">
      <c r="R1078" s="39"/>
      <c r="S1078" s="39"/>
      <c r="T1078" s="39"/>
      <c r="U1078" s="39"/>
      <c r="V1078" s="39"/>
      <c r="W1078" s="39"/>
      <c r="X1078" s="39"/>
      <c r="Y1078" s="39"/>
    </row>
    <row r="1079" ht="16.5" spans="18:25">
      <c r="R1079" s="39"/>
      <c r="S1079" s="39"/>
      <c r="T1079" s="39"/>
      <c r="U1079" s="39"/>
      <c r="V1079" s="39"/>
      <c r="W1079" s="39"/>
      <c r="X1079" s="39"/>
      <c r="Y1079" s="39"/>
    </row>
    <row r="1080" ht="16.5" spans="18:25">
      <c r="R1080" s="39"/>
      <c r="S1080" s="39"/>
      <c r="T1080" s="39"/>
      <c r="U1080" s="39"/>
      <c r="V1080" s="39"/>
      <c r="W1080" s="39"/>
      <c r="X1080" s="39"/>
      <c r="Y1080" s="39"/>
    </row>
    <row r="1081" ht="16.5" spans="18:25">
      <c r="R1081" s="39"/>
      <c r="S1081" s="39"/>
      <c r="T1081" s="39"/>
      <c r="U1081" s="39"/>
      <c r="V1081" s="39"/>
      <c r="W1081" s="39"/>
      <c r="X1081" s="39"/>
      <c r="Y1081" s="39"/>
    </row>
    <row r="1082" ht="16.5" spans="18:25">
      <c r="R1082" s="39"/>
      <c r="S1082" s="39"/>
      <c r="T1082" s="39"/>
      <c r="U1082" s="39"/>
      <c r="V1082" s="39"/>
      <c r="W1082" s="39"/>
      <c r="X1082" s="39"/>
      <c r="Y1082" s="39"/>
    </row>
    <row r="1083" ht="16.5" spans="18:25">
      <c r="R1083" s="39"/>
      <c r="S1083" s="39"/>
      <c r="T1083" s="39"/>
      <c r="U1083" s="39"/>
      <c r="V1083" s="39"/>
      <c r="W1083" s="39"/>
      <c r="X1083" s="39"/>
      <c r="Y1083" s="39"/>
    </row>
    <row r="1084" ht="16.5" spans="18:25">
      <c r="R1084" s="39"/>
      <c r="S1084" s="39"/>
      <c r="T1084" s="39"/>
      <c r="U1084" s="39"/>
      <c r="V1084" s="39"/>
      <c r="W1084" s="39"/>
      <c r="X1084" s="39"/>
      <c r="Y1084" s="39"/>
    </row>
    <row r="1085" ht="16.5" spans="18:25">
      <c r="R1085" s="39"/>
      <c r="S1085" s="39"/>
      <c r="T1085" s="39"/>
      <c r="U1085" s="39"/>
      <c r="V1085" s="39"/>
      <c r="W1085" s="39"/>
      <c r="X1085" s="39"/>
      <c r="Y1085" s="39"/>
    </row>
    <row r="1086" ht="16.5" spans="18:25">
      <c r="R1086" s="39"/>
      <c r="S1086" s="39"/>
      <c r="T1086" s="39"/>
      <c r="U1086" s="39"/>
      <c r="V1086" s="39"/>
      <c r="W1086" s="39"/>
      <c r="X1086" s="39"/>
      <c r="Y1086" s="39"/>
    </row>
    <row r="1087" ht="16.5" spans="18:25">
      <c r="R1087" s="39"/>
      <c r="S1087" s="39"/>
      <c r="T1087" s="39"/>
      <c r="U1087" s="39"/>
      <c r="V1087" s="39"/>
      <c r="W1087" s="39"/>
      <c r="X1087" s="39"/>
      <c r="Y1087" s="39"/>
    </row>
    <row r="1088" ht="16.5" spans="18:25">
      <c r="R1088" s="39"/>
      <c r="S1088" s="39"/>
      <c r="T1088" s="39"/>
      <c r="U1088" s="39"/>
      <c r="V1088" s="39"/>
      <c r="W1088" s="39"/>
      <c r="X1088" s="39"/>
      <c r="Y1088" s="39"/>
    </row>
    <row r="1089" ht="16.5" spans="18:25">
      <c r="R1089" s="39"/>
      <c r="S1089" s="39"/>
      <c r="T1089" s="39"/>
      <c r="U1089" s="39"/>
      <c r="V1089" s="39"/>
      <c r="W1089" s="39"/>
      <c r="X1089" s="39"/>
      <c r="Y1089" s="39"/>
    </row>
    <row r="1090" ht="16.5" spans="18:25">
      <c r="R1090" s="39"/>
      <c r="S1090" s="39"/>
      <c r="T1090" s="39"/>
      <c r="U1090" s="39"/>
      <c r="V1090" s="39"/>
      <c r="W1090" s="39"/>
      <c r="X1090" s="39"/>
      <c r="Y1090" s="39"/>
    </row>
    <row r="1091" ht="16.5" spans="18:25">
      <c r="R1091" s="39"/>
      <c r="S1091" s="39"/>
      <c r="T1091" s="39"/>
      <c r="U1091" s="39"/>
      <c r="V1091" s="39"/>
      <c r="W1091" s="39"/>
      <c r="X1091" s="39"/>
      <c r="Y1091" s="39"/>
    </row>
    <row r="1092" ht="16.5" spans="18:25">
      <c r="R1092" s="39"/>
      <c r="S1092" s="39"/>
      <c r="T1092" s="39"/>
      <c r="U1092" s="39"/>
      <c r="V1092" s="39"/>
      <c r="W1092" s="39"/>
      <c r="X1092" s="39"/>
      <c r="Y1092" s="39"/>
    </row>
    <row r="1093" ht="16.5" spans="18:25">
      <c r="R1093" s="39"/>
      <c r="S1093" s="39"/>
      <c r="T1093" s="39"/>
      <c r="U1093" s="39"/>
      <c r="V1093" s="39"/>
      <c r="W1093" s="39"/>
      <c r="X1093" s="39"/>
      <c r="Y1093" s="39"/>
    </row>
    <row r="1094" ht="16.5" spans="18:25">
      <c r="R1094" s="39"/>
      <c r="S1094" s="39"/>
      <c r="T1094" s="39"/>
      <c r="U1094" s="39"/>
      <c r="V1094" s="39"/>
      <c r="W1094" s="39"/>
      <c r="X1094" s="39"/>
      <c r="Y1094" s="39"/>
    </row>
    <row r="1095" ht="16.5" spans="18:25">
      <c r="R1095" s="39"/>
      <c r="S1095" s="39"/>
      <c r="T1095" s="39"/>
      <c r="U1095" s="39"/>
      <c r="V1095" s="39"/>
      <c r="W1095" s="39"/>
      <c r="X1095" s="39"/>
      <c r="Y1095" s="39"/>
    </row>
    <row r="1096" ht="16.5" spans="18:25">
      <c r="R1096" s="39"/>
      <c r="S1096" s="39"/>
      <c r="T1096" s="39"/>
      <c r="U1096" s="39"/>
      <c r="V1096" s="39"/>
      <c r="W1096" s="39"/>
      <c r="X1096" s="39"/>
      <c r="Y1096" s="39"/>
    </row>
  </sheetData>
  <conditionalFormatting sqref="AG40">
    <cfRule type="duplicateValues" dxfId="0" priority="13"/>
  </conditionalFormatting>
  <conditionalFormatting sqref="AH40">
    <cfRule type="duplicateValues" dxfId="0" priority="10"/>
  </conditionalFormatting>
  <conditionalFormatting sqref="AG46">
    <cfRule type="duplicateValues" dxfId="0" priority="7"/>
  </conditionalFormatting>
  <conditionalFormatting sqref="AH46">
    <cfRule type="duplicateValues" dxfId="0" priority="6"/>
  </conditionalFormatting>
  <conditionalFormatting sqref="A10:A15">
    <cfRule type="duplicateValues" dxfId="1" priority="3"/>
  </conditionalFormatting>
  <conditionalFormatting sqref="A16:A21">
    <cfRule type="duplicateValues" dxfId="1" priority="2"/>
  </conditionalFormatting>
  <conditionalFormatting sqref="A22:A27">
    <cfRule type="duplicateValues" dxfId="1" priority="1"/>
  </conditionalFormatting>
  <conditionalFormatting sqref="A907:A1048576 A1:A3">
    <cfRule type="duplicateValues" dxfId="1" priority="5"/>
  </conditionalFormatting>
  <conditionalFormatting sqref="A4:A9 A28:A906">
    <cfRule type="duplicateValues" dxfId="1" priority="4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1"/>
  <sheetViews>
    <sheetView workbookViewId="0">
      <pane xSplit="1" ySplit="3" topLeftCell="B25" activePane="bottomRight" state="frozen"/>
      <selection/>
      <selection pane="topRight"/>
      <selection pane="bottomLeft"/>
      <selection pane="bottomRight" activeCell="I50" sqref="I50"/>
    </sheetView>
  </sheetViews>
  <sheetFormatPr defaultColWidth="9" defaultRowHeight="16.5"/>
  <cols>
    <col min="1" max="1" width="10.25" style="19" customWidth="1"/>
    <col min="2" max="4" width="16.125" style="8" customWidth="1"/>
    <col min="5" max="8" width="9" style="8"/>
    <col min="9" max="9" width="18.875" style="8" customWidth="1"/>
    <col min="10" max="10" width="13.875" style="8" customWidth="1"/>
    <col min="11" max="11" width="15.375" style="8" customWidth="1"/>
    <col min="12" max="12" width="15.625" style="8" customWidth="1"/>
    <col min="13" max="13" width="16.5" style="8" customWidth="1"/>
    <col min="14" max="16384" width="9" style="8"/>
  </cols>
  <sheetData>
    <row r="1" ht="15" spans="1:18">
      <c r="A1" s="20" t="s">
        <v>11</v>
      </c>
      <c r="B1" s="14" t="s">
        <v>1059</v>
      </c>
      <c r="C1" s="14" t="s">
        <v>1060</v>
      </c>
      <c r="D1" s="14" t="s">
        <v>1061</v>
      </c>
      <c r="E1" s="14"/>
      <c r="F1" s="14"/>
      <c r="G1" s="14"/>
      <c r="H1" s="14"/>
      <c r="I1" s="14" t="s">
        <v>1062</v>
      </c>
      <c r="J1" s="3" t="s">
        <v>1063</v>
      </c>
      <c r="K1" s="3" t="s">
        <v>1064</v>
      </c>
      <c r="L1" s="3" t="s">
        <v>1065</v>
      </c>
      <c r="M1" s="3" t="s">
        <v>1066</v>
      </c>
      <c r="N1" s="14"/>
      <c r="O1" s="14"/>
      <c r="P1" s="14"/>
      <c r="Q1" s="14"/>
      <c r="R1" s="14"/>
    </row>
    <row r="2" spans="1:13">
      <c r="A2" s="19" t="s">
        <v>1067</v>
      </c>
      <c r="B2" t="s">
        <v>1068</v>
      </c>
      <c r="C2" t="s">
        <v>1068</v>
      </c>
      <c r="D2" t="s">
        <v>1068</v>
      </c>
      <c r="I2" s="27" t="s">
        <v>1069</v>
      </c>
      <c r="J2" s="2" t="s">
        <v>1070</v>
      </c>
      <c r="K2" s="2" t="s">
        <v>1070</v>
      </c>
      <c r="L2" s="2" t="s">
        <v>1070</v>
      </c>
      <c r="M2" s="2" t="s">
        <v>1070</v>
      </c>
    </row>
    <row r="3" ht="21" customHeight="1" spans="1:18">
      <c r="A3" s="21" t="s">
        <v>11</v>
      </c>
      <c r="B3" s="22" t="s">
        <v>1071</v>
      </c>
      <c r="C3" s="22" t="s">
        <v>1072</v>
      </c>
      <c r="D3" s="22" t="s">
        <v>1073</v>
      </c>
      <c r="E3" s="22"/>
      <c r="F3" s="22" t="s">
        <v>1074</v>
      </c>
      <c r="G3" s="22" t="s">
        <v>1075</v>
      </c>
      <c r="H3" s="22" t="s">
        <v>1076</v>
      </c>
      <c r="I3" s="22" t="s">
        <v>1077</v>
      </c>
      <c r="J3" s="22" t="s">
        <v>1078</v>
      </c>
      <c r="K3" s="22" t="s">
        <v>1079</v>
      </c>
      <c r="L3" s="22" t="s">
        <v>1080</v>
      </c>
      <c r="M3" s="22" t="s">
        <v>1081</v>
      </c>
      <c r="N3" s="22"/>
      <c r="O3" s="22"/>
      <c r="P3" s="22"/>
      <c r="Q3" s="22"/>
      <c r="R3" s="22"/>
    </row>
    <row r="4" spans="1:13">
      <c r="A4" s="23">
        <f>CONCATENATE(VLOOKUP($F4,{"czg",1;"tfq",2;"zyd",3;"jzq",4;"gcz",5;"pcc",6},2,FALSE))*10000+$G4*100+$H4</f>
        <v>10101</v>
      </c>
      <c r="B4" s="24" t="s">
        <v>131</v>
      </c>
      <c r="C4" s="24" t="s">
        <v>133</v>
      </c>
      <c r="D4" s="25"/>
      <c r="F4" s="8" t="s">
        <v>1082</v>
      </c>
      <c r="G4" s="8">
        <v>1</v>
      </c>
      <c r="H4" s="8">
        <v>1</v>
      </c>
      <c r="K4" s="28"/>
      <c r="M4" s="8" t="s">
        <v>1083</v>
      </c>
    </row>
    <row r="5" spans="1:8">
      <c r="A5" s="23">
        <f>CONCATENATE(VLOOKUP($F5,{"czg",1;"tfq",2;"zyd",3;"jzq",4;"gcz",5;"pcc",6},2,FALSE))*10000+$G5*100+$H5</f>
        <v>10102</v>
      </c>
      <c r="B5" s="24" t="s">
        <v>134</v>
      </c>
      <c r="C5" s="24" t="s">
        <v>135</v>
      </c>
      <c r="D5" s="25"/>
      <c r="F5" s="8" t="s">
        <v>1082</v>
      </c>
      <c r="G5" s="8">
        <v>1</v>
      </c>
      <c r="H5" s="8">
        <v>2</v>
      </c>
    </row>
    <row r="6" spans="1:8">
      <c r="A6" s="23">
        <f>CONCATENATE(VLOOKUP($F6,{"czg",1;"tfq",2;"zyd",3;"jzq",4;"gcz",5;"pcc",6},2,FALSE))*10000+$G6*100+$H6</f>
        <v>10103</v>
      </c>
      <c r="B6" s="24" t="s">
        <v>136</v>
      </c>
      <c r="C6" s="24" t="s">
        <v>137</v>
      </c>
      <c r="D6" s="25"/>
      <c r="F6" s="8" t="s">
        <v>1082</v>
      </c>
      <c r="G6" s="8">
        <v>1</v>
      </c>
      <c r="H6" s="8">
        <v>3</v>
      </c>
    </row>
    <row r="7" spans="1:8">
      <c r="A7" s="23">
        <f>CONCATENATE(VLOOKUP($F7,{"czg",1;"tfq",2;"zyd",3;"jzq",4;"gcz",5;"pcc",6},2,FALSE))*10000+$G7*100+$H7</f>
        <v>10201</v>
      </c>
      <c r="B7" s="24" t="s">
        <v>161</v>
      </c>
      <c r="C7" s="24" t="s">
        <v>163</v>
      </c>
      <c r="D7" s="24" t="s">
        <v>164</v>
      </c>
      <c r="F7" s="8" t="s">
        <v>1082</v>
      </c>
      <c r="G7" s="8">
        <v>2</v>
      </c>
      <c r="H7" s="8">
        <v>1</v>
      </c>
    </row>
    <row r="8" spans="1:8">
      <c r="A8" s="23">
        <f>CONCATENATE(VLOOKUP($F8,{"czg",1;"tfq",2;"zyd",3;"jzq",4;"gcz",5;"pcc",6},2,FALSE))*10000+$G8*100+$H8</f>
        <v>10202</v>
      </c>
      <c r="B8" s="24" t="s">
        <v>166</v>
      </c>
      <c r="C8" s="24" t="s">
        <v>168</v>
      </c>
      <c r="D8" s="24" t="s">
        <v>169</v>
      </c>
      <c r="F8" s="8" t="s">
        <v>1082</v>
      </c>
      <c r="G8" s="8">
        <v>2</v>
      </c>
      <c r="H8" s="8">
        <v>2</v>
      </c>
    </row>
    <row r="9" spans="1:8">
      <c r="A9" s="23">
        <f>CONCATENATE(VLOOKUP($F9,{"czg",1;"tfq",2;"zyd",3;"jzq",4;"gcz",5;"pcc",6},2,FALSE))*10000+$G9*100+$H9</f>
        <v>10203</v>
      </c>
      <c r="B9" s="24" t="s">
        <v>170</v>
      </c>
      <c r="C9" s="24" t="s">
        <v>171</v>
      </c>
      <c r="D9" s="24" t="s">
        <v>172</v>
      </c>
      <c r="F9" s="8" t="s">
        <v>1082</v>
      </c>
      <c r="G9" s="8">
        <v>2</v>
      </c>
      <c r="H9" s="8">
        <v>3</v>
      </c>
    </row>
    <row r="10" spans="1:8">
      <c r="A10" s="23">
        <f>CONCATENATE(VLOOKUP($F10,{"czg",1;"tfq",2;"zyd",3;"jzq",4;"gcz",5;"pcc",6},2,FALSE))*10000+$G10*100+$H10</f>
        <v>10301</v>
      </c>
      <c r="B10" s="24" t="s">
        <v>204</v>
      </c>
      <c r="C10" s="24" t="s">
        <v>205</v>
      </c>
      <c r="D10" s="24" t="s">
        <v>208</v>
      </c>
      <c r="F10" s="8" t="s">
        <v>1082</v>
      </c>
      <c r="G10" s="8">
        <v>3</v>
      </c>
      <c r="H10" s="8">
        <v>1</v>
      </c>
    </row>
    <row r="11" spans="1:8">
      <c r="A11" s="23">
        <f>CONCATENATE(VLOOKUP($F11,{"czg",1;"tfq",2;"zyd",3;"jzq",4;"gcz",5;"pcc",6},2,FALSE))*10000+$G11*100+$H11</f>
        <v>10302</v>
      </c>
      <c r="B11" s="24" t="s">
        <v>210</v>
      </c>
      <c r="C11" s="24" t="s">
        <v>212</v>
      </c>
      <c r="D11" s="24" t="s">
        <v>216</v>
      </c>
      <c r="F11" s="8" t="s">
        <v>1082</v>
      </c>
      <c r="G11" s="8">
        <v>3</v>
      </c>
      <c r="H11" s="8">
        <v>2</v>
      </c>
    </row>
    <row r="12" spans="1:8">
      <c r="A12" s="23">
        <f>CONCATENATE(VLOOKUP($F12,{"czg",1;"tfq",2;"zyd",3;"jzq",4;"gcz",5;"pcc",6},2,FALSE))*10000+$G12*100+$H12</f>
        <v>10303</v>
      </c>
      <c r="B12" s="24" t="s">
        <v>217</v>
      </c>
      <c r="C12" s="24" t="s">
        <v>218</v>
      </c>
      <c r="D12" s="24" t="s">
        <v>220</v>
      </c>
      <c r="F12" s="8" t="s">
        <v>1082</v>
      </c>
      <c r="G12" s="8">
        <v>3</v>
      </c>
      <c r="H12" s="8">
        <v>3</v>
      </c>
    </row>
    <row r="13" spans="1:8">
      <c r="A13" s="23">
        <f>CONCATENATE(VLOOKUP($F13,{"czg",1;"tfq",2;"zyd",3;"jzq",4;"gcz",5;"pcc",6},2,FALSE))*10000+$G13*100+$H13</f>
        <v>10401</v>
      </c>
      <c r="B13" s="26" t="str">
        <f>$F13&amp;"-"&amp;$G13&amp;"-"&amp;$H13&amp;"-jlr-loc"&amp;1</f>
        <v>czg-4-1-jlr-loc1</v>
      </c>
      <c r="C13" s="26" t="str">
        <f>$F13&amp;"-"&amp;$G13&amp;"-"&amp;$H13&amp;"-jlr-loc"&amp;2</f>
        <v>czg-4-1-jlr-loc2</v>
      </c>
      <c r="D13" s="26" t="str">
        <f>$F13&amp;"-"&amp;$G13&amp;"-"&amp;$H13&amp;"-jlr-loc"&amp;3</f>
        <v>czg-4-1-jlr-loc3</v>
      </c>
      <c r="F13" s="8" t="s">
        <v>1082</v>
      </c>
      <c r="G13" s="8">
        <v>4</v>
      </c>
      <c r="H13" s="8">
        <v>1</v>
      </c>
    </row>
    <row r="14" spans="1:8">
      <c r="A14" s="23">
        <f>CONCATENATE(VLOOKUP($F14,{"czg",1;"tfq",2;"zyd",3;"jzq",4;"gcz",5;"pcc",6},2,FALSE))*10000+$G14*100+$H14</f>
        <v>10402</v>
      </c>
      <c r="B14" s="26" t="str">
        <f t="shared" ref="B14:B48" si="0">$F14&amp;"-"&amp;$G14&amp;"-"&amp;$H14&amp;"-jlr-loc"&amp;1</f>
        <v>czg-4-2-jlr-loc1</v>
      </c>
      <c r="C14" s="26" t="str">
        <f t="shared" ref="C14:C48" si="1">$F14&amp;"-"&amp;$G14&amp;"-"&amp;$H14&amp;"-jlr-loc"&amp;2</f>
        <v>czg-4-2-jlr-loc2</v>
      </c>
      <c r="D14" s="26" t="str">
        <f t="shared" ref="D14:D48" si="2">$F14&amp;"-"&amp;$G14&amp;"-"&amp;$H14&amp;"-jlr-loc"&amp;3</f>
        <v>czg-4-2-jlr-loc3</v>
      </c>
      <c r="F14" s="8" t="s">
        <v>1082</v>
      </c>
      <c r="G14" s="8">
        <v>4</v>
      </c>
      <c r="H14" s="8">
        <v>2</v>
      </c>
    </row>
    <row r="15" spans="1:8">
      <c r="A15" s="23">
        <f>CONCATENATE(VLOOKUP($F15,{"czg",1;"tfq",2;"zyd",3;"jzq",4;"gcz",5;"pcc",6},2,FALSE))*10000+$G15*100+$H15</f>
        <v>10403</v>
      </c>
      <c r="B15" s="26" t="str">
        <f t="shared" si="0"/>
        <v>czg-4-3-jlr-loc1</v>
      </c>
      <c r="C15" s="26" t="str">
        <f t="shared" si="1"/>
        <v>czg-4-3-jlr-loc2</v>
      </c>
      <c r="D15" s="26" t="str">
        <f t="shared" si="2"/>
        <v>czg-4-3-jlr-loc3</v>
      </c>
      <c r="F15" s="8" t="s">
        <v>1082</v>
      </c>
      <c r="G15" s="8">
        <v>4</v>
      </c>
      <c r="H15" s="8">
        <v>3</v>
      </c>
    </row>
    <row r="16" spans="1:8">
      <c r="A16" s="23">
        <f>CONCATENATE(VLOOKUP($F16,{"czg",1;"tfq",2;"zyd",3;"jzq",4;"gcz",5;"pcc",6},2,FALSE))*10000+$G16*100+$H16</f>
        <v>10501</v>
      </c>
      <c r="B16" s="26" t="str">
        <f t="shared" si="0"/>
        <v>czg-5-1-jlr-loc1</v>
      </c>
      <c r="C16" s="26" t="str">
        <f t="shared" si="1"/>
        <v>czg-5-1-jlr-loc2</v>
      </c>
      <c r="D16" s="26" t="str">
        <f t="shared" si="2"/>
        <v>czg-5-1-jlr-loc3</v>
      </c>
      <c r="F16" s="8" t="s">
        <v>1082</v>
      </c>
      <c r="G16" s="8">
        <v>5</v>
      </c>
      <c r="H16" s="8">
        <v>1</v>
      </c>
    </row>
    <row r="17" spans="1:8">
      <c r="A17" s="23">
        <f>CONCATENATE(VLOOKUP($F17,{"czg",1;"tfq",2;"zyd",3;"jzq",4;"gcz",5;"pcc",6},2,FALSE))*10000+$G17*100+$H17</f>
        <v>10502</v>
      </c>
      <c r="B17" s="26" t="str">
        <f t="shared" si="0"/>
        <v>czg-5-2-jlr-loc1</v>
      </c>
      <c r="C17" s="26" t="str">
        <f t="shared" si="1"/>
        <v>czg-5-2-jlr-loc2</v>
      </c>
      <c r="D17" s="26" t="str">
        <f t="shared" si="2"/>
        <v>czg-5-2-jlr-loc3</v>
      </c>
      <c r="F17" s="8" t="s">
        <v>1082</v>
      </c>
      <c r="G17" s="8">
        <v>5</v>
      </c>
      <c r="H17" s="8">
        <v>2</v>
      </c>
    </row>
    <row r="18" spans="1:8">
      <c r="A18" s="23">
        <f>CONCATENATE(VLOOKUP($F18,{"czg",1;"tfq",2;"zyd",3;"jzq",4;"gcz",5;"pcc",6},2,FALSE))*10000+$G18*100+$H18</f>
        <v>10503</v>
      </c>
      <c r="B18" s="26" t="str">
        <f t="shared" si="0"/>
        <v>czg-5-3-jlr-loc1</v>
      </c>
      <c r="C18" s="26" t="str">
        <f t="shared" si="1"/>
        <v>czg-5-3-jlr-loc2</v>
      </c>
      <c r="D18" s="26" t="str">
        <f t="shared" si="2"/>
        <v>czg-5-3-jlr-loc3</v>
      </c>
      <c r="F18" s="8" t="s">
        <v>1082</v>
      </c>
      <c r="G18" s="8">
        <v>5</v>
      </c>
      <c r="H18" s="8">
        <v>3</v>
      </c>
    </row>
    <row r="19" spans="1:8">
      <c r="A19" s="23">
        <f>CONCATENATE(VLOOKUP($F19,{"czg",1;"tfq",2;"zyd",3;"jzq",4;"gcz",5;"pcc",6},2,FALSE))*10000+$G19*100+$H19</f>
        <v>10601</v>
      </c>
      <c r="B19" s="26" t="str">
        <f t="shared" si="0"/>
        <v>czg-6-1-jlr-loc1</v>
      </c>
      <c r="C19" s="26" t="str">
        <f t="shared" si="1"/>
        <v>czg-6-1-jlr-loc2</v>
      </c>
      <c r="D19" s="26" t="str">
        <f t="shared" si="2"/>
        <v>czg-6-1-jlr-loc3</v>
      </c>
      <c r="F19" s="8" t="s">
        <v>1082</v>
      </c>
      <c r="G19" s="8">
        <v>6</v>
      </c>
      <c r="H19" s="8">
        <v>1</v>
      </c>
    </row>
    <row r="20" spans="1:8">
      <c r="A20" s="23">
        <f>CONCATENATE(VLOOKUP($F20,{"czg",1;"tfq",2;"zyd",3;"jzq",4;"gcz",5;"pcc",6},2,FALSE))*10000+$G20*100+$H20</f>
        <v>10602</v>
      </c>
      <c r="B20" s="26" t="str">
        <f t="shared" si="0"/>
        <v>czg-6-2-jlr-loc1</v>
      </c>
      <c r="C20" s="26" t="str">
        <f t="shared" si="1"/>
        <v>czg-6-2-jlr-loc2</v>
      </c>
      <c r="D20" s="26" t="str">
        <f t="shared" si="2"/>
        <v>czg-6-2-jlr-loc3</v>
      </c>
      <c r="F20" s="8" t="s">
        <v>1082</v>
      </c>
      <c r="G20" s="8">
        <v>6</v>
      </c>
      <c r="H20" s="8">
        <v>2</v>
      </c>
    </row>
    <row r="21" spans="1:8">
      <c r="A21" s="23">
        <f>CONCATENATE(VLOOKUP($F21,{"czg",1;"tfq",2;"zyd",3;"jzq",4;"gcz",5;"pcc",6},2,FALSE))*10000+$G21*100+$H21</f>
        <v>10603</v>
      </c>
      <c r="B21" s="26" t="str">
        <f t="shared" si="0"/>
        <v>czg-6-3-jlr-loc1</v>
      </c>
      <c r="C21" s="26" t="str">
        <f t="shared" si="1"/>
        <v>czg-6-3-jlr-loc2</v>
      </c>
      <c r="D21" s="26" t="str">
        <f t="shared" si="2"/>
        <v>czg-6-3-jlr-loc3</v>
      </c>
      <c r="F21" s="8" t="s">
        <v>1082</v>
      </c>
      <c r="G21" s="8">
        <v>6</v>
      </c>
      <c r="H21" s="8">
        <v>3</v>
      </c>
    </row>
    <row r="22" spans="1:8">
      <c r="A22" s="23">
        <f>CONCATENATE(VLOOKUP($F22,{"czg",1;"tfq",2;"zyd",3;"jzq",4;"gcz",5;"pcc",6},2,FALSE))*10000+$G22*100+$H22</f>
        <v>10701</v>
      </c>
      <c r="B22" s="26" t="str">
        <f t="shared" si="0"/>
        <v>czg-7-1-jlr-loc1</v>
      </c>
      <c r="C22" s="26" t="str">
        <f t="shared" si="1"/>
        <v>czg-7-1-jlr-loc2</v>
      </c>
      <c r="D22" s="26" t="str">
        <f t="shared" si="2"/>
        <v>czg-7-1-jlr-loc3</v>
      </c>
      <c r="F22" s="8" t="s">
        <v>1082</v>
      </c>
      <c r="G22" s="8">
        <v>7</v>
      </c>
      <c r="H22" s="8">
        <v>1</v>
      </c>
    </row>
    <row r="23" spans="1:8">
      <c r="A23" s="23">
        <f>CONCATENATE(VLOOKUP($F23,{"czg",1;"tfq",2;"zyd",3;"jzq",4;"gcz",5;"pcc",6},2,FALSE))*10000+$G23*100+$H23</f>
        <v>10702</v>
      </c>
      <c r="B23" s="26" t="str">
        <f t="shared" si="0"/>
        <v>czg-7-2-jlr-loc1</v>
      </c>
      <c r="C23" s="26" t="str">
        <f t="shared" si="1"/>
        <v>czg-7-2-jlr-loc2</v>
      </c>
      <c r="D23" s="26" t="str">
        <f t="shared" si="2"/>
        <v>czg-7-2-jlr-loc3</v>
      </c>
      <c r="F23" s="8" t="s">
        <v>1082</v>
      </c>
      <c r="G23" s="8">
        <v>7</v>
      </c>
      <c r="H23" s="8">
        <v>2</v>
      </c>
    </row>
    <row r="24" spans="1:8">
      <c r="A24" s="23">
        <f>CONCATENATE(VLOOKUP($F24,{"czg",1;"tfq",2;"zyd",3;"jzq",4;"gcz",5;"pcc",6},2,FALSE))*10000+$G24*100+$H24</f>
        <v>10703</v>
      </c>
      <c r="B24" s="26" t="str">
        <f t="shared" si="0"/>
        <v>czg-7-3-jlr-loc1</v>
      </c>
      <c r="C24" s="26" t="str">
        <f t="shared" si="1"/>
        <v>czg-7-3-jlr-loc2</v>
      </c>
      <c r="D24" s="26" t="str">
        <f t="shared" si="2"/>
        <v>czg-7-3-jlr-loc3</v>
      </c>
      <c r="F24" s="8" t="s">
        <v>1082</v>
      </c>
      <c r="G24" s="8">
        <v>7</v>
      </c>
      <c r="H24" s="8">
        <v>3</v>
      </c>
    </row>
    <row r="25" spans="1:8">
      <c r="A25" s="23">
        <f>CONCATENATE(VLOOKUP($F25,{"czg",1;"tfq",2;"zyd",3;"jzq",4;"gcz",5;"pcc",6},2,FALSE))*10000+$G25*100+$H25</f>
        <v>10801</v>
      </c>
      <c r="B25" s="26" t="str">
        <f t="shared" si="0"/>
        <v>czg-8-1-jlr-loc1</v>
      </c>
      <c r="C25" s="26" t="str">
        <f t="shared" si="1"/>
        <v>czg-8-1-jlr-loc2</v>
      </c>
      <c r="D25" s="26" t="str">
        <f t="shared" si="2"/>
        <v>czg-8-1-jlr-loc3</v>
      </c>
      <c r="F25" s="8" t="s">
        <v>1082</v>
      </c>
      <c r="G25" s="8">
        <v>8</v>
      </c>
      <c r="H25" s="8">
        <v>1</v>
      </c>
    </row>
    <row r="26" spans="1:8">
      <c r="A26" s="23">
        <f>CONCATENATE(VLOOKUP($F26,{"czg",1;"tfq",2;"zyd",3;"jzq",4;"gcz",5;"pcc",6},2,FALSE))*10000+$G26*100+$H26</f>
        <v>10802</v>
      </c>
      <c r="B26" s="26" t="str">
        <f t="shared" si="0"/>
        <v>czg-8-2-jlr-loc1</v>
      </c>
      <c r="C26" s="26" t="str">
        <f t="shared" si="1"/>
        <v>czg-8-2-jlr-loc2</v>
      </c>
      <c r="D26" s="26" t="str">
        <f t="shared" si="2"/>
        <v>czg-8-2-jlr-loc3</v>
      </c>
      <c r="F26" s="8" t="s">
        <v>1082</v>
      </c>
      <c r="G26" s="8">
        <v>8</v>
      </c>
      <c r="H26" s="8">
        <v>2</v>
      </c>
    </row>
    <row r="27" spans="1:8">
      <c r="A27" s="23">
        <f>CONCATENATE(VLOOKUP($F27,{"czg",1;"tfq",2;"zyd",3;"jzq",4;"gcz",5;"pcc",6},2,FALSE))*10000+$G27*100+$H27</f>
        <v>10803</v>
      </c>
      <c r="B27" s="26" t="str">
        <f t="shared" si="0"/>
        <v>czg-8-3-jlr-loc1</v>
      </c>
      <c r="C27" s="26" t="str">
        <f t="shared" si="1"/>
        <v>czg-8-3-jlr-loc2</v>
      </c>
      <c r="D27" s="26" t="str">
        <f t="shared" si="2"/>
        <v>czg-8-3-jlr-loc3</v>
      </c>
      <c r="F27" s="8" t="s">
        <v>1082</v>
      </c>
      <c r="G27" s="8">
        <v>8</v>
      </c>
      <c r="H27" s="8">
        <v>3</v>
      </c>
    </row>
    <row r="28" spans="1:8">
      <c r="A28" s="23">
        <f>CONCATENATE(VLOOKUP($F28,{"czg",1;"tfq",2;"zyd",3;"jzq",4;"gcz",5;"pcc",6},2,FALSE))*10000+$G28*100+$H28</f>
        <v>10901</v>
      </c>
      <c r="B28" s="26" t="str">
        <f t="shared" si="0"/>
        <v>czg-9-1-jlr-loc1</v>
      </c>
      <c r="C28" s="26" t="str">
        <f t="shared" si="1"/>
        <v>czg-9-1-jlr-loc2</v>
      </c>
      <c r="D28" s="26" t="str">
        <f t="shared" si="2"/>
        <v>czg-9-1-jlr-loc3</v>
      </c>
      <c r="F28" s="8" t="s">
        <v>1082</v>
      </c>
      <c r="G28" s="8">
        <v>9</v>
      </c>
      <c r="H28" s="8">
        <v>1</v>
      </c>
    </row>
    <row r="29" spans="1:8">
      <c r="A29" s="23">
        <f>CONCATENATE(VLOOKUP($F29,{"czg",1;"tfq",2;"zyd",3;"jzq",4;"gcz",5;"pcc",6},2,FALSE))*10000+$G29*100+$H29</f>
        <v>10902</v>
      </c>
      <c r="B29" s="26" t="str">
        <f t="shared" si="0"/>
        <v>czg-9-2-jlr-loc1</v>
      </c>
      <c r="C29" s="26" t="str">
        <f t="shared" si="1"/>
        <v>czg-9-2-jlr-loc2</v>
      </c>
      <c r="D29" s="26" t="str">
        <f t="shared" si="2"/>
        <v>czg-9-2-jlr-loc3</v>
      </c>
      <c r="F29" s="8" t="s">
        <v>1082</v>
      </c>
      <c r="G29" s="8">
        <v>9</v>
      </c>
      <c r="H29" s="8">
        <v>2</v>
      </c>
    </row>
    <row r="30" spans="1:8">
      <c r="A30" s="23">
        <f>CONCATENATE(VLOOKUP($F30,{"czg",1;"tfq",2;"zyd",3;"jzq",4;"gcz",5;"pcc",6},2,FALSE))*10000+$G30*100+$H30</f>
        <v>10903</v>
      </c>
      <c r="B30" s="26" t="str">
        <f t="shared" si="0"/>
        <v>czg-9-3-jlr-loc1</v>
      </c>
      <c r="C30" s="26" t="str">
        <f t="shared" si="1"/>
        <v>czg-9-3-jlr-loc2</v>
      </c>
      <c r="D30" s="26" t="str">
        <f t="shared" si="2"/>
        <v>czg-9-3-jlr-loc3</v>
      </c>
      <c r="F30" s="8" t="s">
        <v>1082</v>
      </c>
      <c r="G30" s="8">
        <v>9</v>
      </c>
      <c r="H30" s="8">
        <v>3</v>
      </c>
    </row>
    <row r="31" spans="1:8">
      <c r="A31" s="23">
        <f>CONCATENATE(VLOOKUP($F31,{"czg",1;"tfq",2;"zyd",3;"jzq",4;"gcz",5;"pcc",6},2,FALSE))*10000+$G31*100+$H31</f>
        <v>11001</v>
      </c>
      <c r="B31" s="26" t="str">
        <f t="shared" si="0"/>
        <v>czg-10-1-jlr-loc1</v>
      </c>
      <c r="C31" s="26" t="str">
        <f t="shared" si="1"/>
        <v>czg-10-1-jlr-loc2</v>
      </c>
      <c r="D31" s="26" t="str">
        <f t="shared" si="2"/>
        <v>czg-10-1-jlr-loc3</v>
      </c>
      <c r="F31" s="8" t="s">
        <v>1082</v>
      </c>
      <c r="G31" s="8">
        <v>10</v>
      </c>
      <c r="H31" s="8">
        <v>1</v>
      </c>
    </row>
    <row r="32" spans="1:8">
      <c r="A32" s="23">
        <f>CONCATENATE(VLOOKUP($F32,{"czg",1;"tfq",2;"zyd",3;"jzq",4;"gcz",5;"pcc",6},2,FALSE))*10000+$G32*100+$H32</f>
        <v>11002</v>
      </c>
      <c r="B32" s="26" t="str">
        <f t="shared" si="0"/>
        <v>czg-10-2-jlr-loc1</v>
      </c>
      <c r="C32" s="26" t="str">
        <f t="shared" si="1"/>
        <v>czg-10-2-jlr-loc2</v>
      </c>
      <c r="D32" s="26" t="str">
        <f t="shared" si="2"/>
        <v>czg-10-2-jlr-loc3</v>
      </c>
      <c r="F32" s="8" t="s">
        <v>1082</v>
      </c>
      <c r="G32" s="8">
        <v>10</v>
      </c>
      <c r="H32" s="8">
        <v>2</v>
      </c>
    </row>
    <row r="33" spans="1:8">
      <c r="A33" s="23">
        <f>CONCATENATE(VLOOKUP($F33,{"czg",1;"tfq",2;"zyd",3;"jzq",4;"gcz",5;"pcc",6},2,FALSE))*10000+$G33*100+$H33</f>
        <v>11003</v>
      </c>
      <c r="B33" s="26" t="str">
        <f t="shared" si="0"/>
        <v>czg-10-3-jlr-loc1</v>
      </c>
      <c r="C33" s="26" t="str">
        <f t="shared" si="1"/>
        <v>czg-10-3-jlr-loc2</v>
      </c>
      <c r="D33" s="26" t="str">
        <f t="shared" si="2"/>
        <v>czg-10-3-jlr-loc3</v>
      </c>
      <c r="F33" s="8" t="s">
        <v>1082</v>
      </c>
      <c r="G33" s="8">
        <v>10</v>
      </c>
      <c r="H33" s="8">
        <v>3</v>
      </c>
    </row>
    <row r="34" spans="1:8">
      <c r="A34" s="23">
        <f>CONCATENATE(VLOOKUP($F34,{"czg",1;"tfq",2;"zyd",3;"jzq",4;"gcz",5;"pcc",6},2,FALSE))*10000+$G34*100+$H34</f>
        <v>11101</v>
      </c>
      <c r="B34" s="26" t="str">
        <f t="shared" si="0"/>
        <v>czg-11-1-jlr-loc1</v>
      </c>
      <c r="C34" s="26" t="str">
        <f t="shared" si="1"/>
        <v>czg-11-1-jlr-loc2</v>
      </c>
      <c r="D34" s="26" t="str">
        <f t="shared" si="2"/>
        <v>czg-11-1-jlr-loc3</v>
      </c>
      <c r="F34" s="8" t="s">
        <v>1082</v>
      </c>
      <c r="G34" s="8">
        <v>11</v>
      </c>
      <c r="H34" s="8">
        <v>1</v>
      </c>
    </row>
    <row r="35" spans="1:8">
      <c r="A35" s="23">
        <f>CONCATENATE(VLOOKUP($F35,{"czg",1;"tfq",2;"zyd",3;"jzq",4;"gcz",5;"pcc",6},2,FALSE))*10000+$G35*100+$H35</f>
        <v>11102</v>
      </c>
      <c r="B35" s="26" t="str">
        <f t="shared" si="0"/>
        <v>czg-11-2-jlr-loc1</v>
      </c>
      <c r="C35" s="26" t="str">
        <f t="shared" si="1"/>
        <v>czg-11-2-jlr-loc2</v>
      </c>
      <c r="D35" s="26" t="str">
        <f t="shared" si="2"/>
        <v>czg-11-2-jlr-loc3</v>
      </c>
      <c r="F35" s="8" t="s">
        <v>1082</v>
      </c>
      <c r="G35" s="8">
        <v>11</v>
      </c>
      <c r="H35" s="8">
        <v>2</v>
      </c>
    </row>
    <row r="36" spans="1:8">
      <c r="A36" s="23">
        <f>CONCATENATE(VLOOKUP($F36,{"czg",1;"tfq",2;"zyd",3;"jzq",4;"gcz",5;"pcc",6},2,FALSE))*10000+$G36*100+$H36</f>
        <v>11103</v>
      </c>
      <c r="B36" s="26" t="str">
        <f t="shared" si="0"/>
        <v>czg-11-3-jlr-loc1</v>
      </c>
      <c r="C36" s="26" t="str">
        <f t="shared" si="1"/>
        <v>czg-11-3-jlr-loc2</v>
      </c>
      <c r="D36" s="26" t="str">
        <f t="shared" si="2"/>
        <v>czg-11-3-jlr-loc3</v>
      </c>
      <c r="F36" s="8" t="s">
        <v>1082</v>
      </c>
      <c r="G36" s="8">
        <v>11</v>
      </c>
      <c r="H36" s="8">
        <v>3</v>
      </c>
    </row>
    <row r="37" spans="1:8">
      <c r="A37" s="23">
        <f>CONCATENATE(VLOOKUP($F37,{"czg",1;"tfq",2;"zyd",3;"jzq",4;"gcz",5;"pcc",6},2,FALSE))*10000+$G37*100+$H37</f>
        <v>11201</v>
      </c>
      <c r="B37" s="26" t="str">
        <f t="shared" si="0"/>
        <v>czg-12-1-jlr-loc1</v>
      </c>
      <c r="C37" s="26" t="str">
        <f t="shared" si="1"/>
        <v>czg-12-1-jlr-loc2</v>
      </c>
      <c r="D37" s="26" t="str">
        <f t="shared" si="2"/>
        <v>czg-12-1-jlr-loc3</v>
      </c>
      <c r="F37" s="8" t="s">
        <v>1082</v>
      </c>
      <c r="G37" s="8">
        <v>12</v>
      </c>
      <c r="H37" s="8">
        <v>1</v>
      </c>
    </row>
    <row r="38" spans="1:8">
      <c r="A38" s="23">
        <f>CONCATENATE(VLOOKUP($F38,{"czg",1;"tfq",2;"zyd",3;"jzq",4;"gcz",5;"pcc",6},2,FALSE))*10000+$G38*100+$H38</f>
        <v>11202</v>
      </c>
      <c r="B38" s="26" t="str">
        <f t="shared" si="0"/>
        <v>czg-12-2-jlr-loc1</v>
      </c>
      <c r="C38" s="26" t="str">
        <f t="shared" si="1"/>
        <v>czg-12-2-jlr-loc2</v>
      </c>
      <c r="D38" s="26" t="str">
        <f t="shared" si="2"/>
        <v>czg-12-2-jlr-loc3</v>
      </c>
      <c r="F38" s="8" t="s">
        <v>1082</v>
      </c>
      <c r="G38" s="8">
        <v>12</v>
      </c>
      <c r="H38" s="8">
        <v>2</v>
      </c>
    </row>
    <row r="39" spans="1:8">
      <c r="A39" s="23">
        <f>CONCATENATE(VLOOKUP($F39,{"czg",1;"tfq",2;"zyd",3;"jzq",4;"gcz",5;"pcc",6},2,FALSE))*10000+$G39*100+$H39</f>
        <v>11203</v>
      </c>
      <c r="B39" s="26" t="str">
        <f t="shared" si="0"/>
        <v>czg-12-3-jlr-loc1</v>
      </c>
      <c r="C39" s="26" t="str">
        <f t="shared" si="1"/>
        <v>czg-12-3-jlr-loc2</v>
      </c>
      <c r="D39" s="26" t="str">
        <f t="shared" si="2"/>
        <v>czg-12-3-jlr-loc3</v>
      </c>
      <c r="F39" s="8" t="s">
        <v>1082</v>
      </c>
      <c r="G39" s="8">
        <v>12</v>
      </c>
      <c r="H39" s="8">
        <v>3</v>
      </c>
    </row>
    <row r="40" spans="1:8">
      <c r="A40" s="23">
        <f>CONCATENATE(VLOOKUP($F40,{"czg",1;"tfq",2;"zyd",3;"jzq",4;"gcz",5;"pcc",6},2,FALSE))*10000+$G40*100+$H40</f>
        <v>11301</v>
      </c>
      <c r="B40" s="26" t="str">
        <f t="shared" si="0"/>
        <v>czg-13-1-jlr-loc1</v>
      </c>
      <c r="C40" s="26" t="str">
        <f t="shared" si="1"/>
        <v>czg-13-1-jlr-loc2</v>
      </c>
      <c r="D40" s="26" t="str">
        <f t="shared" si="2"/>
        <v>czg-13-1-jlr-loc3</v>
      </c>
      <c r="F40" s="8" t="s">
        <v>1082</v>
      </c>
      <c r="G40" s="8">
        <v>13</v>
      </c>
      <c r="H40" s="8">
        <v>1</v>
      </c>
    </row>
    <row r="41" spans="1:8">
      <c r="A41" s="23">
        <f>CONCATENATE(VLOOKUP($F41,{"czg",1;"tfq",2;"zyd",3;"jzq",4;"gcz",5;"pcc",6},2,FALSE))*10000+$G41*100+$H41</f>
        <v>11302</v>
      </c>
      <c r="B41" s="26" t="str">
        <f t="shared" si="0"/>
        <v>czg-13-2-jlr-loc1</v>
      </c>
      <c r="C41" s="26" t="str">
        <f t="shared" si="1"/>
        <v>czg-13-2-jlr-loc2</v>
      </c>
      <c r="D41" s="26" t="str">
        <f t="shared" si="2"/>
        <v>czg-13-2-jlr-loc3</v>
      </c>
      <c r="F41" s="8" t="s">
        <v>1082</v>
      </c>
      <c r="G41" s="8">
        <v>13</v>
      </c>
      <c r="H41" s="8">
        <v>2</v>
      </c>
    </row>
    <row r="42" spans="1:8">
      <c r="A42" s="23">
        <f>CONCATENATE(VLOOKUP($F42,{"czg",1;"tfq",2;"zyd",3;"jzq",4;"gcz",5;"pcc",6},2,FALSE))*10000+$G42*100+$H42</f>
        <v>11303</v>
      </c>
      <c r="B42" s="26" t="str">
        <f t="shared" si="0"/>
        <v>czg-13-3-jlr-loc1</v>
      </c>
      <c r="C42" s="26" t="str">
        <f t="shared" si="1"/>
        <v>czg-13-3-jlr-loc2</v>
      </c>
      <c r="D42" s="26" t="str">
        <f t="shared" si="2"/>
        <v>czg-13-3-jlr-loc3</v>
      </c>
      <c r="F42" s="8" t="s">
        <v>1082</v>
      </c>
      <c r="G42" s="8">
        <v>13</v>
      </c>
      <c r="H42" s="8">
        <v>3</v>
      </c>
    </row>
    <row r="43" spans="1:8">
      <c r="A43" s="23">
        <f>CONCATENATE(VLOOKUP($F43,{"czg",1;"tfq",2;"zyd",3;"jzq",4;"gcz",5;"pcc",6},2,FALSE))*10000+$G43*100+$H43</f>
        <v>11401</v>
      </c>
      <c r="B43" s="26" t="str">
        <f t="shared" si="0"/>
        <v>czg-14-1-jlr-loc1</v>
      </c>
      <c r="C43" s="26" t="str">
        <f t="shared" si="1"/>
        <v>czg-14-1-jlr-loc2</v>
      </c>
      <c r="D43" s="26" t="str">
        <f t="shared" si="2"/>
        <v>czg-14-1-jlr-loc3</v>
      </c>
      <c r="F43" s="8" t="s">
        <v>1082</v>
      </c>
      <c r="G43" s="8">
        <v>14</v>
      </c>
      <c r="H43" s="8">
        <v>1</v>
      </c>
    </row>
    <row r="44" spans="1:8">
      <c r="A44" s="23">
        <f>CONCATENATE(VLOOKUP($F44,{"czg",1;"tfq",2;"zyd",3;"jzq",4;"gcz",5;"pcc",6},2,FALSE))*10000+$G44*100+$H44</f>
        <v>11402</v>
      </c>
      <c r="B44" s="26" t="str">
        <f t="shared" si="0"/>
        <v>czg-14-2-jlr-loc1</v>
      </c>
      <c r="C44" s="26" t="str">
        <f t="shared" si="1"/>
        <v>czg-14-2-jlr-loc2</v>
      </c>
      <c r="D44" s="26" t="str">
        <f t="shared" si="2"/>
        <v>czg-14-2-jlr-loc3</v>
      </c>
      <c r="F44" s="8" t="s">
        <v>1082</v>
      </c>
      <c r="G44" s="8">
        <v>14</v>
      </c>
      <c r="H44" s="8">
        <v>2</v>
      </c>
    </row>
    <row r="45" spans="1:8">
      <c r="A45" s="23">
        <f>CONCATENATE(VLOOKUP($F45,{"czg",1;"tfq",2;"zyd",3;"jzq",4;"gcz",5;"pcc",6},2,FALSE))*10000+$G45*100+$H45</f>
        <v>11403</v>
      </c>
      <c r="B45" s="26" t="str">
        <f t="shared" si="0"/>
        <v>czg-14-3-jlr-loc1</v>
      </c>
      <c r="C45" s="26" t="str">
        <f t="shared" si="1"/>
        <v>czg-14-3-jlr-loc2</v>
      </c>
      <c r="D45" s="26" t="str">
        <f t="shared" si="2"/>
        <v>czg-14-3-jlr-loc3</v>
      </c>
      <c r="F45" s="8" t="s">
        <v>1082</v>
      </c>
      <c r="G45" s="8">
        <v>14</v>
      </c>
      <c r="H45" s="8">
        <v>3</v>
      </c>
    </row>
    <row r="46" spans="1:8">
      <c r="A46" s="23">
        <f>CONCATENATE(VLOOKUP($F46,{"czg",1;"tfq",2;"zyd",3;"jzq",4;"gcz",5;"pcc",6},2,FALSE))*10000+$G46*100+$H46</f>
        <v>11501</v>
      </c>
      <c r="B46" s="26" t="str">
        <f t="shared" si="0"/>
        <v>czg-15-1-jlr-loc1</v>
      </c>
      <c r="C46" s="26" t="str">
        <f t="shared" si="1"/>
        <v>czg-15-1-jlr-loc2</v>
      </c>
      <c r="D46" s="26" t="str">
        <f t="shared" si="2"/>
        <v>czg-15-1-jlr-loc3</v>
      </c>
      <c r="F46" s="8" t="s">
        <v>1082</v>
      </c>
      <c r="G46" s="8">
        <v>15</v>
      </c>
      <c r="H46" s="8">
        <v>1</v>
      </c>
    </row>
    <row r="47" spans="1:8">
      <c r="A47" s="23">
        <f>CONCATENATE(VLOOKUP($F47,{"czg",1;"tfq",2;"zyd",3;"jzq",4;"gcz",5;"pcc",6},2,FALSE))*10000+$G47*100+$H47</f>
        <v>11502</v>
      </c>
      <c r="B47" s="26" t="str">
        <f t="shared" si="0"/>
        <v>czg-15-2-jlr-loc1</v>
      </c>
      <c r="C47" s="26" t="str">
        <f t="shared" si="1"/>
        <v>czg-15-2-jlr-loc2</v>
      </c>
      <c r="D47" s="26" t="str">
        <f t="shared" si="2"/>
        <v>czg-15-2-jlr-loc3</v>
      </c>
      <c r="F47" s="8" t="s">
        <v>1082</v>
      </c>
      <c r="G47" s="8">
        <v>15</v>
      </c>
      <c r="H47" s="8">
        <v>2</v>
      </c>
    </row>
    <row r="48" spans="1:8">
      <c r="A48" s="23">
        <f>CONCATENATE(VLOOKUP($F48,{"czg",1;"tfq",2;"zyd",3;"jzq",4;"gcz",5;"pcc",6},2,FALSE))*10000+$G48*100+$H48</f>
        <v>11503</v>
      </c>
      <c r="B48" s="26" t="str">
        <f t="shared" si="0"/>
        <v>czg-15-3-jlr-loc1</v>
      </c>
      <c r="C48" s="26" t="str">
        <f t="shared" si="1"/>
        <v>czg-15-3-jlr-loc2</v>
      </c>
      <c r="D48" s="26" t="str">
        <f t="shared" si="2"/>
        <v>czg-15-3-jlr-loc3</v>
      </c>
      <c r="F48" s="8" t="s">
        <v>1082</v>
      </c>
      <c r="G48" s="8">
        <v>15</v>
      </c>
      <c r="H48" s="8">
        <v>3</v>
      </c>
    </row>
    <row r="49" spans="1:13">
      <c r="A49" s="23">
        <f>CONCATENATE(VLOOKUP($F49,{"czg",1;"tfq",2;"zyd",3;"jzq",4;"gcz",5;"pcc",6},2,FALSE))*10000+$G49*100+$H49</f>
        <v>20101</v>
      </c>
      <c r="B49" s="24" t="s">
        <v>138</v>
      </c>
      <c r="C49" s="24" t="s">
        <v>140</v>
      </c>
      <c r="D49" s="25"/>
      <c r="F49" s="8" t="s">
        <v>1084</v>
      </c>
      <c r="G49" s="8">
        <v>1</v>
      </c>
      <c r="H49" s="8">
        <v>1</v>
      </c>
      <c r="I49" s="8" t="s">
        <v>1085</v>
      </c>
      <c r="J49" s="8">
        <v>315.2</v>
      </c>
      <c r="K49" s="8">
        <v>199.6</v>
      </c>
      <c r="L49" s="8">
        <v>578.4</v>
      </c>
      <c r="M49" s="8">
        <v>703.4</v>
      </c>
    </row>
    <row r="50" spans="1:13">
      <c r="A50" s="23">
        <f>CONCATENATE(VLOOKUP($F50,{"czg",1;"tfq",2;"zyd",3;"jzq",4;"gcz",5;"pcc",6},2,FALSE))*10000+$G50*100+$H50</f>
        <v>20102</v>
      </c>
      <c r="B50" s="24" t="s">
        <v>142</v>
      </c>
      <c r="C50" s="24" t="s">
        <v>143</v>
      </c>
      <c r="D50" s="25"/>
      <c r="F50" s="8" t="s">
        <v>1084</v>
      </c>
      <c r="G50" s="8">
        <v>1</v>
      </c>
      <c r="H50" s="8">
        <v>2</v>
      </c>
      <c r="I50" s="8" t="s">
        <v>1086</v>
      </c>
      <c r="J50" s="8">
        <v>366.46</v>
      </c>
      <c r="K50" s="8">
        <v>193.8</v>
      </c>
      <c r="L50" s="8">
        <v>534.13</v>
      </c>
      <c r="M50" s="8">
        <v>649.6</v>
      </c>
    </row>
    <row r="51" spans="1:13">
      <c r="A51" s="23">
        <f>CONCATENATE(VLOOKUP($F51,{"czg",1;"tfq",2;"zyd",3;"jzq",4;"gcz",5;"pcc",6},2,FALSE))*10000+$G51*100+$H51</f>
        <v>20103</v>
      </c>
      <c r="B51" s="24" t="s">
        <v>144</v>
      </c>
      <c r="C51" s="24" t="s">
        <v>145</v>
      </c>
      <c r="D51" s="25" t="s">
        <v>142</v>
      </c>
      <c r="F51" s="8" t="s">
        <v>1084</v>
      </c>
      <c r="G51" s="8">
        <v>1</v>
      </c>
      <c r="H51" s="8">
        <v>3</v>
      </c>
      <c r="I51" s="8" t="s">
        <v>1087</v>
      </c>
      <c r="J51" s="8">
        <v>394.1</v>
      </c>
      <c r="K51" s="8">
        <v>196</v>
      </c>
      <c r="L51" s="8">
        <v>607.2</v>
      </c>
      <c r="M51" s="8">
        <v>377.13</v>
      </c>
    </row>
    <row r="52" spans="1:13">
      <c r="A52" s="23">
        <f>CONCATENATE(VLOOKUP($F52,{"czg",1;"tfq",2;"zyd",3;"jzq",4;"gcz",5;"pcc",6},2,FALSE))*10000+$G52*100+$H52</f>
        <v>20201</v>
      </c>
      <c r="B52" s="24" t="s">
        <v>173</v>
      </c>
      <c r="C52" s="24" t="s">
        <v>174</v>
      </c>
      <c r="D52" s="24" t="s">
        <v>175</v>
      </c>
      <c r="F52" s="8" t="s">
        <v>1084</v>
      </c>
      <c r="G52" s="8">
        <v>2</v>
      </c>
      <c r="H52" s="8">
        <v>1</v>
      </c>
      <c r="I52" s="8" t="s">
        <v>1088</v>
      </c>
      <c r="J52" s="8">
        <v>379</v>
      </c>
      <c r="K52" s="8">
        <v>163.1</v>
      </c>
      <c r="L52" s="8">
        <v>835.4</v>
      </c>
      <c r="M52" s="8">
        <v>518.8</v>
      </c>
    </row>
    <row r="53" spans="1:13">
      <c r="A53" s="23">
        <f>CONCATENATE(VLOOKUP($F53,{"czg",1;"tfq",2;"zyd",3;"jzq",4;"gcz",5;"pcc",6},2,FALSE))*10000+$G53*100+$H53</f>
        <v>20202</v>
      </c>
      <c r="B53" s="24" t="s">
        <v>176</v>
      </c>
      <c r="C53" s="24" t="s">
        <v>177</v>
      </c>
      <c r="D53" s="24" t="s">
        <v>178</v>
      </c>
      <c r="F53" s="8" t="s">
        <v>1084</v>
      </c>
      <c r="G53" s="8">
        <v>2</v>
      </c>
      <c r="H53" s="8">
        <v>2</v>
      </c>
      <c r="I53" s="8" t="s">
        <v>1089</v>
      </c>
      <c r="J53" s="8">
        <v>388.15</v>
      </c>
      <c r="K53" s="8">
        <v>166.15</v>
      </c>
      <c r="L53" s="8">
        <v>622.3</v>
      </c>
      <c r="M53" s="8">
        <v>386.5</v>
      </c>
    </row>
    <row r="54" spans="1:13">
      <c r="A54" s="23">
        <f>CONCATENATE(VLOOKUP($F54,{"czg",1;"tfq",2;"zyd",3;"jzq",4;"gcz",5;"pcc",6},2,FALSE))*10000+$G54*100+$H54</f>
        <v>20203</v>
      </c>
      <c r="B54" s="24" t="s">
        <v>179</v>
      </c>
      <c r="C54" s="24" t="s">
        <v>180</v>
      </c>
      <c r="D54" s="24" t="s">
        <v>181</v>
      </c>
      <c r="F54" s="8" t="s">
        <v>1084</v>
      </c>
      <c r="G54" s="8">
        <v>2</v>
      </c>
      <c r="H54" s="8">
        <v>3</v>
      </c>
      <c r="I54" s="8" t="s">
        <v>1090</v>
      </c>
      <c r="J54" s="8">
        <v>374.1</v>
      </c>
      <c r="K54" s="8">
        <v>211.1</v>
      </c>
      <c r="L54" s="8">
        <v>580.3</v>
      </c>
      <c r="M54" s="8">
        <v>360.4</v>
      </c>
    </row>
    <row r="55" spans="1:13">
      <c r="A55" s="23">
        <f>CONCATENATE(VLOOKUP($F55,{"czg",1;"tfq",2;"zyd",3;"jzq",4;"gcz",5;"pcc",6},2,FALSE))*10000+$G55*100+$H55</f>
        <v>20301</v>
      </c>
      <c r="B55" s="24" t="s">
        <v>221</v>
      </c>
      <c r="C55" s="24" t="s">
        <v>222</v>
      </c>
      <c r="D55" s="24" t="s">
        <v>225</v>
      </c>
      <c r="F55" s="8" t="s">
        <v>1084</v>
      </c>
      <c r="G55" s="8">
        <v>3</v>
      </c>
      <c r="H55" s="8">
        <v>1</v>
      </c>
      <c r="I55" s="8" t="s">
        <v>1091</v>
      </c>
      <c r="J55" s="8">
        <v>368</v>
      </c>
      <c r="K55" s="8">
        <v>222</v>
      </c>
      <c r="L55" s="8">
        <v>580.3</v>
      </c>
      <c r="M55" s="8">
        <v>360.4</v>
      </c>
    </row>
    <row r="56" spans="1:13">
      <c r="A56" s="23">
        <f>CONCATENATE(VLOOKUP($F56,{"czg",1;"tfq",2;"zyd",3;"jzq",4;"gcz",5;"pcc",6},2,FALSE))*10000+$G56*100+$H56</f>
        <v>20302</v>
      </c>
      <c r="B56" s="24" t="s">
        <v>227</v>
      </c>
      <c r="C56" s="24" t="s">
        <v>228</v>
      </c>
      <c r="D56" s="24" t="s">
        <v>229</v>
      </c>
      <c r="F56" s="8" t="s">
        <v>1084</v>
      </c>
      <c r="G56" s="8">
        <v>3</v>
      </c>
      <c r="H56" s="8">
        <v>2</v>
      </c>
      <c r="I56" s="8" t="s">
        <v>1092</v>
      </c>
      <c r="J56" s="8">
        <v>369</v>
      </c>
      <c r="K56" s="8">
        <v>231.2</v>
      </c>
      <c r="L56" s="8">
        <v>580.3</v>
      </c>
      <c r="M56" s="8">
        <v>360.4</v>
      </c>
    </row>
    <row r="57" spans="1:13">
      <c r="A57" s="23">
        <f>CONCATENATE(VLOOKUP($F57,{"czg",1;"tfq",2;"zyd",3;"jzq",4;"gcz",5;"pcc",6},2,FALSE))*10000+$G57*100+$H57</f>
        <v>20303</v>
      </c>
      <c r="B57" s="24" t="s">
        <v>230</v>
      </c>
      <c r="C57" s="24" t="s">
        <v>232</v>
      </c>
      <c r="D57" s="24" t="s">
        <v>236</v>
      </c>
      <c r="F57" s="8" t="s">
        <v>1084</v>
      </c>
      <c r="G57" s="8">
        <v>3</v>
      </c>
      <c r="H57" s="8">
        <v>3</v>
      </c>
      <c r="I57" s="8" t="s">
        <v>1093</v>
      </c>
      <c r="J57" s="8">
        <v>369.94</v>
      </c>
      <c r="K57" s="8">
        <v>214.2</v>
      </c>
      <c r="L57" s="8">
        <v>707.08</v>
      </c>
      <c r="M57" s="8">
        <v>439.2</v>
      </c>
    </row>
    <row r="58" spans="1:13">
      <c r="A58" s="23">
        <f>CONCATENATE(VLOOKUP($F58,{"czg",1;"tfq",2;"zyd",3;"jzq",4;"gcz",5;"pcc",6},2,FALSE))*10000+$G58*100+$H58</f>
        <v>20401</v>
      </c>
      <c r="B58" s="26" t="str">
        <f t="shared" ref="B58:B93" si="3">$F58&amp;"-"&amp;$G58&amp;"-"&amp;$H58&amp;"-jlr-loc"&amp;1</f>
        <v>tfq-4-1-jlr-loc1</v>
      </c>
      <c r="C58" s="26" t="str">
        <f t="shared" ref="C58:C93" si="4">$F58&amp;"-"&amp;$G58&amp;"-"&amp;$H58&amp;"-jlr-loc"&amp;2</f>
        <v>tfq-4-1-jlr-loc2</v>
      </c>
      <c r="D58" s="26" t="str">
        <f t="shared" ref="D58:D93" si="5">$F58&amp;"-"&amp;$G58&amp;"-"&amp;$H58&amp;"-jlr-loc"&amp;3</f>
        <v>tfq-4-1-jlr-loc3</v>
      </c>
      <c r="F58" s="8" t="s">
        <v>1084</v>
      </c>
      <c r="G58" s="8">
        <v>4</v>
      </c>
      <c r="H58" s="8">
        <v>1</v>
      </c>
      <c r="I58" s="8" t="s">
        <v>1094</v>
      </c>
      <c r="J58" s="8">
        <v>409.6</v>
      </c>
      <c r="K58" s="8">
        <v>182.54</v>
      </c>
      <c r="L58" s="8">
        <v>748.76</v>
      </c>
      <c r="M58" s="8">
        <v>465.09</v>
      </c>
    </row>
    <row r="59" spans="1:13">
      <c r="A59" s="23">
        <f>CONCATENATE(VLOOKUP($F59,{"czg",1;"tfq",2;"zyd",3;"jzq",4;"gcz",5;"pcc",6},2,FALSE))*10000+$G59*100+$H59</f>
        <v>20402</v>
      </c>
      <c r="B59" s="26" t="str">
        <f t="shared" si="3"/>
        <v>tfq-4-2-jlr-loc1</v>
      </c>
      <c r="C59" s="26" t="str">
        <f t="shared" si="4"/>
        <v>tfq-4-2-jlr-loc2</v>
      </c>
      <c r="D59" s="26" t="str">
        <f t="shared" si="5"/>
        <v>tfq-4-2-jlr-loc3</v>
      </c>
      <c r="F59" s="8" t="s">
        <v>1084</v>
      </c>
      <c r="G59" s="8">
        <v>4</v>
      </c>
      <c r="H59" s="8">
        <v>2</v>
      </c>
      <c r="I59" s="8" t="s">
        <v>1095</v>
      </c>
      <c r="J59" s="8">
        <v>360</v>
      </c>
      <c r="K59" s="8">
        <v>179.5</v>
      </c>
      <c r="L59" s="8">
        <v>609.12</v>
      </c>
      <c r="M59" s="8">
        <v>378.37</v>
      </c>
    </row>
    <row r="60" spans="1:13">
      <c r="A60" s="23">
        <f>CONCATENATE(VLOOKUP($F60,{"czg",1;"tfq",2;"zyd",3;"jzq",4;"gcz",5;"pcc",6},2,FALSE))*10000+$G60*100+$H60</f>
        <v>20403</v>
      </c>
      <c r="B60" s="26" t="str">
        <f t="shared" si="3"/>
        <v>tfq-4-3-jlr-loc1</v>
      </c>
      <c r="C60" s="26" t="str">
        <f t="shared" si="4"/>
        <v>tfq-4-3-jlr-loc2</v>
      </c>
      <c r="D60" s="26" t="str">
        <f t="shared" si="5"/>
        <v>tfq-4-3-jlr-loc3</v>
      </c>
      <c r="F60" s="8" t="s">
        <v>1084</v>
      </c>
      <c r="G60" s="8">
        <v>4</v>
      </c>
      <c r="H60" s="8">
        <v>3</v>
      </c>
      <c r="I60" s="8" t="s">
        <v>1096</v>
      </c>
      <c r="J60" s="8">
        <v>356.41</v>
      </c>
      <c r="K60" s="8">
        <v>198.48</v>
      </c>
      <c r="L60" s="8">
        <v>531.82</v>
      </c>
      <c r="M60" s="8">
        <v>330.35</v>
      </c>
    </row>
    <row r="61" spans="1:13">
      <c r="A61" s="23">
        <f>CONCATENATE(VLOOKUP($F61,{"czg",1;"tfq",2;"zyd",3;"jzq",4;"gcz",5;"pcc",6},2,FALSE))*10000+$G61*100+$H61</f>
        <v>20501</v>
      </c>
      <c r="B61" s="26" t="str">
        <f t="shared" si="3"/>
        <v>tfq-5-1-jlr-loc1</v>
      </c>
      <c r="C61" s="26" t="str">
        <f t="shared" si="4"/>
        <v>tfq-5-1-jlr-loc2</v>
      </c>
      <c r="D61" s="26" t="str">
        <f t="shared" si="5"/>
        <v>tfq-5-1-jlr-loc3</v>
      </c>
      <c r="F61" s="8" t="s">
        <v>1084</v>
      </c>
      <c r="G61" s="8">
        <v>5</v>
      </c>
      <c r="H61" s="8">
        <v>1</v>
      </c>
      <c r="I61" s="8" t="s">
        <v>1097</v>
      </c>
      <c r="J61" s="8">
        <v>393.87</v>
      </c>
      <c r="K61" s="8">
        <v>201.67</v>
      </c>
      <c r="L61" s="8">
        <v>669.6</v>
      </c>
      <c r="M61" s="8">
        <v>415.93</v>
      </c>
    </row>
    <row r="62" spans="1:13">
      <c r="A62" s="23">
        <f>CONCATENATE(VLOOKUP($F62,{"czg",1;"tfq",2;"zyd",3;"jzq",4;"gcz",5;"pcc",6},2,FALSE))*10000+$G62*100+$H62</f>
        <v>20502</v>
      </c>
      <c r="B62" s="26" t="str">
        <f t="shared" si="3"/>
        <v>tfq-5-2-jlr-loc1</v>
      </c>
      <c r="C62" s="26" t="str">
        <f t="shared" si="4"/>
        <v>tfq-5-2-jlr-loc2</v>
      </c>
      <c r="D62" s="26" t="str">
        <f t="shared" si="5"/>
        <v>tfq-5-2-jlr-loc3</v>
      </c>
      <c r="F62" s="8" t="s">
        <v>1084</v>
      </c>
      <c r="G62" s="8">
        <v>5</v>
      </c>
      <c r="H62" s="8">
        <v>2</v>
      </c>
      <c r="I62" s="8" t="s">
        <v>1098</v>
      </c>
      <c r="J62" s="8">
        <v>383</v>
      </c>
      <c r="K62" s="8">
        <v>213.1</v>
      </c>
      <c r="L62" s="8">
        <v>618.6</v>
      </c>
      <c r="M62" s="8">
        <v>384.2</v>
      </c>
    </row>
    <row r="63" spans="1:13">
      <c r="A63" s="23">
        <f>CONCATENATE(VLOOKUP($F63,{"czg",1;"tfq",2;"zyd",3;"jzq",4;"gcz",5;"pcc",6},2,FALSE))*10000+$G63*100+$H63</f>
        <v>20503</v>
      </c>
      <c r="B63" s="26" t="str">
        <f t="shared" si="3"/>
        <v>tfq-5-3-jlr-loc1</v>
      </c>
      <c r="C63" s="26" t="str">
        <f t="shared" si="4"/>
        <v>tfq-5-3-jlr-loc2</v>
      </c>
      <c r="D63" s="26" t="str">
        <f t="shared" si="5"/>
        <v>tfq-5-3-jlr-loc3</v>
      </c>
      <c r="F63" s="8" t="s">
        <v>1084</v>
      </c>
      <c r="G63" s="8">
        <v>5</v>
      </c>
      <c r="H63" s="8">
        <v>3</v>
      </c>
      <c r="I63" s="8" t="s">
        <v>1099</v>
      </c>
      <c r="J63" s="8">
        <v>339.7</v>
      </c>
      <c r="K63" s="8">
        <v>178</v>
      </c>
      <c r="L63" s="8">
        <v>618.6</v>
      </c>
      <c r="M63" s="8">
        <v>384.2</v>
      </c>
    </row>
    <row r="64" spans="1:13">
      <c r="A64" s="23">
        <f>CONCATENATE(VLOOKUP($F64,{"czg",1;"tfq",2;"zyd",3;"jzq",4;"gcz",5;"pcc",6},2,FALSE))*10000+$G64*100+$H64</f>
        <v>20601</v>
      </c>
      <c r="B64" s="26" t="str">
        <f t="shared" si="3"/>
        <v>tfq-6-1-jlr-loc1</v>
      </c>
      <c r="C64" s="26" t="str">
        <f t="shared" si="4"/>
        <v>tfq-6-1-jlr-loc2</v>
      </c>
      <c r="D64" s="26" t="str">
        <f t="shared" si="5"/>
        <v>tfq-6-1-jlr-loc3</v>
      </c>
      <c r="F64" s="8" t="s">
        <v>1084</v>
      </c>
      <c r="G64" s="8">
        <v>6</v>
      </c>
      <c r="H64" s="8">
        <v>1</v>
      </c>
      <c r="I64" s="8" t="s">
        <v>1085</v>
      </c>
      <c r="J64" s="8">
        <v>315.2</v>
      </c>
      <c r="K64" s="8">
        <v>199.6</v>
      </c>
      <c r="L64" s="8">
        <v>578.4</v>
      </c>
      <c r="M64" s="8">
        <v>703.4</v>
      </c>
    </row>
    <row r="65" spans="1:13">
      <c r="A65" s="23">
        <f>CONCATENATE(VLOOKUP($F65,{"czg",1;"tfq",2;"zyd",3;"jzq",4;"gcz",5;"pcc",6},2,FALSE))*10000+$G65*100+$H65</f>
        <v>20602</v>
      </c>
      <c r="B65" s="26" t="str">
        <f t="shared" si="3"/>
        <v>tfq-6-2-jlr-loc1</v>
      </c>
      <c r="C65" s="26" t="str">
        <f t="shared" si="4"/>
        <v>tfq-6-2-jlr-loc2</v>
      </c>
      <c r="D65" s="26" t="str">
        <f t="shared" si="5"/>
        <v>tfq-6-2-jlr-loc3</v>
      </c>
      <c r="F65" s="8" t="s">
        <v>1084</v>
      </c>
      <c r="G65" s="8">
        <v>6</v>
      </c>
      <c r="H65" s="8">
        <v>2</v>
      </c>
      <c r="I65" s="8" t="s">
        <v>1100</v>
      </c>
      <c r="J65" s="8">
        <v>400.15</v>
      </c>
      <c r="K65" s="8">
        <v>213.45</v>
      </c>
      <c r="L65" s="8">
        <v>629.7</v>
      </c>
      <c r="M65" s="8">
        <v>391.1</v>
      </c>
    </row>
    <row r="66" spans="1:13">
      <c r="A66" s="23">
        <f>CONCATENATE(VLOOKUP($F66,{"czg",1;"tfq",2;"zyd",3;"jzq",4;"gcz",5;"pcc",6},2,FALSE))*10000+$G66*100+$H66</f>
        <v>20603</v>
      </c>
      <c r="B66" s="26" t="str">
        <f t="shared" si="3"/>
        <v>tfq-6-3-jlr-loc1</v>
      </c>
      <c r="C66" s="26" t="str">
        <f t="shared" si="4"/>
        <v>tfq-6-3-jlr-loc2</v>
      </c>
      <c r="D66" s="26" t="str">
        <f t="shared" si="5"/>
        <v>tfq-6-3-jlr-loc3</v>
      </c>
      <c r="F66" s="8" t="s">
        <v>1084</v>
      </c>
      <c r="G66" s="8">
        <v>6</v>
      </c>
      <c r="H66" s="8">
        <v>3</v>
      </c>
      <c r="I66" s="8" t="s">
        <v>1090</v>
      </c>
      <c r="J66" s="8">
        <v>374.1</v>
      </c>
      <c r="K66" s="8">
        <v>211.1</v>
      </c>
      <c r="L66" s="8">
        <v>580.3</v>
      </c>
      <c r="M66" s="8">
        <v>360.4</v>
      </c>
    </row>
    <row r="67" spans="1:13">
      <c r="A67" s="23">
        <f>CONCATENATE(VLOOKUP($F67,{"czg",1;"tfq",2;"zyd",3;"jzq",4;"gcz",5;"pcc",6},2,FALSE))*10000+$G67*100+$H67</f>
        <v>20701</v>
      </c>
      <c r="B67" s="26" t="str">
        <f t="shared" si="3"/>
        <v>tfq-7-1-jlr-loc1</v>
      </c>
      <c r="C67" s="26" t="str">
        <f t="shared" si="4"/>
        <v>tfq-7-1-jlr-loc2</v>
      </c>
      <c r="D67" s="26" t="str">
        <f t="shared" si="5"/>
        <v>tfq-7-1-jlr-loc3</v>
      </c>
      <c r="F67" s="8" t="s">
        <v>1084</v>
      </c>
      <c r="G67" s="8">
        <v>7</v>
      </c>
      <c r="H67" s="8">
        <v>1</v>
      </c>
      <c r="I67" s="8" t="s">
        <v>1089</v>
      </c>
      <c r="J67" s="8">
        <v>388.15</v>
      </c>
      <c r="K67" s="8">
        <v>166.15</v>
      </c>
      <c r="L67" s="8">
        <v>622.3</v>
      </c>
      <c r="M67" s="8">
        <v>386.5</v>
      </c>
    </row>
    <row r="68" spans="1:13">
      <c r="A68" s="23">
        <f>CONCATENATE(VLOOKUP($F68,{"czg",1;"tfq",2;"zyd",3;"jzq",4;"gcz",5;"pcc",6},2,FALSE))*10000+$G68*100+$H68</f>
        <v>20702</v>
      </c>
      <c r="B68" s="26" t="str">
        <f t="shared" si="3"/>
        <v>tfq-7-2-jlr-loc1</v>
      </c>
      <c r="C68" s="26" t="str">
        <f t="shared" si="4"/>
        <v>tfq-7-2-jlr-loc2</v>
      </c>
      <c r="D68" s="26" t="str">
        <f t="shared" si="5"/>
        <v>tfq-7-2-jlr-loc3</v>
      </c>
      <c r="F68" s="8" t="s">
        <v>1084</v>
      </c>
      <c r="G68" s="8">
        <v>7</v>
      </c>
      <c r="H68" s="8">
        <v>2</v>
      </c>
      <c r="I68" s="8" t="s">
        <v>1098</v>
      </c>
      <c r="J68" s="8">
        <v>383</v>
      </c>
      <c r="K68" s="8">
        <v>213.1</v>
      </c>
      <c r="L68" s="8">
        <v>618.6</v>
      </c>
      <c r="M68" s="8">
        <v>384.2</v>
      </c>
    </row>
    <row r="69" spans="1:13">
      <c r="A69" s="23">
        <f>CONCATENATE(VLOOKUP($F69,{"czg",1;"tfq",2;"zyd",3;"jzq",4;"gcz",5;"pcc",6},2,FALSE))*10000+$G69*100+$H69</f>
        <v>20703</v>
      </c>
      <c r="B69" s="26" t="str">
        <f t="shared" si="3"/>
        <v>tfq-7-3-jlr-loc1</v>
      </c>
      <c r="C69" s="26" t="str">
        <f t="shared" si="4"/>
        <v>tfq-7-3-jlr-loc2</v>
      </c>
      <c r="D69" s="26" t="str">
        <f t="shared" si="5"/>
        <v>tfq-7-3-jlr-loc3</v>
      </c>
      <c r="F69" s="8" t="s">
        <v>1084</v>
      </c>
      <c r="G69" s="8">
        <v>7</v>
      </c>
      <c r="H69" s="8">
        <v>3</v>
      </c>
      <c r="I69" s="8" t="s">
        <v>1099</v>
      </c>
      <c r="J69" s="8">
        <v>339.7</v>
      </c>
      <c r="K69" s="8">
        <v>178</v>
      </c>
      <c r="L69" s="8">
        <v>618.6</v>
      </c>
      <c r="M69" s="8">
        <v>384.2</v>
      </c>
    </row>
    <row r="70" spans="1:13">
      <c r="A70" s="23">
        <f>CONCATENATE(VLOOKUP($F70,{"czg",1;"tfq",2;"zyd",3;"jzq",4;"gcz",5;"pcc",6},2,FALSE))*10000+$G70*100+$H70</f>
        <v>20801</v>
      </c>
      <c r="B70" s="26" t="str">
        <f t="shared" si="3"/>
        <v>tfq-8-1-jlr-loc1</v>
      </c>
      <c r="C70" s="26" t="str">
        <f t="shared" si="4"/>
        <v>tfq-8-1-jlr-loc2</v>
      </c>
      <c r="D70" s="26" t="str">
        <f t="shared" si="5"/>
        <v>tfq-8-1-jlr-loc3</v>
      </c>
      <c r="F70" s="8" t="s">
        <v>1084</v>
      </c>
      <c r="G70" s="8">
        <v>8</v>
      </c>
      <c r="H70" s="8">
        <v>1</v>
      </c>
      <c r="I70" s="8" t="s">
        <v>1090</v>
      </c>
      <c r="J70" s="8">
        <v>374.1</v>
      </c>
      <c r="K70" s="8">
        <v>211.1</v>
      </c>
      <c r="L70" s="8">
        <v>580.3</v>
      </c>
      <c r="M70" s="8">
        <v>360.4</v>
      </c>
    </row>
    <row r="71" spans="1:13">
      <c r="A71" s="23">
        <f>CONCATENATE(VLOOKUP($F71,{"czg",1;"tfq",2;"zyd",3;"jzq",4;"gcz",5;"pcc",6},2,FALSE))*10000+$G71*100+$H71</f>
        <v>20802</v>
      </c>
      <c r="B71" s="26" t="str">
        <f t="shared" si="3"/>
        <v>tfq-8-2-jlr-loc1</v>
      </c>
      <c r="C71" s="26" t="str">
        <f t="shared" si="4"/>
        <v>tfq-8-2-jlr-loc2</v>
      </c>
      <c r="D71" s="26" t="str">
        <f t="shared" si="5"/>
        <v>tfq-8-2-jlr-loc3</v>
      </c>
      <c r="F71" s="8" t="s">
        <v>1084</v>
      </c>
      <c r="G71" s="8">
        <v>8</v>
      </c>
      <c r="H71" s="8">
        <v>2</v>
      </c>
      <c r="I71" s="8" t="s">
        <v>1093</v>
      </c>
      <c r="J71" s="8">
        <v>369.94</v>
      </c>
      <c r="K71" s="8">
        <v>214.2</v>
      </c>
      <c r="L71" s="8">
        <v>707.08</v>
      </c>
      <c r="M71" s="8">
        <v>439.2</v>
      </c>
    </row>
    <row r="72" spans="1:13">
      <c r="A72" s="23">
        <f>CONCATENATE(VLOOKUP($F72,{"czg",1;"tfq",2;"zyd",3;"jzq",4;"gcz",5;"pcc",6},2,FALSE))*10000+$G72*100+$H72</f>
        <v>20803</v>
      </c>
      <c r="B72" s="26" t="str">
        <f t="shared" si="3"/>
        <v>tfq-8-3-jlr-loc1</v>
      </c>
      <c r="C72" s="26" t="str">
        <f t="shared" si="4"/>
        <v>tfq-8-3-jlr-loc2</v>
      </c>
      <c r="D72" s="26" t="str">
        <f t="shared" si="5"/>
        <v>tfq-8-3-jlr-loc3</v>
      </c>
      <c r="F72" s="8" t="s">
        <v>1084</v>
      </c>
      <c r="G72" s="8">
        <v>8</v>
      </c>
      <c r="H72" s="8">
        <v>3</v>
      </c>
      <c r="I72" s="8" t="s">
        <v>1098</v>
      </c>
      <c r="J72" s="8">
        <v>383</v>
      </c>
      <c r="K72" s="8">
        <v>213.1</v>
      </c>
      <c r="L72" s="8">
        <v>618.6</v>
      </c>
      <c r="M72" s="8">
        <v>384.2</v>
      </c>
    </row>
    <row r="73" spans="1:13">
      <c r="A73" s="23">
        <f>CONCATENATE(VLOOKUP($F73,{"czg",1;"tfq",2;"zyd",3;"jzq",4;"gcz",5;"pcc",6},2,FALSE))*10000+$G73*100+$H73</f>
        <v>20901</v>
      </c>
      <c r="B73" s="26" t="str">
        <f t="shared" si="3"/>
        <v>tfq-9-1-jlr-loc1</v>
      </c>
      <c r="C73" s="26" t="str">
        <f t="shared" si="4"/>
        <v>tfq-9-1-jlr-loc2</v>
      </c>
      <c r="D73" s="26" t="str">
        <f t="shared" si="5"/>
        <v>tfq-9-1-jlr-loc3</v>
      </c>
      <c r="F73" s="8" t="s">
        <v>1084</v>
      </c>
      <c r="G73" s="8">
        <v>9</v>
      </c>
      <c r="H73" s="8">
        <v>1</v>
      </c>
      <c r="I73" s="8" t="s">
        <v>1100</v>
      </c>
      <c r="J73" s="8">
        <v>400.15</v>
      </c>
      <c r="K73" s="8">
        <v>213.45</v>
      </c>
      <c r="L73" s="8">
        <v>629.7</v>
      </c>
      <c r="M73" s="8">
        <v>391.1</v>
      </c>
    </row>
    <row r="74" spans="1:13">
      <c r="A74" s="23">
        <f>CONCATENATE(VLOOKUP($F74,{"czg",1;"tfq",2;"zyd",3;"jzq",4;"gcz",5;"pcc",6},2,FALSE))*10000+$G74*100+$H74</f>
        <v>20902</v>
      </c>
      <c r="B74" s="26" t="str">
        <f t="shared" si="3"/>
        <v>tfq-9-2-jlr-loc1</v>
      </c>
      <c r="C74" s="26" t="str">
        <f t="shared" si="4"/>
        <v>tfq-9-2-jlr-loc2</v>
      </c>
      <c r="D74" s="26" t="str">
        <f t="shared" si="5"/>
        <v>tfq-9-2-jlr-loc3</v>
      </c>
      <c r="F74" s="8" t="s">
        <v>1084</v>
      </c>
      <c r="G74" s="8">
        <v>9</v>
      </c>
      <c r="H74" s="8">
        <v>2</v>
      </c>
      <c r="I74" s="8" t="s">
        <v>1101</v>
      </c>
      <c r="J74" s="8">
        <v>377.1</v>
      </c>
      <c r="K74" s="8">
        <v>212.25</v>
      </c>
      <c r="L74" s="8">
        <v>615.8</v>
      </c>
      <c r="M74" s="8">
        <v>382.5</v>
      </c>
    </row>
    <row r="75" spans="1:13">
      <c r="A75" s="23">
        <f>CONCATENATE(VLOOKUP($F75,{"czg",1;"tfq",2;"zyd",3;"jzq",4;"gcz",5;"pcc",6},2,FALSE))*10000+$G75*100+$H75</f>
        <v>20903</v>
      </c>
      <c r="B75" s="26" t="str">
        <f t="shared" si="3"/>
        <v>tfq-9-3-jlr-loc1</v>
      </c>
      <c r="C75" s="26" t="str">
        <f t="shared" si="4"/>
        <v>tfq-9-3-jlr-loc2</v>
      </c>
      <c r="D75" s="26" t="str">
        <f t="shared" si="5"/>
        <v>tfq-9-3-jlr-loc3</v>
      </c>
      <c r="F75" s="8" t="s">
        <v>1084</v>
      </c>
      <c r="G75" s="8">
        <v>9</v>
      </c>
      <c r="H75" s="8">
        <v>3</v>
      </c>
      <c r="I75" s="8" t="s">
        <v>1088</v>
      </c>
      <c r="J75" s="8">
        <v>379</v>
      </c>
      <c r="K75" s="8">
        <v>163.1</v>
      </c>
      <c r="L75" s="8">
        <v>835.4</v>
      </c>
      <c r="M75" s="8">
        <v>518.8</v>
      </c>
    </row>
    <row r="76" spans="1:13">
      <c r="A76" s="23">
        <f>CONCATENATE(VLOOKUP($F76,{"czg",1;"tfq",2;"zyd",3;"jzq",4;"gcz",5;"pcc",6},2,FALSE))*10000+$G76*100+$H76</f>
        <v>21001</v>
      </c>
      <c r="B76" s="26" t="str">
        <f t="shared" si="3"/>
        <v>tfq-10-1-jlr-loc1</v>
      </c>
      <c r="C76" s="26" t="str">
        <f t="shared" si="4"/>
        <v>tfq-10-1-jlr-loc2</v>
      </c>
      <c r="D76" s="26" t="str">
        <f t="shared" si="5"/>
        <v>tfq-10-1-jlr-loc3</v>
      </c>
      <c r="F76" s="8" t="s">
        <v>1084</v>
      </c>
      <c r="G76" s="8">
        <v>10</v>
      </c>
      <c r="H76" s="8">
        <v>1</v>
      </c>
      <c r="I76" s="8" t="s">
        <v>1089</v>
      </c>
      <c r="J76" s="8">
        <v>388.15</v>
      </c>
      <c r="K76" s="8">
        <v>166.15</v>
      </c>
      <c r="L76" s="8">
        <v>622.3</v>
      </c>
      <c r="M76" s="8">
        <v>386.5</v>
      </c>
    </row>
    <row r="77" spans="1:13">
      <c r="A77" s="23">
        <f>CONCATENATE(VLOOKUP($F77,{"czg",1;"tfq",2;"zyd",3;"jzq",4;"gcz",5;"pcc",6},2,FALSE))*10000+$G77*100+$H77</f>
        <v>21002</v>
      </c>
      <c r="B77" s="26" t="str">
        <f t="shared" si="3"/>
        <v>tfq-10-2-jlr-loc1</v>
      </c>
      <c r="C77" s="26" t="str">
        <f t="shared" si="4"/>
        <v>tfq-10-2-jlr-loc2</v>
      </c>
      <c r="D77" s="26" t="str">
        <f t="shared" si="5"/>
        <v>tfq-10-2-jlr-loc3</v>
      </c>
      <c r="F77" s="8" t="s">
        <v>1084</v>
      </c>
      <c r="G77" s="8">
        <v>10</v>
      </c>
      <c r="H77" s="8">
        <v>2</v>
      </c>
      <c r="I77" s="8" t="s">
        <v>1100</v>
      </c>
      <c r="J77" s="8">
        <v>400.15</v>
      </c>
      <c r="K77" s="8">
        <v>213.45</v>
      </c>
      <c r="L77" s="8">
        <v>629.7</v>
      </c>
      <c r="M77" s="8">
        <v>391.1</v>
      </c>
    </row>
    <row r="78" spans="1:13">
      <c r="A78" s="23">
        <f>CONCATENATE(VLOOKUP($F78,{"czg",1;"tfq",2;"zyd",3;"jzq",4;"gcz",5;"pcc",6},2,FALSE))*10000+$G78*100+$H78</f>
        <v>21003</v>
      </c>
      <c r="B78" s="26" t="str">
        <f t="shared" si="3"/>
        <v>tfq-10-3-jlr-loc1</v>
      </c>
      <c r="C78" s="26" t="str">
        <f t="shared" si="4"/>
        <v>tfq-10-3-jlr-loc2</v>
      </c>
      <c r="D78" s="26" t="str">
        <f t="shared" si="5"/>
        <v>tfq-10-3-jlr-loc3</v>
      </c>
      <c r="F78" s="8" t="s">
        <v>1084</v>
      </c>
      <c r="G78" s="8">
        <v>10</v>
      </c>
      <c r="H78" s="8">
        <v>3</v>
      </c>
      <c r="I78" s="8" t="s">
        <v>1098</v>
      </c>
      <c r="J78" s="8">
        <v>383</v>
      </c>
      <c r="K78" s="8">
        <v>213.1</v>
      </c>
      <c r="L78" s="8">
        <v>618.6</v>
      </c>
      <c r="M78" s="8">
        <v>384.2</v>
      </c>
    </row>
    <row r="79" spans="1:13">
      <c r="A79" s="23">
        <f>CONCATENATE(VLOOKUP($F79,{"czg",1;"tfq",2;"zyd",3;"jzq",4;"gcz",5;"pcc",6},2,FALSE))*10000+$G79*100+$H79</f>
        <v>21101</v>
      </c>
      <c r="B79" s="26" t="str">
        <f t="shared" si="3"/>
        <v>tfq-11-1-jlr-loc1</v>
      </c>
      <c r="C79" s="26" t="str">
        <f t="shared" si="4"/>
        <v>tfq-11-1-jlr-loc2</v>
      </c>
      <c r="D79" s="26" t="str">
        <f t="shared" si="5"/>
        <v>tfq-11-1-jlr-loc3</v>
      </c>
      <c r="F79" s="8" t="s">
        <v>1084</v>
      </c>
      <c r="G79" s="8">
        <v>11</v>
      </c>
      <c r="H79" s="8">
        <v>1</v>
      </c>
      <c r="I79" s="8" t="s">
        <v>1097</v>
      </c>
      <c r="J79" s="8">
        <v>393.87</v>
      </c>
      <c r="K79" s="8">
        <v>201.67</v>
      </c>
      <c r="L79" s="8">
        <v>669.6</v>
      </c>
      <c r="M79" s="8">
        <v>415.93</v>
      </c>
    </row>
    <row r="80" spans="1:13">
      <c r="A80" s="23">
        <f>CONCATENATE(VLOOKUP($F80,{"czg",1;"tfq",2;"zyd",3;"jzq",4;"gcz",5;"pcc",6},2,FALSE))*10000+$G80*100+$H80</f>
        <v>21102</v>
      </c>
      <c r="B80" s="26" t="str">
        <f t="shared" si="3"/>
        <v>tfq-11-2-jlr-loc1</v>
      </c>
      <c r="C80" s="26" t="str">
        <f t="shared" si="4"/>
        <v>tfq-11-2-jlr-loc2</v>
      </c>
      <c r="D80" s="26" t="str">
        <f t="shared" si="5"/>
        <v>tfq-11-2-jlr-loc3</v>
      </c>
      <c r="F80" s="8" t="s">
        <v>1084</v>
      </c>
      <c r="G80" s="8">
        <v>11</v>
      </c>
      <c r="H80" s="8">
        <v>2</v>
      </c>
      <c r="I80" s="8" t="s">
        <v>1092</v>
      </c>
      <c r="J80" s="8">
        <v>369</v>
      </c>
      <c r="K80" s="8">
        <v>231.2</v>
      </c>
      <c r="L80" s="8">
        <v>580.3</v>
      </c>
      <c r="M80" s="8">
        <v>360.4</v>
      </c>
    </row>
    <row r="81" spans="1:13">
      <c r="A81" s="23">
        <f>CONCATENATE(VLOOKUP($F81,{"czg",1;"tfq",2;"zyd",3;"jzq",4;"gcz",5;"pcc",6},2,FALSE))*10000+$G81*100+$H81</f>
        <v>21103</v>
      </c>
      <c r="B81" s="26" t="str">
        <f t="shared" si="3"/>
        <v>tfq-11-3-jlr-loc1</v>
      </c>
      <c r="C81" s="26" t="str">
        <f t="shared" si="4"/>
        <v>tfq-11-3-jlr-loc2</v>
      </c>
      <c r="D81" s="26" t="str">
        <f t="shared" si="5"/>
        <v>tfq-11-3-jlr-loc3</v>
      </c>
      <c r="F81" s="8" t="s">
        <v>1084</v>
      </c>
      <c r="G81" s="8">
        <v>11</v>
      </c>
      <c r="H81" s="8">
        <v>3</v>
      </c>
      <c r="I81" s="8" t="s">
        <v>1090</v>
      </c>
      <c r="J81" s="8">
        <v>374.1</v>
      </c>
      <c r="K81" s="8">
        <v>211.1</v>
      </c>
      <c r="L81" s="8">
        <v>580.3</v>
      </c>
      <c r="M81" s="8">
        <v>360.4</v>
      </c>
    </row>
    <row r="82" spans="1:13">
      <c r="A82" s="23">
        <f>CONCATENATE(VLOOKUP($F82,{"czg",1;"tfq",2;"zyd",3;"jzq",4;"gcz",5;"pcc",6},2,FALSE))*10000+$G82*100+$H82</f>
        <v>21201</v>
      </c>
      <c r="B82" s="26" t="str">
        <f t="shared" si="3"/>
        <v>tfq-12-1-jlr-loc1</v>
      </c>
      <c r="C82" s="26" t="str">
        <f t="shared" si="4"/>
        <v>tfq-12-1-jlr-loc2</v>
      </c>
      <c r="D82" s="26" t="str">
        <f t="shared" si="5"/>
        <v>tfq-12-1-jlr-loc3</v>
      </c>
      <c r="F82" s="8" t="s">
        <v>1084</v>
      </c>
      <c r="G82" s="8">
        <v>12</v>
      </c>
      <c r="H82" s="8">
        <v>1</v>
      </c>
      <c r="I82" s="8" t="s">
        <v>1098</v>
      </c>
      <c r="J82" s="8">
        <v>383</v>
      </c>
      <c r="K82" s="8">
        <v>213.1</v>
      </c>
      <c r="L82" s="8">
        <v>618.6</v>
      </c>
      <c r="M82" s="8">
        <v>384.2</v>
      </c>
    </row>
    <row r="83" spans="1:13">
      <c r="A83" s="23">
        <f>CONCATENATE(VLOOKUP($F83,{"czg",1;"tfq",2;"zyd",3;"jzq",4;"gcz",5;"pcc",6},2,FALSE))*10000+$G83*100+$H83</f>
        <v>21202</v>
      </c>
      <c r="B83" s="26" t="str">
        <f t="shared" si="3"/>
        <v>tfq-12-2-jlr-loc1</v>
      </c>
      <c r="C83" s="26" t="str">
        <f t="shared" si="4"/>
        <v>tfq-12-2-jlr-loc2</v>
      </c>
      <c r="D83" s="26" t="str">
        <f t="shared" si="5"/>
        <v>tfq-12-2-jlr-loc3</v>
      </c>
      <c r="F83" s="8" t="s">
        <v>1084</v>
      </c>
      <c r="G83" s="8">
        <v>12</v>
      </c>
      <c r="H83" s="8">
        <v>2</v>
      </c>
      <c r="I83" s="8" t="s">
        <v>1102</v>
      </c>
      <c r="J83" s="8">
        <v>372.87</v>
      </c>
      <c r="K83" s="8">
        <v>171.2</v>
      </c>
      <c r="L83" s="8">
        <v>712.26</v>
      </c>
      <c r="M83" s="8">
        <v>442.4</v>
      </c>
    </row>
    <row r="84" spans="1:13">
      <c r="A84" s="23">
        <f>CONCATENATE(VLOOKUP($F84,{"czg",1;"tfq",2;"zyd",3;"jzq",4;"gcz",5;"pcc",6},2,FALSE))*10000+$G84*100+$H84</f>
        <v>21203</v>
      </c>
      <c r="B84" s="26" t="str">
        <f t="shared" si="3"/>
        <v>tfq-12-3-jlr-loc1</v>
      </c>
      <c r="C84" s="26" t="str">
        <f t="shared" si="4"/>
        <v>tfq-12-3-jlr-loc2</v>
      </c>
      <c r="D84" s="26" t="str">
        <f t="shared" si="5"/>
        <v>tfq-12-3-jlr-loc3</v>
      </c>
      <c r="F84" s="8" t="s">
        <v>1084</v>
      </c>
      <c r="G84" s="8">
        <v>12</v>
      </c>
      <c r="H84" s="8">
        <v>3</v>
      </c>
      <c r="I84" s="8" t="s">
        <v>1098</v>
      </c>
      <c r="J84" s="8">
        <v>383</v>
      </c>
      <c r="K84" s="8">
        <v>213.1</v>
      </c>
      <c r="L84" s="8">
        <v>618.6</v>
      </c>
      <c r="M84" s="8">
        <v>384.2</v>
      </c>
    </row>
    <row r="85" spans="1:13">
      <c r="A85" s="23">
        <f>CONCATENATE(VLOOKUP($F85,{"czg",1;"tfq",2;"zyd",3;"jzq",4;"gcz",5;"pcc",6},2,FALSE))*10000+$G85*100+$H85</f>
        <v>21301</v>
      </c>
      <c r="B85" s="26" t="str">
        <f t="shared" si="3"/>
        <v>tfq-13-1-jlr-loc1</v>
      </c>
      <c r="C85" s="26" t="str">
        <f t="shared" si="4"/>
        <v>tfq-13-1-jlr-loc2</v>
      </c>
      <c r="D85" s="26" t="str">
        <f t="shared" si="5"/>
        <v>tfq-13-1-jlr-loc3</v>
      </c>
      <c r="F85" s="8" t="s">
        <v>1084</v>
      </c>
      <c r="G85" s="8">
        <v>13</v>
      </c>
      <c r="H85" s="8">
        <v>1</v>
      </c>
      <c r="I85" s="8" t="s">
        <v>1088</v>
      </c>
      <c r="J85" s="8">
        <v>379</v>
      </c>
      <c r="K85" s="8">
        <v>163.1</v>
      </c>
      <c r="L85" s="8">
        <v>835.4</v>
      </c>
      <c r="M85" s="8">
        <v>518.8</v>
      </c>
    </row>
    <row r="86" spans="1:13">
      <c r="A86" s="23">
        <f>CONCATENATE(VLOOKUP($F86,{"czg",1;"tfq",2;"zyd",3;"jzq",4;"gcz",5;"pcc",6},2,FALSE))*10000+$G86*100+$H86</f>
        <v>21302</v>
      </c>
      <c r="B86" s="26" t="str">
        <f t="shared" si="3"/>
        <v>tfq-13-2-jlr-loc1</v>
      </c>
      <c r="C86" s="26" t="str">
        <f t="shared" si="4"/>
        <v>tfq-13-2-jlr-loc2</v>
      </c>
      <c r="D86" s="26" t="str">
        <f t="shared" si="5"/>
        <v>tfq-13-2-jlr-loc3</v>
      </c>
      <c r="F86" s="8" t="s">
        <v>1084</v>
      </c>
      <c r="G86" s="8">
        <v>13</v>
      </c>
      <c r="H86" s="8">
        <v>2</v>
      </c>
      <c r="I86" s="8" t="s">
        <v>1101</v>
      </c>
      <c r="J86" s="8">
        <v>377.1</v>
      </c>
      <c r="K86" s="8">
        <v>212.25</v>
      </c>
      <c r="L86" s="8">
        <v>615.8</v>
      </c>
      <c r="M86" s="8">
        <v>382.5</v>
      </c>
    </row>
    <row r="87" spans="1:13">
      <c r="A87" s="23">
        <f>CONCATENATE(VLOOKUP($F87,{"czg",1;"tfq",2;"zyd",3;"jzq",4;"gcz",5;"pcc",6},2,FALSE))*10000+$G87*100+$H87</f>
        <v>21303</v>
      </c>
      <c r="B87" s="26" t="str">
        <f t="shared" si="3"/>
        <v>tfq-13-3-jlr-loc1</v>
      </c>
      <c r="C87" s="26" t="str">
        <f t="shared" si="4"/>
        <v>tfq-13-3-jlr-loc2</v>
      </c>
      <c r="D87" s="26" t="str">
        <f t="shared" si="5"/>
        <v>tfq-13-3-jlr-loc3</v>
      </c>
      <c r="F87" s="8" t="s">
        <v>1084</v>
      </c>
      <c r="G87" s="8">
        <v>13</v>
      </c>
      <c r="H87" s="8">
        <v>3</v>
      </c>
      <c r="I87" s="8" t="s">
        <v>1090</v>
      </c>
      <c r="J87" s="8">
        <v>374.1</v>
      </c>
      <c r="K87" s="8">
        <v>211.1</v>
      </c>
      <c r="L87" s="8">
        <v>580.3</v>
      </c>
      <c r="M87" s="8">
        <v>360.4</v>
      </c>
    </row>
    <row r="88" spans="1:13">
      <c r="A88" s="23">
        <f>CONCATENATE(VLOOKUP($F88,{"czg",1;"tfq",2;"zyd",3;"jzq",4;"gcz",5;"pcc",6},2,FALSE))*10000+$G88*100+$H88</f>
        <v>21401</v>
      </c>
      <c r="B88" s="26" t="str">
        <f t="shared" si="3"/>
        <v>tfq-14-1-jlr-loc1</v>
      </c>
      <c r="C88" s="26" t="str">
        <f t="shared" si="4"/>
        <v>tfq-14-1-jlr-loc2</v>
      </c>
      <c r="D88" s="26" t="str">
        <f t="shared" si="5"/>
        <v>tfq-14-1-jlr-loc3</v>
      </c>
      <c r="F88" s="8" t="s">
        <v>1084</v>
      </c>
      <c r="G88" s="8">
        <v>14</v>
      </c>
      <c r="H88" s="8">
        <v>1</v>
      </c>
      <c r="I88" s="8" t="s">
        <v>1085</v>
      </c>
      <c r="J88" s="8">
        <v>315.2</v>
      </c>
      <c r="K88" s="8">
        <v>199.6</v>
      </c>
      <c r="L88" s="8">
        <v>578.4</v>
      </c>
      <c r="M88" s="8">
        <v>703.4</v>
      </c>
    </row>
    <row r="89" spans="1:13">
      <c r="A89" s="23">
        <f>CONCATENATE(VLOOKUP($F89,{"czg",1;"tfq",2;"zyd",3;"jzq",4;"gcz",5;"pcc",6},2,FALSE))*10000+$G89*100+$H89</f>
        <v>21402</v>
      </c>
      <c r="B89" s="26" t="str">
        <f t="shared" si="3"/>
        <v>tfq-14-2-jlr-loc1</v>
      </c>
      <c r="C89" s="26" t="str">
        <f t="shared" si="4"/>
        <v>tfq-14-2-jlr-loc2</v>
      </c>
      <c r="D89" s="26" t="str">
        <f t="shared" si="5"/>
        <v>tfq-14-2-jlr-loc3</v>
      </c>
      <c r="F89" s="8" t="s">
        <v>1084</v>
      </c>
      <c r="G89" s="8">
        <v>14</v>
      </c>
      <c r="H89" s="8">
        <v>2</v>
      </c>
      <c r="I89" s="8" t="s">
        <v>1098</v>
      </c>
      <c r="J89" s="8">
        <v>383</v>
      </c>
      <c r="K89" s="8">
        <v>213.1</v>
      </c>
      <c r="L89" s="8">
        <v>618.6</v>
      </c>
      <c r="M89" s="8">
        <v>384.2</v>
      </c>
    </row>
    <row r="90" spans="1:13">
      <c r="A90" s="23">
        <f>CONCATENATE(VLOOKUP($F90,{"czg",1;"tfq",2;"zyd",3;"jzq",4;"gcz",5;"pcc",6},2,FALSE))*10000+$G90*100+$H90</f>
        <v>21403</v>
      </c>
      <c r="B90" s="26" t="str">
        <f t="shared" si="3"/>
        <v>tfq-14-3-jlr-loc1</v>
      </c>
      <c r="C90" s="26" t="str">
        <f t="shared" si="4"/>
        <v>tfq-14-3-jlr-loc2</v>
      </c>
      <c r="D90" s="26" t="str">
        <f t="shared" si="5"/>
        <v>tfq-14-3-jlr-loc3</v>
      </c>
      <c r="F90" s="8" t="s">
        <v>1084</v>
      </c>
      <c r="G90" s="8">
        <v>14</v>
      </c>
      <c r="H90" s="8">
        <v>3</v>
      </c>
      <c r="I90" s="8" t="s">
        <v>1096</v>
      </c>
      <c r="J90" s="8">
        <v>356.41</v>
      </c>
      <c r="K90" s="8">
        <v>198.48</v>
      </c>
      <c r="L90" s="8">
        <v>531.82</v>
      </c>
      <c r="M90" s="8">
        <v>330.35</v>
      </c>
    </row>
    <row r="91" spans="1:13">
      <c r="A91" s="23">
        <f>CONCATENATE(VLOOKUP($F91,{"czg",1;"tfq",2;"zyd",3;"jzq",4;"gcz",5;"pcc",6},2,FALSE))*10000+$G91*100+$H91</f>
        <v>21501</v>
      </c>
      <c r="B91" s="26" t="str">
        <f t="shared" si="3"/>
        <v>tfq-15-1-jlr-loc1</v>
      </c>
      <c r="C91" s="26" t="str">
        <f t="shared" si="4"/>
        <v>tfq-15-1-jlr-loc2</v>
      </c>
      <c r="D91" s="26" t="str">
        <f t="shared" si="5"/>
        <v>tfq-15-1-jlr-loc3</v>
      </c>
      <c r="F91" s="8" t="s">
        <v>1084</v>
      </c>
      <c r="G91" s="8">
        <v>15</v>
      </c>
      <c r="H91" s="8">
        <v>1</v>
      </c>
      <c r="I91" s="8" t="s">
        <v>1091</v>
      </c>
      <c r="J91" s="8">
        <v>368</v>
      </c>
      <c r="K91" s="8">
        <v>222</v>
      </c>
      <c r="L91" s="8">
        <v>580.3</v>
      </c>
      <c r="M91" s="8">
        <v>360.4</v>
      </c>
    </row>
    <row r="92" spans="1:13">
      <c r="A92" s="23">
        <f>CONCATENATE(VLOOKUP($F92,{"czg",1;"tfq",2;"zyd",3;"jzq",4;"gcz",5;"pcc",6},2,FALSE))*10000+$G92*100+$H92</f>
        <v>21502</v>
      </c>
      <c r="B92" s="26" t="str">
        <f t="shared" si="3"/>
        <v>tfq-15-2-jlr-loc1</v>
      </c>
      <c r="C92" s="26" t="str">
        <f t="shared" si="4"/>
        <v>tfq-15-2-jlr-loc2</v>
      </c>
      <c r="D92" s="26" t="str">
        <f t="shared" si="5"/>
        <v>tfq-15-2-jlr-loc3</v>
      </c>
      <c r="F92" s="8" t="s">
        <v>1084</v>
      </c>
      <c r="G92" s="8">
        <v>15</v>
      </c>
      <c r="H92" s="8">
        <v>2</v>
      </c>
      <c r="I92" s="8" t="s">
        <v>1100</v>
      </c>
      <c r="J92" s="8">
        <v>400.15</v>
      </c>
      <c r="K92" s="8">
        <v>213.45</v>
      </c>
      <c r="L92" s="8">
        <v>629.7</v>
      </c>
      <c r="M92" s="8">
        <v>391.1</v>
      </c>
    </row>
    <row r="93" spans="1:13">
      <c r="A93" s="23">
        <f>CONCATENATE(VLOOKUP($F93,{"czg",1;"tfq",2;"zyd",3;"jzq",4;"gcz",5;"pcc",6},2,FALSE))*10000+$G93*100+$H93</f>
        <v>21503</v>
      </c>
      <c r="B93" s="26" t="str">
        <f t="shared" si="3"/>
        <v>tfq-15-3-jlr-loc1</v>
      </c>
      <c r="C93" s="26" t="str">
        <f t="shared" si="4"/>
        <v>tfq-15-3-jlr-loc2</v>
      </c>
      <c r="D93" s="26" t="str">
        <f t="shared" si="5"/>
        <v>tfq-15-3-jlr-loc3</v>
      </c>
      <c r="F93" s="8" t="s">
        <v>1084</v>
      </c>
      <c r="G93" s="8">
        <v>15</v>
      </c>
      <c r="H93" s="8">
        <v>3</v>
      </c>
      <c r="I93" s="8" t="s">
        <v>1099</v>
      </c>
      <c r="J93" s="8">
        <v>339.7</v>
      </c>
      <c r="K93" s="8">
        <v>178</v>
      </c>
      <c r="L93" s="8">
        <v>618.6</v>
      </c>
      <c r="M93" s="8">
        <v>384.2</v>
      </c>
    </row>
    <row r="94" spans="1:8">
      <c r="A94" s="23">
        <f>CONCATENATE(VLOOKUP($F94,{"czg",1;"tfq",2;"zyd",3;"jzq",4;"gcz",5;"pcc",6},2,FALSE))*10000+$G94*100+$H94</f>
        <v>30101</v>
      </c>
      <c r="B94" s="24" t="s">
        <v>147</v>
      </c>
      <c r="C94" s="24" t="s">
        <v>148</v>
      </c>
      <c r="D94" s="25"/>
      <c r="F94" s="8" t="s">
        <v>1103</v>
      </c>
      <c r="G94" s="8">
        <v>1</v>
      </c>
      <c r="H94" s="8">
        <v>1</v>
      </c>
    </row>
    <row r="95" spans="1:8">
      <c r="A95" s="23">
        <f>CONCATENATE(VLOOKUP($F95,{"czg",1;"tfq",2;"zyd",3;"jzq",4;"gcz",5;"pcc",6},2,FALSE))*10000+$G95*100+$H95</f>
        <v>30102</v>
      </c>
      <c r="B95" s="24" t="s">
        <v>150</v>
      </c>
      <c r="C95" s="24" t="s">
        <v>151</v>
      </c>
      <c r="D95" s="25"/>
      <c r="F95" s="8" t="s">
        <v>1103</v>
      </c>
      <c r="G95" s="8">
        <v>1</v>
      </c>
      <c r="H95" s="8">
        <v>2</v>
      </c>
    </row>
    <row r="96" spans="1:8">
      <c r="A96" s="23">
        <f>CONCATENATE(VLOOKUP($F96,{"czg",1;"tfq",2;"zyd",3;"jzq",4;"gcz",5;"pcc",6},2,FALSE))*10000+$G96*100+$H96</f>
        <v>30103</v>
      </c>
      <c r="B96" s="24" t="s">
        <v>152</v>
      </c>
      <c r="C96" s="24" t="s">
        <v>154</v>
      </c>
      <c r="D96" s="25"/>
      <c r="F96" s="8" t="s">
        <v>1103</v>
      </c>
      <c r="G96" s="8">
        <v>1</v>
      </c>
      <c r="H96" s="8">
        <v>3</v>
      </c>
    </row>
    <row r="97" spans="1:8">
      <c r="A97" s="23">
        <f>CONCATENATE(VLOOKUP($F97,{"czg",1;"tfq",2;"zyd",3;"jzq",4;"gcz",5;"pcc",6},2,FALSE))*10000+$G97*100+$H97</f>
        <v>30201</v>
      </c>
      <c r="B97" s="24" t="s">
        <v>182</v>
      </c>
      <c r="C97" s="24" t="s">
        <v>184</v>
      </c>
      <c r="D97" s="24" t="s">
        <v>187</v>
      </c>
      <c r="F97" s="8" t="s">
        <v>1103</v>
      </c>
      <c r="G97" s="8">
        <v>2</v>
      </c>
      <c r="H97" s="8">
        <v>1</v>
      </c>
    </row>
    <row r="98" spans="1:8">
      <c r="A98" s="23">
        <f>CONCATENATE(VLOOKUP($F98,{"czg",1;"tfq",2;"zyd",3;"jzq",4;"gcz",5;"pcc",6},2,FALSE))*10000+$G98*100+$H98</f>
        <v>30202</v>
      </c>
      <c r="B98" s="24" t="s">
        <v>188</v>
      </c>
      <c r="C98" s="24" t="s">
        <v>189</v>
      </c>
      <c r="D98" s="24" t="s">
        <v>190</v>
      </c>
      <c r="F98" s="8" t="s">
        <v>1103</v>
      </c>
      <c r="G98" s="8">
        <v>2</v>
      </c>
      <c r="H98" s="8">
        <v>2</v>
      </c>
    </row>
    <row r="99" spans="1:8">
      <c r="A99" s="23">
        <f>CONCATENATE(VLOOKUP($F99,{"czg",1;"tfq",2;"zyd",3;"jzq",4;"gcz",5;"pcc",6},2,FALSE))*10000+$G99*100+$H99</f>
        <v>30203</v>
      </c>
      <c r="B99" s="24" t="s">
        <v>191</v>
      </c>
      <c r="C99" s="24" t="s">
        <v>192</v>
      </c>
      <c r="D99" s="24" t="s">
        <v>193</v>
      </c>
      <c r="F99" s="8" t="s">
        <v>1103</v>
      </c>
      <c r="G99" s="8">
        <v>2</v>
      </c>
      <c r="H99" s="8">
        <v>3</v>
      </c>
    </row>
    <row r="100" spans="1:8">
      <c r="A100" s="23">
        <f>CONCATENATE(VLOOKUP($F100,{"czg",1;"tfq",2;"zyd",3;"jzq",4;"gcz",5;"pcc",6},2,FALSE))*10000+$G100*100+$H100</f>
        <v>30301</v>
      </c>
      <c r="B100" s="24" t="s">
        <v>237</v>
      </c>
      <c r="C100" s="24" t="s">
        <v>239</v>
      </c>
      <c r="D100" s="24" t="s">
        <v>242</v>
      </c>
      <c r="F100" s="8" t="s">
        <v>1103</v>
      </c>
      <c r="G100" s="8">
        <v>3</v>
      </c>
      <c r="H100" s="8">
        <v>1</v>
      </c>
    </row>
    <row r="101" spans="1:8">
      <c r="A101" s="23">
        <f>CONCATENATE(VLOOKUP($F101,{"czg",1;"tfq",2;"zyd",3;"jzq",4;"gcz",5;"pcc",6},2,FALSE))*10000+$G101*100+$H101</f>
        <v>30302</v>
      </c>
      <c r="B101" s="24" t="s">
        <v>244</v>
      </c>
      <c r="C101" s="24" t="s">
        <v>245</v>
      </c>
      <c r="D101" s="24" t="s">
        <v>248</v>
      </c>
      <c r="F101" s="8" t="s">
        <v>1103</v>
      </c>
      <c r="G101" s="8">
        <v>3</v>
      </c>
      <c r="H101" s="8">
        <v>2</v>
      </c>
    </row>
    <row r="102" spans="1:8">
      <c r="A102" s="23">
        <f>CONCATENATE(VLOOKUP($F102,{"czg",1;"tfq",2;"zyd",3;"jzq",4;"gcz",5;"pcc",6},2,FALSE))*10000+$G102*100+$H102</f>
        <v>30303</v>
      </c>
      <c r="B102" s="24" t="s">
        <v>249</v>
      </c>
      <c r="C102" s="24" t="s">
        <v>250</v>
      </c>
      <c r="D102" s="24" t="s">
        <v>253</v>
      </c>
      <c r="F102" s="8" t="s">
        <v>1103</v>
      </c>
      <c r="G102" s="8">
        <v>3</v>
      </c>
      <c r="H102" s="8">
        <v>3</v>
      </c>
    </row>
    <row r="103" spans="1:8">
      <c r="A103" s="23">
        <f>CONCATENATE(VLOOKUP($F103,{"czg",1;"tfq",2;"zyd",3;"jzq",4;"gcz",5;"pcc",6},2,FALSE))*10000+$G103*100+$H103</f>
        <v>30401</v>
      </c>
      <c r="B103" s="26" t="str">
        <f t="shared" ref="B103:B120" si="6">$F103&amp;"-"&amp;$G103&amp;"-"&amp;$H103&amp;"-jlr-loc"&amp;1</f>
        <v>zyd-4-1-jlr-loc1</v>
      </c>
      <c r="C103" s="26" t="str">
        <f t="shared" ref="C103:C120" si="7">$F103&amp;"-"&amp;$G103&amp;"-"&amp;$H103&amp;"-jlr-loc"&amp;2</f>
        <v>zyd-4-1-jlr-loc2</v>
      </c>
      <c r="D103" s="26" t="str">
        <f t="shared" ref="D103:D120" si="8">$F103&amp;"-"&amp;$G103&amp;"-"&amp;$H103&amp;"-jlr-loc"&amp;3</f>
        <v>zyd-4-1-jlr-loc3</v>
      </c>
      <c r="F103" s="8" t="s">
        <v>1103</v>
      </c>
      <c r="G103" s="8">
        <v>4</v>
      </c>
      <c r="H103" s="8">
        <v>1</v>
      </c>
    </row>
    <row r="104" spans="1:8">
      <c r="A104" s="23">
        <f>CONCATENATE(VLOOKUP($F104,{"czg",1;"tfq",2;"zyd",3;"jzq",4;"gcz",5;"pcc",6},2,FALSE))*10000+$G104*100+$H104</f>
        <v>30402</v>
      </c>
      <c r="B104" s="26" t="str">
        <f t="shared" si="6"/>
        <v>zyd-4-2-jlr-loc1</v>
      </c>
      <c r="C104" s="26" t="str">
        <f t="shared" si="7"/>
        <v>zyd-4-2-jlr-loc2</v>
      </c>
      <c r="D104" s="26" t="str">
        <f t="shared" si="8"/>
        <v>zyd-4-2-jlr-loc3</v>
      </c>
      <c r="F104" s="8" t="s">
        <v>1103</v>
      </c>
      <c r="G104" s="8">
        <v>4</v>
      </c>
      <c r="H104" s="8">
        <v>2</v>
      </c>
    </row>
    <row r="105" spans="1:8">
      <c r="A105" s="23">
        <f>CONCATENATE(VLOOKUP($F105,{"czg",1;"tfq",2;"zyd",3;"jzq",4;"gcz",5;"pcc",6},2,FALSE))*10000+$G105*100+$H105</f>
        <v>30403</v>
      </c>
      <c r="B105" s="26" t="str">
        <f t="shared" si="6"/>
        <v>zyd-4-3-jlr-loc1</v>
      </c>
      <c r="C105" s="26" t="str">
        <f t="shared" si="7"/>
        <v>zyd-4-3-jlr-loc2</v>
      </c>
      <c r="D105" s="26" t="str">
        <f t="shared" si="8"/>
        <v>zyd-4-3-jlr-loc3</v>
      </c>
      <c r="F105" s="8" t="s">
        <v>1103</v>
      </c>
      <c r="G105" s="8">
        <v>4</v>
      </c>
      <c r="H105" s="8">
        <v>3</v>
      </c>
    </row>
    <row r="106" spans="1:8">
      <c r="A106" s="23">
        <f>CONCATENATE(VLOOKUP($F106,{"czg",1;"tfq",2;"zyd",3;"jzq",4;"gcz",5;"pcc",6},2,FALSE))*10000+$G106*100+$H106</f>
        <v>30501</v>
      </c>
      <c r="B106" s="26" t="str">
        <f t="shared" si="6"/>
        <v>zyd-5-1-jlr-loc1</v>
      </c>
      <c r="C106" s="26" t="str">
        <f t="shared" si="7"/>
        <v>zyd-5-1-jlr-loc2</v>
      </c>
      <c r="D106" s="26" t="str">
        <f t="shared" si="8"/>
        <v>zyd-5-1-jlr-loc3</v>
      </c>
      <c r="F106" s="8" t="s">
        <v>1103</v>
      </c>
      <c r="G106" s="8">
        <v>5</v>
      </c>
      <c r="H106" s="8">
        <v>1</v>
      </c>
    </row>
    <row r="107" spans="1:8">
      <c r="A107" s="23">
        <f>CONCATENATE(VLOOKUP($F107,{"czg",1;"tfq",2;"zyd",3;"jzq",4;"gcz",5;"pcc",6},2,FALSE))*10000+$G107*100+$H107</f>
        <v>30502</v>
      </c>
      <c r="B107" s="26" t="str">
        <f t="shared" si="6"/>
        <v>zyd-5-2-jlr-loc1</v>
      </c>
      <c r="C107" s="26" t="str">
        <f t="shared" si="7"/>
        <v>zyd-5-2-jlr-loc2</v>
      </c>
      <c r="D107" s="26" t="str">
        <f t="shared" si="8"/>
        <v>zyd-5-2-jlr-loc3</v>
      </c>
      <c r="F107" s="8" t="s">
        <v>1103</v>
      </c>
      <c r="G107" s="8">
        <v>5</v>
      </c>
      <c r="H107" s="8">
        <v>2</v>
      </c>
    </row>
    <row r="108" spans="1:8">
      <c r="A108" s="23">
        <f>CONCATENATE(VLOOKUP($F108,{"czg",1;"tfq",2;"zyd",3;"jzq",4;"gcz",5;"pcc",6},2,FALSE))*10000+$G108*100+$H108</f>
        <v>30503</v>
      </c>
      <c r="B108" s="26" t="str">
        <f t="shared" si="6"/>
        <v>zyd-5-3-jlr-loc1</v>
      </c>
      <c r="C108" s="26" t="str">
        <f t="shared" si="7"/>
        <v>zyd-5-3-jlr-loc2</v>
      </c>
      <c r="D108" s="26" t="str">
        <f t="shared" si="8"/>
        <v>zyd-5-3-jlr-loc3</v>
      </c>
      <c r="F108" s="8" t="s">
        <v>1103</v>
      </c>
      <c r="G108" s="8">
        <v>5</v>
      </c>
      <c r="H108" s="8">
        <v>3</v>
      </c>
    </row>
    <row r="109" spans="1:8">
      <c r="A109" s="23">
        <f>CONCATENATE(VLOOKUP($F109,{"czg",1;"tfq",2;"zyd",3;"jzq",4;"gcz",5;"pcc",6},2,FALSE))*10000+$G109*100+$H109</f>
        <v>30601</v>
      </c>
      <c r="B109" s="26" t="str">
        <f t="shared" si="6"/>
        <v>zyd-6-1-jlr-loc1</v>
      </c>
      <c r="C109" s="26" t="str">
        <f t="shared" si="7"/>
        <v>zyd-6-1-jlr-loc2</v>
      </c>
      <c r="D109" s="26" t="str">
        <f t="shared" si="8"/>
        <v>zyd-6-1-jlr-loc3</v>
      </c>
      <c r="F109" s="8" t="s">
        <v>1103</v>
      </c>
      <c r="G109" s="8">
        <v>6</v>
      </c>
      <c r="H109" s="8">
        <v>1</v>
      </c>
    </row>
    <row r="110" spans="1:8">
      <c r="A110" s="23">
        <f>CONCATENATE(VLOOKUP($F110,{"czg",1;"tfq",2;"zyd",3;"jzq",4;"gcz",5;"pcc",6},2,FALSE))*10000+$G110*100+$H110</f>
        <v>30602</v>
      </c>
      <c r="B110" s="26" t="str">
        <f t="shared" si="6"/>
        <v>zyd-6-2-jlr-loc1</v>
      </c>
      <c r="C110" s="26" t="str">
        <f t="shared" si="7"/>
        <v>zyd-6-2-jlr-loc2</v>
      </c>
      <c r="D110" s="26" t="str">
        <f t="shared" si="8"/>
        <v>zyd-6-2-jlr-loc3</v>
      </c>
      <c r="F110" s="8" t="s">
        <v>1103</v>
      </c>
      <c r="G110" s="8">
        <v>6</v>
      </c>
      <c r="H110" s="8">
        <v>2</v>
      </c>
    </row>
    <row r="111" spans="1:8">
      <c r="A111" s="23">
        <f>CONCATENATE(VLOOKUP($F111,{"czg",1;"tfq",2;"zyd",3;"jzq",4;"gcz",5;"pcc",6},2,FALSE))*10000+$G111*100+$H111</f>
        <v>30603</v>
      </c>
      <c r="B111" s="26" t="str">
        <f t="shared" si="6"/>
        <v>zyd-6-3-jlr-loc1</v>
      </c>
      <c r="C111" s="26" t="str">
        <f t="shared" si="7"/>
        <v>zyd-6-3-jlr-loc2</v>
      </c>
      <c r="D111" s="26" t="str">
        <f t="shared" si="8"/>
        <v>zyd-6-3-jlr-loc3</v>
      </c>
      <c r="F111" s="8" t="s">
        <v>1103</v>
      </c>
      <c r="G111" s="8">
        <v>6</v>
      </c>
      <c r="H111" s="8">
        <v>3</v>
      </c>
    </row>
    <row r="112" spans="1:8">
      <c r="A112" s="23">
        <f>CONCATENATE(VLOOKUP($F112,{"czg",1;"tfq",2;"zyd",3;"jzq",4;"gcz",5;"pcc",6},2,FALSE))*10000+$G112*100+$H112</f>
        <v>30701</v>
      </c>
      <c r="B112" s="26" t="str">
        <f t="shared" si="6"/>
        <v>zyd-7-1-jlr-loc1</v>
      </c>
      <c r="C112" s="26" t="str">
        <f t="shared" si="7"/>
        <v>zyd-7-1-jlr-loc2</v>
      </c>
      <c r="D112" s="26" t="str">
        <f t="shared" si="8"/>
        <v>zyd-7-1-jlr-loc3</v>
      </c>
      <c r="F112" s="8" t="s">
        <v>1103</v>
      </c>
      <c r="G112" s="8">
        <v>7</v>
      </c>
      <c r="H112" s="8">
        <v>1</v>
      </c>
    </row>
    <row r="113" spans="1:8">
      <c r="A113" s="23">
        <f>CONCATENATE(VLOOKUP($F113,{"czg",1;"tfq",2;"zyd",3;"jzq",4;"gcz",5;"pcc",6},2,FALSE))*10000+$G113*100+$H113</f>
        <v>30702</v>
      </c>
      <c r="B113" s="26" t="str">
        <f t="shared" si="6"/>
        <v>zyd-7-2-jlr-loc1</v>
      </c>
      <c r="C113" s="26" t="str">
        <f t="shared" si="7"/>
        <v>zyd-7-2-jlr-loc2</v>
      </c>
      <c r="D113" s="26" t="str">
        <f t="shared" si="8"/>
        <v>zyd-7-2-jlr-loc3</v>
      </c>
      <c r="F113" s="8" t="s">
        <v>1103</v>
      </c>
      <c r="G113" s="8">
        <v>7</v>
      </c>
      <c r="H113" s="8">
        <v>2</v>
      </c>
    </row>
    <row r="114" spans="1:8">
      <c r="A114" s="23">
        <f>CONCATENATE(VLOOKUP($F114,{"czg",1;"tfq",2;"zyd",3;"jzq",4;"gcz",5;"pcc",6},2,FALSE))*10000+$G114*100+$H114</f>
        <v>30703</v>
      </c>
      <c r="B114" s="26" t="str">
        <f t="shared" si="6"/>
        <v>zyd-7-3-jlr-loc1</v>
      </c>
      <c r="C114" s="26" t="str">
        <f t="shared" si="7"/>
        <v>zyd-7-3-jlr-loc2</v>
      </c>
      <c r="D114" s="26" t="str">
        <f t="shared" si="8"/>
        <v>zyd-7-3-jlr-loc3</v>
      </c>
      <c r="F114" s="8" t="s">
        <v>1103</v>
      </c>
      <c r="G114" s="8">
        <v>7</v>
      </c>
      <c r="H114" s="8">
        <v>3</v>
      </c>
    </row>
    <row r="115" spans="1:8">
      <c r="A115" s="23">
        <f>CONCATENATE(VLOOKUP($F115,{"czg",1;"tfq",2;"zyd",3;"jzq",4;"gcz",5;"pcc",6},2,FALSE))*10000+$G115*100+$H115</f>
        <v>30801</v>
      </c>
      <c r="B115" s="26" t="str">
        <f t="shared" si="6"/>
        <v>zyd-8-1-jlr-loc1</v>
      </c>
      <c r="C115" s="26" t="str">
        <f t="shared" si="7"/>
        <v>zyd-8-1-jlr-loc2</v>
      </c>
      <c r="D115" s="26" t="str">
        <f t="shared" si="8"/>
        <v>zyd-8-1-jlr-loc3</v>
      </c>
      <c r="F115" s="8" t="s">
        <v>1103</v>
      </c>
      <c r="G115" s="8">
        <v>8</v>
      </c>
      <c r="H115" s="8">
        <v>1</v>
      </c>
    </row>
    <row r="116" spans="1:8">
      <c r="A116" s="23">
        <f>CONCATENATE(VLOOKUP($F116,{"czg",1;"tfq",2;"zyd",3;"jzq",4;"gcz",5;"pcc",6},2,FALSE))*10000+$G116*100+$H116</f>
        <v>30802</v>
      </c>
      <c r="B116" s="26" t="str">
        <f t="shared" si="6"/>
        <v>zyd-8-2-jlr-loc1</v>
      </c>
      <c r="C116" s="26" t="str">
        <f t="shared" si="7"/>
        <v>zyd-8-2-jlr-loc2</v>
      </c>
      <c r="D116" s="26" t="str">
        <f t="shared" si="8"/>
        <v>zyd-8-2-jlr-loc3</v>
      </c>
      <c r="F116" s="8" t="s">
        <v>1103</v>
      </c>
      <c r="G116" s="8">
        <v>8</v>
      </c>
      <c r="H116" s="8">
        <v>2</v>
      </c>
    </row>
    <row r="117" spans="1:8">
      <c r="A117" s="23">
        <f>CONCATENATE(VLOOKUP($F117,{"czg",1;"tfq",2;"zyd",3;"jzq",4;"gcz",5;"pcc",6},2,FALSE))*10000+$G117*100+$H117</f>
        <v>30803</v>
      </c>
      <c r="B117" s="26" t="str">
        <f t="shared" si="6"/>
        <v>zyd-8-3-jlr-loc1</v>
      </c>
      <c r="C117" s="26" t="str">
        <f t="shared" si="7"/>
        <v>zyd-8-3-jlr-loc2</v>
      </c>
      <c r="D117" s="26" t="str">
        <f t="shared" si="8"/>
        <v>zyd-8-3-jlr-loc3</v>
      </c>
      <c r="F117" s="8" t="s">
        <v>1103</v>
      </c>
      <c r="G117" s="8">
        <v>8</v>
      </c>
      <c r="H117" s="8">
        <v>3</v>
      </c>
    </row>
    <row r="118" spans="1:8">
      <c r="A118" s="23">
        <f>CONCATENATE(VLOOKUP($F118,{"czg",1;"tfq",2;"zyd",3;"jzq",4;"gcz",5;"pcc",6},2,FALSE))*10000+$G118*100+$H118</f>
        <v>30901</v>
      </c>
      <c r="B118" s="26" t="str">
        <f t="shared" si="6"/>
        <v>zyd-9-1-jlr-loc1</v>
      </c>
      <c r="C118" s="26" t="str">
        <f t="shared" si="7"/>
        <v>zyd-9-1-jlr-loc2</v>
      </c>
      <c r="D118" s="26" t="str">
        <f t="shared" si="8"/>
        <v>zyd-9-1-jlr-loc3</v>
      </c>
      <c r="F118" s="8" t="s">
        <v>1103</v>
      </c>
      <c r="G118" s="8">
        <v>9</v>
      </c>
      <c r="H118" s="8">
        <v>1</v>
      </c>
    </row>
    <row r="119" spans="1:8">
      <c r="A119" s="23">
        <f>CONCATENATE(VLOOKUP($F119,{"czg",1;"tfq",2;"zyd",3;"jzq",4;"gcz",5;"pcc",6},2,FALSE))*10000+$G119*100+$H119</f>
        <v>30902</v>
      </c>
      <c r="B119" s="26" t="str">
        <f t="shared" si="6"/>
        <v>zyd-9-2-jlr-loc1</v>
      </c>
      <c r="C119" s="26" t="str">
        <f t="shared" si="7"/>
        <v>zyd-9-2-jlr-loc2</v>
      </c>
      <c r="D119" s="26" t="str">
        <f t="shared" si="8"/>
        <v>zyd-9-2-jlr-loc3</v>
      </c>
      <c r="F119" s="8" t="s">
        <v>1103</v>
      </c>
      <c r="G119" s="8">
        <v>9</v>
      </c>
      <c r="H119" s="8">
        <v>2</v>
      </c>
    </row>
    <row r="120" spans="1:8">
      <c r="A120" s="23">
        <f>CONCATENATE(VLOOKUP($F120,{"czg",1;"tfq",2;"zyd",3;"jzq",4;"gcz",5;"pcc",6},2,FALSE))*10000+$G120*100+$H120</f>
        <v>30903</v>
      </c>
      <c r="B120" s="26" t="str">
        <f t="shared" si="6"/>
        <v>zyd-9-3-jlr-loc1</v>
      </c>
      <c r="C120" s="26" t="str">
        <f t="shared" si="7"/>
        <v>zyd-9-3-jlr-loc2</v>
      </c>
      <c r="D120" s="26" t="str">
        <f t="shared" si="8"/>
        <v>zyd-9-3-jlr-loc3</v>
      </c>
      <c r="F120" s="8" t="s">
        <v>1103</v>
      </c>
      <c r="G120" s="8">
        <v>9</v>
      </c>
      <c r="H120" s="8">
        <v>3</v>
      </c>
    </row>
    <row r="121" spans="1:8">
      <c r="A121" s="23">
        <f>CONCATENATE(VLOOKUP($F121,{"czg",1;"tfq",2;"zyd",3;"jzq",4;"gcz",5;"pcc",6},2,FALSE))*10000+$G121*100+$H121</f>
        <v>40101</v>
      </c>
      <c r="B121" s="24" t="s">
        <v>155</v>
      </c>
      <c r="C121" s="24" t="s">
        <v>156</v>
      </c>
      <c r="D121" s="25"/>
      <c r="F121" s="8" t="s">
        <v>1104</v>
      </c>
      <c r="G121" s="8">
        <v>1</v>
      </c>
      <c r="H121" s="8">
        <v>1</v>
      </c>
    </row>
    <row r="122" spans="1:8">
      <c r="A122" s="23">
        <f>CONCATENATE(VLOOKUP($F122,{"czg",1;"tfq",2;"zyd",3;"jzq",4;"gcz",5;"pcc",6},2,FALSE))*10000+$G122*100+$H122</f>
        <v>40102</v>
      </c>
      <c r="B122" s="24" t="s">
        <v>157</v>
      </c>
      <c r="C122" s="24" t="s">
        <v>158</v>
      </c>
      <c r="D122" s="25"/>
      <c r="F122" s="8" t="s">
        <v>1104</v>
      </c>
      <c r="G122" s="8">
        <v>1</v>
      </c>
      <c r="H122" s="8">
        <v>2</v>
      </c>
    </row>
    <row r="123" spans="1:8">
      <c r="A123" s="23">
        <f>CONCATENATE(VLOOKUP($F123,{"czg",1;"tfq",2;"zyd",3;"jzq",4;"gcz",5;"pcc",6},2,FALSE))*10000+$G123*100+$H123</f>
        <v>40103</v>
      </c>
      <c r="B123" s="24" t="s">
        <v>159</v>
      </c>
      <c r="C123" s="24" t="s">
        <v>160</v>
      </c>
      <c r="D123" s="25"/>
      <c r="F123" s="8" t="s">
        <v>1104</v>
      </c>
      <c r="G123" s="8">
        <v>1</v>
      </c>
      <c r="H123" s="8">
        <v>3</v>
      </c>
    </row>
    <row r="124" spans="1:8">
      <c r="A124" s="23">
        <f>CONCATENATE(VLOOKUP($F124,{"czg",1;"tfq",2;"zyd",3;"jzq",4;"gcz",5;"pcc",6},2,FALSE))*10000+$G124*100+$H124</f>
        <v>40201</v>
      </c>
      <c r="B124" s="24" t="s">
        <v>194</v>
      </c>
      <c r="C124" s="24" t="s">
        <v>195</v>
      </c>
      <c r="D124" s="24" t="s">
        <v>196</v>
      </c>
      <c r="F124" s="8" t="s">
        <v>1104</v>
      </c>
      <c r="G124" s="8">
        <v>2</v>
      </c>
      <c r="H124" s="8">
        <v>1</v>
      </c>
    </row>
    <row r="125" spans="1:8">
      <c r="A125" s="23">
        <f>CONCATENATE(VLOOKUP($F125,{"czg",1;"tfq",2;"zyd",3;"jzq",4;"gcz",5;"pcc",6},2,FALSE))*10000+$G125*100+$H125</f>
        <v>40202</v>
      </c>
      <c r="B125" s="24" t="s">
        <v>197</v>
      </c>
      <c r="C125" s="24" t="s">
        <v>198</v>
      </c>
      <c r="D125" s="24" t="s">
        <v>199</v>
      </c>
      <c r="F125" s="8" t="s">
        <v>1104</v>
      </c>
      <c r="G125" s="8">
        <v>2</v>
      </c>
      <c r="H125" s="8">
        <v>2</v>
      </c>
    </row>
    <row r="126" spans="1:8">
      <c r="A126" s="23">
        <f>CONCATENATE(VLOOKUP($F126,{"czg",1;"tfq",2;"zyd",3;"jzq",4;"gcz",5;"pcc",6},2,FALSE))*10000+$G126*100+$H126</f>
        <v>40203</v>
      </c>
      <c r="B126" s="24" t="s">
        <v>200</v>
      </c>
      <c r="C126" s="24" t="s">
        <v>202</v>
      </c>
      <c r="D126" s="24" t="s">
        <v>203</v>
      </c>
      <c r="F126" s="8" t="s">
        <v>1104</v>
      </c>
      <c r="G126" s="8">
        <v>2</v>
      </c>
      <c r="H126" s="8">
        <v>3</v>
      </c>
    </row>
    <row r="127" spans="1:8">
      <c r="A127" s="23">
        <f>CONCATENATE(VLOOKUP($F127,{"czg",1;"tfq",2;"zyd",3;"jzq",4;"gcz",5;"pcc",6},2,FALSE))*10000+$G127*100+$H127</f>
        <v>40301</v>
      </c>
      <c r="B127" s="24" t="s">
        <v>255</v>
      </c>
      <c r="C127" s="24" t="s">
        <v>256</v>
      </c>
      <c r="D127" s="24" t="s">
        <v>258</v>
      </c>
      <c r="F127" s="8" t="s">
        <v>1104</v>
      </c>
      <c r="G127" s="8">
        <v>3</v>
      </c>
      <c r="H127" s="8">
        <v>1</v>
      </c>
    </row>
    <row r="128" spans="1:8">
      <c r="A128" s="23">
        <f>CONCATENATE(VLOOKUP($F128,{"czg",1;"tfq",2;"zyd",3;"jzq",4;"gcz",5;"pcc",6},2,FALSE))*10000+$G128*100+$H128</f>
        <v>40302</v>
      </c>
      <c r="B128" s="24" t="s">
        <v>259</v>
      </c>
      <c r="C128" s="24" t="s">
        <v>260</v>
      </c>
      <c r="D128" s="24" t="s">
        <v>262</v>
      </c>
      <c r="F128" s="8" t="s">
        <v>1104</v>
      </c>
      <c r="G128" s="8">
        <v>3</v>
      </c>
      <c r="H128" s="8">
        <v>2</v>
      </c>
    </row>
    <row r="129" spans="1:8">
      <c r="A129" s="23">
        <f>CONCATENATE(VLOOKUP($F129,{"czg",1;"tfq",2;"zyd",3;"jzq",4;"gcz",5;"pcc",6},2,FALSE))*10000+$G129*100+$H129</f>
        <v>40303</v>
      </c>
      <c r="B129" s="24" t="s">
        <v>263</v>
      </c>
      <c r="C129" s="24" t="s">
        <v>266</v>
      </c>
      <c r="D129" s="24" t="s">
        <v>268</v>
      </c>
      <c r="F129" s="8" t="s">
        <v>1104</v>
      </c>
      <c r="G129" s="8">
        <v>3</v>
      </c>
      <c r="H129" s="8">
        <v>3</v>
      </c>
    </row>
    <row r="130" spans="1:8">
      <c r="A130" s="23">
        <f>CONCATENATE(VLOOKUP($F130,{"czg",1;"tfq",2;"zyd",3;"jzq",4;"gcz",5;"pcc",6},2,FALSE))*10000+$G130*100+$H130</f>
        <v>40401</v>
      </c>
      <c r="B130" s="26" t="str">
        <f t="shared" ref="B130:B171" si="9">$F130&amp;"-"&amp;$G130&amp;"-"&amp;$H130&amp;"-jlr-loc"&amp;1</f>
        <v>jzq-4-1-jlr-loc1</v>
      </c>
      <c r="C130" s="26" t="str">
        <f t="shared" ref="C130:C171" si="10">$F130&amp;"-"&amp;$G130&amp;"-"&amp;$H130&amp;"-jlr-loc"&amp;2</f>
        <v>jzq-4-1-jlr-loc2</v>
      </c>
      <c r="D130" s="26" t="str">
        <f t="shared" ref="D130:D171" si="11">$F130&amp;"-"&amp;$G130&amp;"-"&amp;$H130&amp;"-jlr-loc"&amp;3</f>
        <v>jzq-4-1-jlr-loc3</v>
      </c>
      <c r="F130" s="8" t="s">
        <v>1104</v>
      </c>
      <c r="G130" s="8">
        <v>4</v>
      </c>
      <c r="H130" s="8">
        <v>1</v>
      </c>
    </row>
    <row r="131" spans="1:8">
      <c r="A131" s="23">
        <f>CONCATENATE(VLOOKUP($F131,{"czg",1;"tfq",2;"zyd",3;"jzq",4;"gcz",5;"pcc",6},2,FALSE))*10000+$G131*100+$H131</f>
        <v>40402</v>
      </c>
      <c r="B131" s="26" t="str">
        <f t="shared" si="9"/>
        <v>jzq-4-2-jlr-loc1</v>
      </c>
      <c r="C131" s="26" t="str">
        <f t="shared" si="10"/>
        <v>jzq-4-2-jlr-loc2</v>
      </c>
      <c r="D131" s="26" t="str">
        <f t="shared" si="11"/>
        <v>jzq-4-2-jlr-loc3</v>
      </c>
      <c r="F131" s="8" t="s">
        <v>1104</v>
      </c>
      <c r="G131" s="8">
        <v>4</v>
      </c>
      <c r="H131" s="8">
        <v>2</v>
      </c>
    </row>
    <row r="132" spans="1:8">
      <c r="A132" s="23">
        <f>CONCATENATE(VLOOKUP($F132,{"czg",1;"tfq",2;"zyd",3;"jzq",4;"gcz",5;"pcc",6},2,FALSE))*10000+$G132*100+$H132</f>
        <v>40403</v>
      </c>
      <c r="B132" s="26" t="str">
        <f t="shared" si="9"/>
        <v>jzq-4-3-jlr-loc1</v>
      </c>
      <c r="C132" s="26" t="str">
        <f t="shared" si="10"/>
        <v>jzq-4-3-jlr-loc2</v>
      </c>
      <c r="D132" s="26" t="str">
        <f t="shared" si="11"/>
        <v>jzq-4-3-jlr-loc3</v>
      </c>
      <c r="F132" s="8" t="s">
        <v>1104</v>
      </c>
      <c r="G132" s="8">
        <v>4</v>
      </c>
      <c r="H132" s="8">
        <v>3</v>
      </c>
    </row>
    <row r="133" spans="1:8">
      <c r="A133" s="23">
        <f>CONCATENATE(VLOOKUP($F133,{"czg",1;"tfq",2;"zyd",3;"jzq",4;"gcz",5;"pcc",6},2,FALSE))*10000+$G133*100+$H133</f>
        <v>40501</v>
      </c>
      <c r="B133" s="26" t="str">
        <f t="shared" si="9"/>
        <v>jzq-5-1-jlr-loc1</v>
      </c>
      <c r="C133" s="26" t="str">
        <f t="shared" si="10"/>
        <v>jzq-5-1-jlr-loc2</v>
      </c>
      <c r="D133" s="26" t="str">
        <f t="shared" si="11"/>
        <v>jzq-5-1-jlr-loc3</v>
      </c>
      <c r="F133" s="8" t="s">
        <v>1104</v>
      </c>
      <c r="G133" s="8">
        <v>5</v>
      </c>
      <c r="H133" s="8">
        <v>1</v>
      </c>
    </row>
    <row r="134" spans="1:8">
      <c r="A134" s="23">
        <f>CONCATENATE(VLOOKUP($F134,{"czg",1;"tfq",2;"zyd",3;"jzq",4;"gcz",5;"pcc",6},2,FALSE))*10000+$G134*100+$H134</f>
        <v>40502</v>
      </c>
      <c r="B134" s="26" t="str">
        <f t="shared" si="9"/>
        <v>jzq-5-2-jlr-loc1</v>
      </c>
      <c r="C134" s="26" t="str">
        <f t="shared" si="10"/>
        <v>jzq-5-2-jlr-loc2</v>
      </c>
      <c r="D134" s="26" t="str">
        <f t="shared" si="11"/>
        <v>jzq-5-2-jlr-loc3</v>
      </c>
      <c r="F134" s="8" t="s">
        <v>1104</v>
      </c>
      <c r="G134" s="8">
        <v>5</v>
      </c>
      <c r="H134" s="8">
        <v>2</v>
      </c>
    </row>
    <row r="135" spans="1:8">
      <c r="A135" s="23">
        <f>CONCATENATE(VLOOKUP($F135,{"czg",1;"tfq",2;"zyd",3;"jzq",4;"gcz",5;"pcc",6},2,FALSE))*10000+$G135*100+$H135</f>
        <v>40503</v>
      </c>
      <c r="B135" s="26" t="str">
        <f t="shared" si="9"/>
        <v>jzq-5-3-jlr-loc1</v>
      </c>
      <c r="C135" s="26" t="str">
        <f t="shared" si="10"/>
        <v>jzq-5-3-jlr-loc2</v>
      </c>
      <c r="D135" s="26" t="str">
        <f t="shared" si="11"/>
        <v>jzq-5-3-jlr-loc3</v>
      </c>
      <c r="F135" s="8" t="s">
        <v>1104</v>
      </c>
      <c r="G135" s="8">
        <v>5</v>
      </c>
      <c r="H135" s="8">
        <v>3</v>
      </c>
    </row>
    <row r="136" spans="1:8">
      <c r="A136" s="23">
        <f>CONCATENATE(VLOOKUP($F136,{"czg",1;"tfq",2;"zyd",3;"jzq",4;"gcz",5;"pcc",6},2,FALSE))*10000+$G136*100+$H136</f>
        <v>40601</v>
      </c>
      <c r="B136" s="26" t="str">
        <f t="shared" si="9"/>
        <v>jzq-6-1-jlr-loc1</v>
      </c>
      <c r="C136" s="26" t="str">
        <f t="shared" si="10"/>
        <v>jzq-6-1-jlr-loc2</v>
      </c>
      <c r="D136" s="26" t="str">
        <f t="shared" si="11"/>
        <v>jzq-6-1-jlr-loc3</v>
      </c>
      <c r="F136" s="8" t="s">
        <v>1104</v>
      </c>
      <c r="G136" s="8">
        <v>6</v>
      </c>
      <c r="H136" s="8">
        <v>1</v>
      </c>
    </row>
    <row r="137" spans="1:8">
      <c r="A137" s="23">
        <f>CONCATENATE(VLOOKUP($F137,{"czg",1;"tfq",2;"zyd",3;"jzq",4;"gcz",5;"pcc",6},2,FALSE))*10000+$G137*100+$H137</f>
        <v>40602</v>
      </c>
      <c r="B137" s="26" t="str">
        <f t="shared" si="9"/>
        <v>jzq-6-2-jlr-loc1</v>
      </c>
      <c r="C137" s="26" t="str">
        <f t="shared" si="10"/>
        <v>jzq-6-2-jlr-loc2</v>
      </c>
      <c r="D137" s="26" t="str">
        <f t="shared" si="11"/>
        <v>jzq-6-2-jlr-loc3</v>
      </c>
      <c r="F137" s="8" t="s">
        <v>1104</v>
      </c>
      <c r="G137" s="8">
        <v>6</v>
      </c>
      <c r="H137" s="8">
        <v>2</v>
      </c>
    </row>
    <row r="138" spans="1:8">
      <c r="A138" s="23">
        <f>CONCATENATE(VLOOKUP($F138,{"czg",1;"tfq",2;"zyd",3;"jzq",4;"gcz",5;"pcc",6},2,FALSE))*10000+$G138*100+$H138</f>
        <v>40603</v>
      </c>
      <c r="B138" s="26" t="str">
        <f t="shared" si="9"/>
        <v>jzq-6-3-jlr-loc1</v>
      </c>
      <c r="C138" s="26" t="str">
        <f t="shared" si="10"/>
        <v>jzq-6-3-jlr-loc2</v>
      </c>
      <c r="D138" s="26" t="str">
        <f t="shared" si="11"/>
        <v>jzq-6-3-jlr-loc3</v>
      </c>
      <c r="F138" s="8" t="s">
        <v>1104</v>
      </c>
      <c r="G138" s="8">
        <v>6</v>
      </c>
      <c r="H138" s="8">
        <v>3</v>
      </c>
    </row>
    <row r="139" spans="1:8">
      <c r="A139" s="23">
        <f>CONCATENATE(VLOOKUP($F139,{"czg",1;"tfq",2;"zyd",3;"jzq",4;"gcz",5;"pcc",6},2,FALSE))*10000+$G139*100+$H139</f>
        <v>40701</v>
      </c>
      <c r="B139" s="26" t="str">
        <f t="shared" si="9"/>
        <v>jzq-7-1-jlr-loc1</v>
      </c>
      <c r="C139" s="26" t="str">
        <f t="shared" si="10"/>
        <v>jzq-7-1-jlr-loc2</v>
      </c>
      <c r="D139" s="26" t="str">
        <f t="shared" si="11"/>
        <v>jzq-7-1-jlr-loc3</v>
      </c>
      <c r="F139" s="8" t="s">
        <v>1104</v>
      </c>
      <c r="G139" s="8">
        <v>7</v>
      </c>
      <c r="H139" s="8">
        <v>1</v>
      </c>
    </row>
    <row r="140" spans="1:8">
      <c r="A140" s="23">
        <f>CONCATENATE(VLOOKUP($F140,{"czg",1;"tfq",2;"zyd",3;"jzq",4;"gcz",5;"pcc",6},2,FALSE))*10000+$G140*100+$H140</f>
        <v>40702</v>
      </c>
      <c r="B140" s="26" t="str">
        <f t="shared" si="9"/>
        <v>jzq-7-2-jlr-loc1</v>
      </c>
      <c r="C140" s="26" t="str">
        <f t="shared" si="10"/>
        <v>jzq-7-2-jlr-loc2</v>
      </c>
      <c r="D140" s="26" t="str">
        <f t="shared" si="11"/>
        <v>jzq-7-2-jlr-loc3</v>
      </c>
      <c r="F140" s="8" t="s">
        <v>1104</v>
      </c>
      <c r="G140" s="8">
        <v>7</v>
      </c>
      <c r="H140" s="8">
        <v>2</v>
      </c>
    </row>
    <row r="141" spans="1:8">
      <c r="A141" s="23">
        <f>CONCATENATE(VLOOKUP($F141,{"czg",1;"tfq",2;"zyd",3;"jzq",4;"gcz",5;"pcc",6},2,FALSE))*10000+$G141*100+$H141</f>
        <v>40703</v>
      </c>
      <c r="B141" s="26" t="str">
        <f t="shared" si="9"/>
        <v>jzq-7-3-jlr-loc1</v>
      </c>
      <c r="C141" s="26" t="str">
        <f t="shared" si="10"/>
        <v>jzq-7-3-jlr-loc2</v>
      </c>
      <c r="D141" s="26" t="str">
        <f t="shared" si="11"/>
        <v>jzq-7-3-jlr-loc3</v>
      </c>
      <c r="F141" s="8" t="s">
        <v>1104</v>
      </c>
      <c r="G141" s="8">
        <v>7</v>
      </c>
      <c r="H141" s="8">
        <v>3</v>
      </c>
    </row>
    <row r="142" spans="1:8">
      <c r="A142" s="23">
        <f>CONCATENATE(VLOOKUP($F142,{"czg",1;"tfq",2;"zyd",3;"jzq",4;"gcz",5;"pcc",6},2,FALSE))*10000+$G142*100+$H142</f>
        <v>40801</v>
      </c>
      <c r="B142" s="26" t="str">
        <f t="shared" si="9"/>
        <v>jzq-8-1-jlr-loc1</v>
      </c>
      <c r="C142" s="26" t="str">
        <f t="shared" si="10"/>
        <v>jzq-8-1-jlr-loc2</v>
      </c>
      <c r="D142" s="26" t="str">
        <f t="shared" si="11"/>
        <v>jzq-8-1-jlr-loc3</v>
      </c>
      <c r="F142" s="8" t="s">
        <v>1104</v>
      </c>
      <c r="G142" s="8">
        <v>8</v>
      </c>
      <c r="H142" s="8">
        <v>1</v>
      </c>
    </row>
    <row r="143" spans="1:8">
      <c r="A143" s="23">
        <f>CONCATENATE(VLOOKUP($F143,{"czg",1;"tfq",2;"zyd",3;"jzq",4;"gcz",5;"pcc",6},2,FALSE))*10000+$G143*100+$H143</f>
        <v>40802</v>
      </c>
      <c r="B143" s="26" t="str">
        <f t="shared" si="9"/>
        <v>jzq-8-2-jlr-loc1</v>
      </c>
      <c r="C143" s="26" t="str">
        <f t="shared" si="10"/>
        <v>jzq-8-2-jlr-loc2</v>
      </c>
      <c r="D143" s="26" t="str">
        <f t="shared" si="11"/>
        <v>jzq-8-2-jlr-loc3</v>
      </c>
      <c r="F143" s="8" t="s">
        <v>1104</v>
      </c>
      <c r="G143" s="8">
        <v>8</v>
      </c>
      <c r="H143" s="8">
        <v>2</v>
      </c>
    </row>
    <row r="144" spans="1:8">
      <c r="A144" s="23">
        <f>CONCATENATE(VLOOKUP($F144,{"czg",1;"tfq",2;"zyd",3;"jzq",4;"gcz",5;"pcc",6},2,FALSE))*10000+$G144*100+$H144</f>
        <v>40803</v>
      </c>
      <c r="B144" s="26" t="str">
        <f t="shared" si="9"/>
        <v>jzq-8-3-jlr-loc1</v>
      </c>
      <c r="C144" s="26" t="str">
        <f t="shared" si="10"/>
        <v>jzq-8-3-jlr-loc2</v>
      </c>
      <c r="D144" s="26" t="str">
        <f t="shared" si="11"/>
        <v>jzq-8-3-jlr-loc3</v>
      </c>
      <c r="F144" s="8" t="s">
        <v>1104</v>
      </c>
      <c r="G144" s="8">
        <v>8</v>
      </c>
      <c r="H144" s="8">
        <v>3</v>
      </c>
    </row>
    <row r="145" spans="1:8">
      <c r="A145" s="23">
        <f>CONCATENATE(VLOOKUP($F145,{"czg",1;"tfq",2;"zyd",3;"jzq",4;"gcz",5;"pcc",6},2,FALSE))*10000+$G145*100+$H145</f>
        <v>40901</v>
      </c>
      <c r="B145" s="26" t="str">
        <f t="shared" si="9"/>
        <v>jzq-9-1-jlr-loc1</v>
      </c>
      <c r="C145" s="26" t="str">
        <f t="shared" si="10"/>
        <v>jzq-9-1-jlr-loc2</v>
      </c>
      <c r="D145" s="26" t="str">
        <f t="shared" si="11"/>
        <v>jzq-9-1-jlr-loc3</v>
      </c>
      <c r="F145" s="8" t="s">
        <v>1104</v>
      </c>
      <c r="G145" s="8">
        <v>9</v>
      </c>
      <c r="H145" s="8">
        <v>1</v>
      </c>
    </row>
    <row r="146" spans="1:8">
      <c r="A146" s="23">
        <f>CONCATENATE(VLOOKUP($F146,{"czg",1;"tfq",2;"zyd",3;"jzq",4;"gcz",5;"pcc",6},2,FALSE))*10000+$G146*100+$H146</f>
        <v>40902</v>
      </c>
      <c r="B146" s="26" t="str">
        <f t="shared" si="9"/>
        <v>jzq-9-2-jlr-loc1</v>
      </c>
      <c r="C146" s="26" t="str">
        <f t="shared" si="10"/>
        <v>jzq-9-2-jlr-loc2</v>
      </c>
      <c r="D146" s="26" t="str">
        <f t="shared" si="11"/>
        <v>jzq-9-2-jlr-loc3</v>
      </c>
      <c r="F146" s="8" t="s">
        <v>1104</v>
      </c>
      <c r="G146" s="8">
        <v>9</v>
      </c>
      <c r="H146" s="8">
        <v>2</v>
      </c>
    </row>
    <row r="147" spans="1:8">
      <c r="A147" s="23">
        <f>CONCATENATE(VLOOKUP($F147,{"czg",1;"tfq",2;"zyd",3;"jzq",4;"gcz",5;"pcc",6},2,FALSE))*10000+$G147*100+$H147</f>
        <v>40903</v>
      </c>
      <c r="B147" s="26" t="str">
        <f t="shared" si="9"/>
        <v>jzq-9-3-jlr-loc1</v>
      </c>
      <c r="C147" s="26" t="str">
        <f t="shared" si="10"/>
        <v>jzq-9-3-jlr-loc2</v>
      </c>
      <c r="D147" s="26" t="str">
        <f t="shared" si="11"/>
        <v>jzq-9-3-jlr-loc3</v>
      </c>
      <c r="F147" s="8" t="s">
        <v>1104</v>
      </c>
      <c r="G147" s="8">
        <v>9</v>
      </c>
      <c r="H147" s="8">
        <v>3</v>
      </c>
    </row>
    <row r="148" spans="1:8">
      <c r="A148" s="23">
        <f>CONCATENATE(VLOOKUP($F148,{"czg",1;"tfq",2;"zyd",3;"jzq",4;"gcz",5;"pcc",6},2,FALSE))*10000+$G148*100+$H148</f>
        <v>50701</v>
      </c>
      <c r="B148" s="26" t="str">
        <f t="shared" si="9"/>
        <v>gcz-7-1-jlr-loc1</v>
      </c>
      <c r="C148" s="26" t="str">
        <f t="shared" si="10"/>
        <v>gcz-7-1-jlr-loc2</v>
      </c>
      <c r="D148" s="26" t="str">
        <f t="shared" si="11"/>
        <v>gcz-7-1-jlr-loc3</v>
      </c>
      <c r="F148" s="8" t="s">
        <v>1105</v>
      </c>
      <c r="G148" s="8">
        <v>7</v>
      </c>
      <c r="H148" s="8">
        <v>1</v>
      </c>
    </row>
    <row r="149" spans="1:8">
      <c r="A149" s="23">
        <f>CONCATENATE(VLOOKUP($F149,{"czg",1;"tfq",2;"zyd",3;"jzq",4;"gcz",5;"pcc",6},2,FALSE))*10000+$G149*100+$H149</f>
        <v>50702</v>
      </c>
      <c r="B149" s="26" t="str">
        <f t="shared" si="9"/>
        <v>gcz-7-2-jlr-loc1</v>
      </c>
      <c r="C149" s="26" t="str">
        <f t="shared" si="10"/>
        <v>gcz-7-2-jlr-loc2</v>
      </c>
      <c r="D149" s="26" t="str">
        <f t="shared" si="11"/>
        <v>gcz-7-2-jlr-loc3</v>
      </c>
      <c r="F149" s="8" t="s">
        <v>1105</v>
      </c>
      <c r="G149" s="8">
        <v>7</v>
      </c>
      <c r="H149" s="8">
        <v>2</v>
      </c>
    </row>
    <row r="150" spans="1:8">
      <c r="A150" s="23">
        <f>CONCATENATE(VLOOKUP($F150,{"czg",1;"tfq",2;"zyd",3;"jzq",4;"gcz",5;"pcc",6},2,FALSE))*10000+$G150*100+$H150</f>
        <v>50703</v>
      </c>
      <c r="B150" s="26" t="str">
        <f t="shared" si="9"/>
        <v>gcz-7-3-jlr-loc1</v>
      </c>
      <c r="C150" s="26" t="str">
        <f t="shared" si="10"/>
        <v>gcz-7-3-jlr-loc2</v>
      </c>
      <c r="D150" s="26" t="str">
        <f t="shared" si="11"/>
        <v>gcz-7-3-jlr-loc3</v>
      </c>
      <c r="F150" s="8" t="s">
        <v>1105</v>
      </c>
      <c r="G150" s="8">
        <v>7</v>
      </c>
      <c r="H150" s="8">
        <v>3</v>
      </c>
    </row>
    <row r="151" spans="1:8">
      <c r="A151" s="23">
        <f>CONCATENATE(VLOOKUP($F151,{"czg",1;"tfq",2;"zyd",3;"jzq",4;"gcz",5;"pcc",6},2,FALSE))*10000+$G151*100+$H151</f>
        <v>50704</v>
      </c>
      <c r="B151" s="26" t="str">
        <f t="shared" si="9"/>
        <v>gcz-7-4-jlr-loc1</v>
      </c>
      <c r="C151" s="26" t="str">
        <f t="shared" si="10"/>
        <v>gcz-7-4-jlr-loc2</v>
      </c>
      <c r="D151" s="26" t="str">
        <f t="shared" si="11"/>
        <v>gcz-7-4-jlr-loc3</v>
      </c>
      <c r="F151" s="8" t="s">
        <v>1105</v>
      </c>
      <c r="G151" s="8">
        <v>7</v>
      </c>
      <c r="H151" s="8">
        <v>4</v>
      </c>
    </row>
    <row r="152" spans="1:8">
      <c r="A152" s="23">
        <f>CONCATENATE(VLOOKUP($F152,{"czg",1;"tfq",2;"zyd",3;"jzq",4;"gcz",5;"pcc",6},2,FALSE))*10000+$G152*100+$H152</f>
        <v>50705</v>
      </c>
      <c r="B152" s="26" t="str">
        <f t="shared" si="9"/>
        <v>gcz-7-5-jlr-loc1</v>
      </c>
      <c r="C152" s="26" t="str">
        <f t="shared" si="10"/>
        <v>gcz-7-5-jlr-loc2</v>
      </c>
      <c r="D152" s="26" t="str">
        <f t="shared" si="11"/>
        <v>gcz-7-5-jlr-loc3</v>
      </c>
      <c r="F152" s="8" t="s">
        <v>1105</v>
      </c>
      <c r="G152" s="8">
        <v>7</v>
      </c>
      <c r="H152" s="8">
        <v>5</v>
      </c>
    </row>
    <row r="153" spans="1:8">
      <c r="A153" s="23">
        <f>CONCATENATE(VLOOKUP($F153,{"czg",1;"tfq",2;"zyd",3;"jzq",4;"gcz",5;"pcc",6},2,FALSE))*10000+$G153*100+$H153</f>
        <v>50901</v>
      </c>
      <c r="B153" s="26" t="str">
        <f t="shared" si="9"/>
        <v>gcz-9-1-jlr-loc1</v>
      </c>
      <c r="C153" s="26" t="str">
        <f t="shared" si="10"/>
        <v>gcz-9-1-jlr-loc2</v>
      </c>
      <c r="D153" s="26" t="str">
        <f t="shared" si="11"/>
        <v>gcz-9-1-jlr-loc3</v>
      </c>
      <c r="F153" s="8" t="s">
        <v>1105</v>
      </c>
      <c r="G153" s="8">
        <v>9</v>
      </c>
      <c r="H153" s="8">
        <v>1</v>
      </c>
    </row>
    <row r="154" spans="1:8">
      <c r="A154" s="23">
        <f>CONCATENATE(VLOOKUP($F154,{"czg",1;"tfq",2;"zyd",3;"jzq",4;"gcz",5;"pcc",6},2,FALSE))*10000+$G154*100+$H154</f>
        <v>50902</v>
      </c>
      <c r="B154" s="26" t="str">
        <f t="shared" si="9"/>
        <v>gcz-9-2-jlr-loc1</v>
      </c>
      <c r="C154" s="26" t="str">
        <f t="shared" si="10"/>
        <v>gcz-9-2-jlr-loc2</v>
      </c>
      <c r="D154" s="26" t="str">
        <f t="shared" si="11"/>
        <v>gcz-9-2-jlr-loc3</v>
      </c>
      <c r="F154" s="8" t="s">
        <v>1105</v>
      </c>
      <c r="G154" s="8">
        <v>9</v>
      </c>
      <c r="H154" s="8">
        <v>2</v>
      </c>
    </row>
    <row r="155" spans="1:8">
      <c r="A155" s="23">
        <f>CONCATENATE(VLOOKUP($F155,{"czg",1;"tfq",2;"zyd",3;"jzq",4;"gcz",5;"pcc",6},2,FALSE))*10000+$G155*100+$H155</f>
        <v>50903</v>
      </c>
      <c r="B155" s="26" t="str">
        <f t="shared" si="9"/>
        <v>gcz-9-3-jlr-loc1</v>
      </c>
      <c r="C155" s="26" t="str">
        <f t="shared" si="10"/>
        <v>gcz-9-3-jlr-loc2</v>
      </c>
      <c r="D155" s="26" t="str">
        <f t="shared" si="11"/>
        <v>gcz-9-3-jlr-loc3</v>
      </c>
      <c r="F155" s="8" t="s">
        <v>1105</v>
      </c>
      <c r="G155" s="8">
        <v>9</v>
      </c>
      <c r="H155" s="8">
        <v>3</v>
      </c>
    </row>
    <row r="156" spans="1:8">
      <c r="A156" s="23">
        <f>CONCATENATE(VLOOKUP($F156,{"czg",1;"tfq",2;"zyd",3;"jzq",4;"gcz",5;"pcc",6},2,FALSE))*10000+$G156*100+$H156</f>
        <v>50904</v>
      </c>
      <c r="B156" s="26" t="str">
        <f t="shared" si="9"/>
        <v>gcz-9-4-jlr-loc1</v>
      </c>
      <c r="C156" s="26" t="str">
        <f t="shared" si="10"/>
        <v>gcz-9-4-jlr-loc2</v>
      </c>
      <c r="D156" s="26" t="str">
        <f t="shared" si="11"/>
        <v>gcz-9-4-jlr-loc3</v>
      </c>
      <c r="F156" s="8" t="s">
        <v>1105</v>
      </c>
      <c r="G156" s="8">
        <v>9</v>
      </c>
      <c r="H156" s="8">
        <v>4</v>
      </c>
    </row>
    <row r="157" spans="1:8">
      <c r="A157" s="23">
        <f>CONCATENATE(VLOOKUP($F157,{"czg",1;"tfq",2;"zyd",3;"jzq",4;"gcz",5;"pcc",6},2,FALSE))*10000+$G157*100+$H157</f>
        <v>50905</v>
      </c>
      <c r="B157" s="26" t="str">
        <f t="shared" si="9"/>
        <v>gcz-9-5-jlr-loc1</v>
      </c>
      <c r="C157" s="26" t="str">
        <f t="shared" si="10"/>
        <v>gcz-9-5-jlr-loc2</v>
      </c>
      <c r="D157" s="26" t="str">
        <f t="shared" si="11"/>
        <v>gcz-9-5-jlr-loc3</v>
      </c>
      <c r="F157" s="8" t="s">
        <v>1105</v>
      </c>
      <c r="G157" s="8">
        <v>9</v>
      </c>
      <c r="H157" s="8">
        <v>5</v>
      </c>
    </row>
    <row r="158" spans="1:8">
      <c r="A158" s="23">
        <f>CONCATENATE(VLOOKUP($F158,{"czg",1;"tfq",2;"zyd",3;"jzq",4;"gcz",5;"pcc",6},2,FALSE))*10000+$G158*100+$H158</f>
        <v>51201</v>
      </c>
      <c r="B158" s="26" t="str">
        <f t="shared" si="9"/>
        <v>gcz-12-1-jlr-loc1</v>
      </c>
      <c r="C158" s="26" t="str">
        <f t="shared" si="10"/>
        <v>gcz-12-1-jlr-loc2</v>
      </c>
      <c r="D158" s="26" t="str">
        <f t="shared" si="11"/>
        <v>gcz-12-1-jlr-loc3</v>
      </c>
      <c r="F158" s="8" t="s">
        <v>1105</v>
      </c>
      <c r="G158" s="8">
        <v>12</v>
      </c>
      <c r="H158" s="8">
        <v>1</v>
      </c>
    </row>
    <row r="159" spans="1:8">
      <c r="A159" s="23">
        <f>CONCATENATE(VLOOKUP($F159,{"czg",1;"tfq",2;"zyd",3;"jzq",4;"gcz",5;"pcc",6},2,FALSE))*10000+$G159*100+$H159</f>
        <v>51202</v>
      </c>
      <c r="B159" s="26" t="str">
        <f t="shared" si="9"/>
        <v>gcz-12-2-jlr-loc1</v>
      </c>
      <c r="C159" s="26" t="str">
        <f t="shared" si="10"/>
        <v>gcz-12-2-jlr-loc2</v>
      </c>
      <c r="D159" s="26" t="str">
        <f t="shared" si="11"/>
        <v>gcz-12-2-jlr-loc3</v>
      </c>
      <c r="F159" s="8" t="s">
        <v>1105</v>
      </c>
      <c r="G159" s="8">
        <v>12</v>
      </c>
      <c r="H159" s="8">
        <v>2</v>
      </c>
    </row>
    <row r="160" spans="1:8">
      <c r="A160" s="23">
        <f>CONCATENATE(VLOOKUP($F160,{"czg",1;"tfq",2;"zyd",3;"jzq",4;"gcz",5;"pcc",6},2,FALSE))*10000+$G160*100+$H160</f>
        <v>51203</v>
      </c>
      <c r="B160" s="26" t="str">
        <f t="shared" si="9"/>
        <v>gcz-12-3-jlr-loc1</v>
      </c>
      <c r="C160" s="26" t="str">
        <f t="shared" si="10"/>
        <v>gcz-12-3-jlr-loc2</v>
      </c>
      <c r="D160" s="26" t="str">
        <f t="shared" si="11"/>
        <v>gcz-12-3-jlr-loc3</v>
      </c>
      <c r="F160" s="8" t="s">
        <v>1105</v>
      </c>
      <c r="G160" s="8">
        <v>12</v>
      </c>
      <c r="H160" s="8">
        <v>3</v>
      </c>
    </row>
    <row r="161" spans="1:8">
      <c r="A161" s="23">
        <f>CONCATENATE(VLOOKUP($F161,{"czg",1;"tfq",2;"zyd",3;"jzq",4;"gcz",5;"pcc",6},2,FALSE))*10000+$G161*100+$H161</f>
        <v>51204</v>
      </c>
      <c r="B161" s="26" t="str">
        <f t="shared" si="9"/>
        <v>gcz-12-4-jlr-loc1</v>
      </c>
      <c r="C161" s="26" t="str">
        <f t="shared" si="10"/>
        <v>gcz-12-4-jlr-loc2</v>
      </c>
      <c r="D161" s="26" t="str">
        <f t="shared" si="11"/>
        <v>gcz-12-4-jlr-loc3</v>
      </c>
      <c r="F161" s="8" t="s">
        <v>1105</v>
      </c>
      <c r="G161" s="8">
        <v>12</v>
      </c>
      <c r="H161" s="8">
        <v>4</v>
      </c>
    </row>
    <row r="162" spans="1:8">
      <c r="A162" s="23">
        <f>CONCATENATE(VLOOKUP($F162,{"czg",1;"tfq",2;"zyd",3;"jzq",4;"gcz",5;"pcc",6},2,FALSE))*10000+$G162*100+$H162</f>
        <v>51205</v>
      </c>
      <c r="B162" s="26" t="str">
        <f t="shared" si="9"/>
        <v>gcz-12-5-jlr-loc1</v>
      </c>
      <c r="C162" s="26" t="str">
        <f t="shared" si="10"/>
        <v>gcz-12-5-jlr-loc2</v>
      </c>
      <c r="D162" s="26" t="str">
        <f t="shared" si="11"/>
        <v>gcz-12-5-jlr-loc3</v>
      </c>
      <c r="F162" s="8" t="s">
        <v>1105</v>
      </c>
      <c r="G162" s="8">
        <v>12</v>
      </c>
      <c r="H162" s="8">
        <v>5</v>
      </c>
    </row>
    <row r="163" spans="1:8">
      <c r="A163" s="23">
        <f>CONCATENATE(VLOOKUP($F163,{"czg",1;"tfq",2;"zyd",3;"jzq",4;"gcz",5;"pcc",6},2,FALSE))*10000+$G163*100+$H163</f>
        <v>51501</v>
      </c>
      <c r="B163" s="26" t="str">
        <f t="shared" si="9"/>
        <v>gcz-15-1-jlr-loc1</v>
      </c>
      <c r="C163" s="26" t="str">
        <f t="shared" si="10"/>
        <v>gcz-15-1-jlr-loc2</v>
      </c>
      <c r="D163" s="26" t="str">
        <f t="shared" si="11"/>
        <v>gcz-15-1-jlr-loc3</v>
      </c>
      <c r="F163" s="8" t="s">
        <v>1105</v>
      </c>
      <c r="G163" s="8">
        <v>15</v>
      </c>
      <c r="H163" s="8">
        <v>1</v>
      </c>
    </row>
    <row r="164" spans="1:8">
      <c r="A164" s="23">
        <f>CONCATENATE(VLOOKUP($F164,{"czg",1;"tfq",2;"zyd",3;"jzq",4;"gcz",5;"pcc",6},2,FALSE))*10000+$G164*100+$H164</f>
        <v>51502</v>
      </c>
      <c r="B164" s="26" t="str">
        <f t="shared" si="9"/>
        <v>gcz-15-2-jlr-loc1</v>
      </c>
      <c r="C164" s="26" t="str">
        <f t="shared" si="10"/>
        <v>gcz-15-2-jlr-loc2</v>
      </c>
      <c r="D164" s="26" t="str">
        <f t="shared" si="11"/>
        <v>gcz-15-2-jlr-loc3</v>
      </c>
      <c r="F164" s="8" t="s">
        <v>1105</v>
      </c>
      <c r="G164" s="8">
        <v>15</v>
      </c>
      <c r="H164" s="8">
        <v>2</v>
      </c>
    </row>
    <row r="165" spans="1:8">
      <c r="A165" s="23">
        <f>CONCATENATE(VLOOKUP($F165,{"czg",1;"tfq",2;"zyd",3;"jzq",4;"gcz",5;"pcc",6},2,FALSE))*10000+$G165*100+$H165</f>
        <v>51503</v>
      </c>
      <c r="B165" s="26" t="str">
        <f t="shared" si="9"/>
        <v>gcz-15-3-jlr-loc1</v>
      </c>
      <c r="C165" s="26" t="str">
        <f t="shared" si="10"/>
        <v>gcz-15-3-jlr-loc2</v>
      </c>
      <c r="D165" s="26" t="str">
        <f t="shared" si="11"/>
        <v>gcz-15-3-jlr-loc3</v>
      </c>
      <c r="F165" s="8" t="s">
        <v>1105</v>
      </c>
      <c r="G165" s="8">
        <v>15</v>
      </c>
      <c r="H165" s="8">
        <v>3</v>
      </c>
    </row>
    <row r="166" spans="1:8">
      <c r="A166" s="23">
        <f>CONCATENATE(VLOOKUP($F166,{"czg",1;"tfq",2;"zyd",3;"jzq",4;"gcz",5;"pcc",6},2,FALSE))*10000+$G166*100+$H166</f>
        <v>51504</v>
      </c>
      <c r="B166" s="26" t="str">
        <f t="shared" si="9"/>
        <v>gcz-15-4-jlr-loc1</v>
      </c>
      <c r="C166" s="26" t="str">
        <f t="shared" si="10"/>
        <v>gcz-15-4-jlr-loc2</v>
      </c>
      <c r="D166" s="26" t="str">
        <f t="shared" si="11"/>
        <v>gcz-15-4-jlr-loc3</v>
      </c>
      <c r="F166" s="8" t="s">
        <v>1105</v>
      </c>
      <c r="G166" s="8">
        <v>15</v>
      </c>
      <c r="H166" s="8">
        <v>4</v>
      </c>
    </row>
    <row r="167" spans="1:8">
      <c r="A167" s="23">
        <f>CONCATENATE(VLOOKUP($F167,{"czg",1;"tfq",2;"zyd",3;"jzq",4;"gcz",5;"pcc",6},2,FALSE))*10000+$G167*100+$H167</f>
        <v>51505</v>
      </c>
      <c r="B167" s="26" t="str">
        <f t="shared" si="9"/>
        <v>gcz-15-5-jlr-loc1</v>
      </c>
      <c r="C167" s="26" t="str">
        <f t="shared" si="10"/>
        <v>gcz-15-5-jlr-loc2</v>
      </c>
      <c r="D167" s="26" t="str">
        <f t="shared" si="11"/>
        <v>gcz-15-5-jlr-loc3</v>
      </c>
      <c r="F167" s="8" t="s">
        <v>1105</v>
      </c>
      <c r="G167" s="8">
        <v>15</v>
      </c>
      <c r="H167" s="8">
        <v>5</v>
      </c>
    </row>
    <row r="168" spans="1:8">
      <c r="A168" s="23">
        <f>CONCATENATE(VLOOKUP($F168,{"czg",1;"tfq",2;"zyd",3;"jzq",4;"gcz",5;"pcc",6},2,FALSE))*10000+$G168*100+$H168</f>
        <v>60701</v>
      </c>
      <c r="B168" s="8" t="str">
        <f t="shared" si="9"/>
        <v>pcc-7-1-jlr-loc1</v>
      </c>
      <c r="C168" s="8" t="str">
        <f t="shared" si="10"/>
        <v>pcc-7-1-jlr-loc2</v>
      </c>
      <c r="D168" s="8" t="str">
        <f t="shared" si="11"/>
        <v>pcc-7-1-jlr-loc3</v>
      </c>
      <c r="F168" s="8" t="s">
        <v>1106</v>
      </c>
      <c r="G168" s="8">
        <v>7</v>
      </c>
      <c r="H168" s="8">
        <v>1</v>
      </c>
    </row>
    <row r="169" spans="1:8">
      <c r="A169" s="23">
        <f>CONCATENATE(VLOOKUP($F169,{"czg",1;"tfq",2;"zyd",3;"jzq",4;"gcz",5;"pcc",6},2,FALSE))*10000+$G169*100+$H169</f>
        <v>60901</v>
      </c>
      <c r="B169" s="8" t="str">
        <f t="shared" si="9"/>
        <v>pcc-9-1-jlr-loc1</v>
      </c>
      <c r="C169" s="8" t="str">
        <f t="shared" si="10"/>
        <v>pcc-9-1-jlr-loc2</v>
      </c>
      <c r="D169" s="8" t="str">
        <f t="shared" si="11"/>
        <v>pcc-9-1-jlr-loc3</v>
      </c>
      <c r="F169" s="8" t="s">
        <v>1106</v>
      </c>
      <c r="G169" s="8">
        <v>9</v>
      </c>
      <c r="H169" s="8">
        <v>1</v>
      </c>
    </row>
    <row r="170" spans="1:8">
      <c r="A170" s="23">
        <f>CONCATENATE(VLOOKUP($F170,{"czg",1;"tfq",2;"zyd",3;"jzq",4;"gcz",5;"pcc",6},2,FALSE))*10000+$G170*100+$H170</f>
        <v>61201</v>
      </c>
      <c r="B170" s="8" t="str">
        <f t="shared" si="9"/>
        <v>pcc-12-1-jlr-loc1</v>
      </c>
      <c r="C170" s="8" t="str">
        <f t="shared" si="10"/>
        <v>pcc-12-1-jlr-loc2</v>
      </c>
      <c r="D170" s="8" t="str">
        <f t="shared" si="11"/>
        <v>pcc-12-1-jlr-loc3</v>
      </c>
      <c r="F170" s="8" t="s">
        <v>1106</v>
      </c>
      <c r="G170" s="8">
        <v>12</v>
      </c>
      <c r="H170" s="8">
        <v>1</v>
      </c>
    </row>
    <row r="171" spans="1:8">
      <c r="A171" s="23">
        <f>CONCATENATE(VLOOKUP($F171,{"czg",1;"tfq",2;"zyd",3;"jzq",4;"gcz",5;"pcc",6},2,FALSE))*10000+$G171*100+$H171</f>
        <v>61501</v>
      </c>
      <c r="B171" s="8" t="str">
        <f t="shared" si="9"/>
        <v>pcc-15-1-jlr-loc1</v>
      </c>
      <c r="C171" s="8" t="str">
        <f t="shared" si="10"/>
        <v>pcc-15-1-jlr-loc2</v>
      </c>
      <c r="D171" s="8" t="str">
        <f t="shared" si="11"/>
        <v>pcc-15-1-jlr-loc3</v>
      </c>
      <c r="F171" s="8" t="s">
        <v>1106</v>
      </c>
      <c r="G171" s="8">
        <v>15</v>
      </c>
      <c r="H171" s="8">
        <v>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9"/>
  <sheetViews>
    <sheetView tabSelected="1" workbookViewId="0">
      <pane xSplit="1" ySplit="3" topLeftCell="B19" activePane="bottomRight" state="frozen"/>
      <selection/>
      <selection pane="topRight"/>
      <selection pane="bottomLeft"/>
      <selection pane="bottomRight" activeCell="J33" sqref="J33"/>
    </sheetView>
  </sheetViews>
  <sheetFormatPr defaultColWidth="9" defaultRowHeight="16.5"/>
  <cols>
    <col min="1" max="1" width="9" style="8"/>
    <col min="2" max="2" width="23.875" style="8" customWidth="1"/>
    <col min="3" max="3" width="17.5" style="8" customWidth="1"/>
    <col min="4" max="5" width="9" style="8"/>
    <col min="6" max="6" width="12.5" style="8" customWidth="1"/>
    <col min="7" max="7" width="20.625" style="8" customWidth="1"/>
    <col min="8" max="8" width="9" style="8"/>
    <col min="9" max="9" width="21.375" style="8" customWidth="1"/>
    <col min="10" max="16384" width="9" style="8"/>
  </cols>
  <sheetData>
    <row r="1" s="12" customFormat="1" ht="15" spans="1:40">
      <c r="A1" s="12" t="s">
        <v>11</v>
      </c>
      <c r="B1" s="12" t="s">
        <v>23</v>
      </c>
      <c r="C1" s="12" t="s">
        <v>21</v>
      </c>
      <c r="D1" s="12" t="s">
        <v>1107</v>
      </c>
      <c r="E1" s="12" t="s">
        <v>1108</v>
      </c>
      <c r="F1" s="12" t="s">
        <v>1109</v>
      </c>
      <c r="G1" s="14" t="s">
        <v>1110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7">
      <c r="A2" s="8" t="s">
        <v>1067</v>
      </c>
      <c r="B2" s="8" t="s">
        <v>52</v>
      </c>
      <c r="C2" s="8" t="s">
        <v>1111</v>
      </c>
      <c r="D2" s="8" t="s">
        <v>52</v>
      </c>
      <c r="E2" s="8" t="s">
        <v>52</v>
      </c>
      <c r="F2" s="8" t="s">
        <v>52</v>
      </c>
      <c r="G2" s="8" t="s">
        <v>1112</v>
      </c>
    </row>
    <row r="3" s="13" customFormat="1" ht="104.25" customHeight="1" spans="1:7">
      <c r="A3" s="13" t="s">
        <v>1113</v>
      </c>
      <c r="B3" s="15" t="s">
        <v>1114</v>
      </c>
      <c r="C3" s="13" t="s">
        <v>1115</v>
      </c>
      <c r="D3" s="13" t="s">
        <v>1116</v>
      </c>
      <c r="E3" s="15" t="s">
        <v>1117</v>
      </c>
      <c r="F3" s="13" t="s">
        <v>1118</v>
      </c>
      <c r="G3" s="13" t="s">
        <v>1119</v>
      </c>
    </row>
    <row r="4" spans="1:7">
      <c r="A4" s="8">
        <v>1</v>
      </c>
      <c r="B4" s="8">
        <v>1</v>
      </c>
      <c r="C4" s="8" t="s">
        <v>1120</v>
      </c>
      <c r="D4" s="8">
        <v>1</v>
      </c>
      <c r="E4" s="8">
        <f>INDEX(难度数据!$A$37:$G$53,MATCH($D4,难度数据!$A$37:$A$53,0),MATCH($B4,难度数据!$A$37:$G$37,0))</f>
        <v>2</v>
      </c>
      <c r="F4" s="8">
        <v>1</v>
      </c>
      <c r="G4" s="8" t="s">
        <v>1121</v>
      </c>
    </row>
    <row r="5" spans="1:7">
      <c r="A5" s="8">
        <v>2</v>
      </c>
      <c r="B5" s="8">
        <v>1</v>
      </c>
      <c r="C5" s="8" t="s">
        <v>1122</v>
      </c>
      <c r="D5" s="8">
        <v>2</v>
      </c>
      <c r="E5" s="8">
        <f>INDEX(难度数据!$A$37:$G$53,MATCH($D5,难度数据!$A$37:$A$53,0),MATCH($B5,难度数据!$A$37:$G$37,0))</f>
        <v>7</v>
      </c>
      <c r="F5" s="8">
        <v>1</v>
      </c>
      <c r="G5" s="8" t="s">
        <v>1123</v>
      </c>
    </row>
    <row r="6" spans="1:7">
      <c r="A6" s="8">
        <v>3</v>
      </c>
      <c r="B6" s="8">
        <v>1</v>
      </c>
      <c r="C6" s="8" t="s">
        <v>1124</v>
      </c>
      <c r="D6" s="8">
        <v>3</v>
      </c>
      <c r="E6" s="8">
        <f>INDEX(难度数据!$A$37:$G$53,MATCH($D6,难度数据!$A$37:$A$53,0),MATCH($B6,难度数据!$A$37:$G$37,0))</f>
        <v>14</v>
      </c>
      <c r="F6" s="8">
        <v>1</v>
      </c>
      <c r="G6" s="8" t="s">
        <v>1125</v>
      </c>
    </row>
    <row r="7" spans="1:7">
      <c r="A7" s="8">
        <v>4</v>
      </c>
      <c r="B7" s="8">
        <v>1</v>
      </c>
      <c r="C7" s="8" t="s">
        <v>1126</v>
      </c>
      <c r="D7" s="8">
        <v>4</v>
      </c>
      <c r="E7" s="8">
        <f>INDEX(难度数据!$A$37:$G$53,MATCH($D7,难度数据!$A$37:$A$53,0),MATCH($B7,难度数据!$A$37:$G$37,0))</f>
        <v>19</v>
      </c>
      <c r="F7" s="8">
        <v>1</v>
      </c>
      <c r="G7" s="8" t="s">
        <v>1127</v>
      </c>
    </row>
    <row r="8" spans="1:7">
      <c r="A8" s="8">
        <v>5</v>
      </c>
      <c r="B8" s="8">
        <v>1</v>
      </c>
      <c r="C8" s="8" t="s">
        <v>1128</v>
      </c>
      <c r="D8" s="8">
        <v>5</v>
      </c>
      <c r="E8" s="8">
        <f>INDEX(难度数据!$A$37:$G$53,MATCH($D8,难度数据!$A$37:$A$53,0),MATCH($B8,难度数据!$A$37:$G$37,0))</f>
        <v>24</v>
      </c>
      <c r="F8" s="8">
        <v>1</v>
      </c>
      <c r="G8" s="8" t="s">
        <v>1129</v>
      </c>
    </row>
    <row r="9" spans="1:7">
      <c r="A9" s="8">
        <v>6</v>
      </c>
      <c r="B9" s="8">
        <v>1</v>
      </c>
      <c r="C9" s="8" t="s">
        <v>1130</v>
      </c>
      <c r="D9" s="8">
        <v>6</v>
      </c>
      <c r="E9" s="8">
        <f>INDEX(难度数据!$A$37:$G$53,MATCH($D9,难度数据!$A$37:$A$53,0),MATCH($B9,难度数据!$A$37:$G$37,0))</f>
        <v>29</v>
      </c>
      <c r="F9" s="8">
        <v>1</v>
      </c>
      <c r="G9" s="8" t="s">
        <v>1131</v>
      </c>
    </row>
    <row r="10" spans="1:7">
      <c r="A10" s="8">
        <v>7</v>
      </c>
      <c r="B10" s="8">
        <v>1</v>
      </c>
      <c r="C10" s="8" t="s">
        <v>1132</v>
      </c>
      <c r="D10" s="8">
        <v>7</v>
      </c>
      <c r="E10" s="8">
        <f>INDEX(难度数据!$A$37:$G$53,MATCH($D10,难度数据!$A$37:$A$53,0),MATCH($B10,难度数据!$A$37:$G$37,0))</f>
        <v>34</v>
      </c>
      <c r="F10" s="8">
        <v>1</v>
      </c>
      <c r="G10" s="8" t="s">
        <v>1133</v>
      </c>
    </row>
    <row r="11" spans="1:7">
      <c r="A11" s="8">
        <v>8</v>
      </c>
      <c r="B11" s="8">
        <v>1</v>
      </c>
      <c r="C11" s="8" t="s">
        <v>1134</v>
      </c>
      <c r="D11" s="8">
        <v>8</v>
      </c>
      <c r="E11" s="8">
        <f>INDEX(难度数据!$A$37:$G$53,MATCH($D11,难度数据!$A$37:$A$53,0),MATCH($B11,难度数据!$A$37:$G$37,0))</f>
        <v>43</v>
      </c>
      <c r="F11" s="8">
        <v>1</v>
      </c>
      <c r="G11" s="8" t="s">
        <v>1135</v>
      </c>
    </row>
    <row r="12" spans="1:7">
      <c r="A12" s="8">
        <v>9</v>
      </c>
      <c r="B12" s="8">
        <v>1</v>
      </c>
      <c r="C12" s="8" t="s">
        <v>1136</v>
      </c>
      <c r="D12" s="8">
        <v>9</v>
      </c>
      <c r="E12" s="8">
        <f>INDEX(难度数据!$A$37:$G$53,MATCH($D12,难度数据!$A$37:$A$53,0),MATCH($B12,难度数据!$A$37:$G$37,0))</f>
        <v>46</v>
      </c>
      <c r="F12" s="8">
        <v>1</v>
      </c>
      <c r="G12" s="8" t="s">
        <v>1137</v>
      </c>
    </row>
    <row r="13" spans="1:7">
      <c r="A13" s="8">
        <v>10</v>
      </c>
      <c r="B13" s="8">
        <v>2</v>
      </c>
      <c r="C13" s="8" t="s">
        <v>1138</v>
      </c>
      <c r="D13" s="8">
        <v>1</v>
      </c>
      <c r="E13" s="8">
        <f>INDEX(难度数据!$A$37:$G$53,MATCH($D13,难度数据!$A$37:$A$53,0),MATCH($B13,难度数据!$A$37:$G$37,0))</f>
        <v>5</v>
      </c>
      <c r="F13" s="8">
        <v>1</v>
      </c>
      <c r="G13" s="8" t="s">
        <v>1139</v>
      </c>
    </row>
    <row r="14" spans="1:7">
      <c r="A14" s="8">
        <v>11</v>
      </c>
      <c r="B14" s="8">
        <v>2</v>
      </c>
      <c r="C14" s="8" t="s">
        <v>1140</v>
      </c>
      <c r="D14" s="8">
        <v>2</v>
      </c>
      <c r="E14" s="8">
        <f>INDEX(难度数据!$A$37:$G$53,MATCH($D14,难度数据!$A$37:$A$53,0),MATCH($B14,难度数据!$A$37:$G$37,0))</f>
        <v>8</v>
      </c>
      <c r="F14" s="8">
        <v>1</v>
      </c>
      <c r="G14" s="8" t="s">
        <v>1141</v>
      </c>
    </row>
    <row r="15" spans="1:7">
      <c r="A15" s="8">
        <v>12</v>
      </c>
      <c r="B15" s="8">
        <v>2</v>
      </c>
      <c r="C15" s="8" t="s">
        <v>1142</v>
      </c>
      <c r="D15" s="8">
        <v>3</v>
      </c>
      <c r="E15" s="8">
        <f>INDEX(难度数据!$A$37:$G$53,MATCH($D15,难度数据!$A$37:$A$53,0),MATCH($B15,难度数据!$A$37:$G$37,0))</f>
        <v>13</v>
      </c>
      <c r="F15" s="8">
        <v>1</v>
      </c>
      <c r="G15" s="8" t="s">
        <v>1143</v>
      </c>
    </row>
    <row r="16" spans="1:7">
      <c r="A16" s="8">
        <v>13</v>
      </c>
      <c r="B16" s="8">
        <v>2</v>
      </c>
      <c r="C16" s="8" t="s">
        <v>1144</v>
      </c>
      <c r="D16" s="8">
        <v>4</v>
      </c>
      <c r="E16" s="8">
        <f>INDEX(难度数据!$A$37:$G$53,MATCH($D16,难度数据!$A$37:$A$53,0),MATCH($B16,难度数据!$A$37:$G$37,0))</f>
        <v>18</v>
      </c>
      <c r="F16" s="8">
        <v>1</v>
      </c>
      <c r="G16" s="8" t="s">
        <v>1145</v>
      </c>
    </row>
    <row r="17" spans="1:7">
      <c r="A17" s="8">
        <v>14</v>
      </c>
      <c r="B17" s="8">
        <v>2</v>
      </c>
      <c r="C17" s="8" t="s">
        <v>1146</v>
      </c>
      <c r="D17" s="8">
        <v>5</v>
      </c>
      <c r="E17" s="8">
        <f>INDEX(难度数据!$A$37:$G$53,MATCH($D17,难度数据!$A$37:$A$53,0),MATCH($B17,难度数据!$A$37:$G$37,0))</f>
        <v>22</v>
      </c>
      <c r="F17" s="8">
        <v>1</v>
      </c>
      <c r="G17" s="8" t="s">
        <v>1147</v>
      </c>
    </row>
    <row r="18" spans="1:7">
      <c r="A18" s="8">
        <v>15</v>
      </c>
      <c r="B18" s="8">
        <v>2</v>
      </c>
      <c r="C18" s="8" t="s">
        <v>1148</v>
      </c>
      <c r="D18" s="8">
        <v>6</v>
      </c>
      <c r="E18" s="8">
        <f>INDEX(难度数据!$A$37:$G$53,MATCH($D18,难度数据!$A$37:$A$53,0),MATCH($B18,难度数据!$A$37:$G$37,0))</f>
        <v>26</v>
      </c>
      <c r="F18" s="8">
        <v>1</v>
      </c>
      <c r="G18" s="8" t="s">
        <v>1149</v>
      </c>
    </row>
    <row r="19" spans="1:7">
      <c r="A19" s="8">
        <v>16</v>
      </c>
      <c r="B19" s="8">
        <v>2</v>
      </c>
      <c r="C19" s="8" t="s">
        <v>1150</v>
      </c>
      <c r="D19" s="8">
        <v>7</v>
      </c>
      <c r="E19" s="8">
        <f>INDEX(难度数据!$A$37:$G$53,MATCH($D19,难度数据!$A$37:$A$53,0),MATCH($B19,难度数据!$A$37:$G$37,0))</f>
        <v>31</v>
      </c>
      <c r="F19" s="8">
        <v>1</v>
      </c>
      <c r="G19" s="8" t="s">
        <v>1151</v>
      </c>
    </row>
    <row r="20" spans="1:7">
      <c r="A20" s="8">
        <v>17</v>
      </c>
      <c r="B20" s="8">
        <v>2</v>
      </c>
      <c r="C20" s="8" t="s">
        <v>1152</v>
      </c>
      <c r="D20" s="8">
        <v>8</v>
      </c>
      <c r="E20" s="8">
        <f>INDEX(难度数据!$A$37:$G$53,MATCH($D20,难度数据!$A$37:$A$53,0),MATCH($B20,难度数据!$A$37:$G$37,0))</f>
        <v>35</v>
      </c>
      <c r="F20" s="8">
        <v>1</v>
      </c>
      <c r="G20" s="8" t="s">
        <v>1153</v>
      </c>
    </row>
    <row r="21" spans="1:7">
      <c r="A21" s="8">
        <v>18</v>
      </c>
      <c r="B21" s="8">
        <v>2</v>
      </c>
      <c r="C21" s="8" t="s">
        <v>1154</v>
      </c>
      <c r="D21" s="8">
        <v>9</v>
      </c>
      <c r="E21" s="8">
        <f>INDEX(难度数据!$A$37:$G$53,MATCH($D21,难度数据!$A$37:$A$53,0),MATCH($B21,难度数据!$A$37:$G$37,0))</f>
        <v>38</v>
      </c>
      <c r="F21" s="8">
        <v>1</v>
      </c>
      <c r="G21" s="8" t="s">
        <v>1155</v>
      </c>
    </row>
    <row r="22" spans="1:7">
      <c r="A22" s="8">
        <v>19</v>
      </c>
      <c r="B22" s="8">
        <v>2</v>
      </c>
      <c r="C22" s="8" t="s">
        <v>1156</v>
      </c>
      <c r="D22" s="8">
        <v>10</v>
      </c>
      <c r="E22" s="8">
        <f>INDEX(难度数据!$A$37:$G$53,MATCH($D22,难度数据!$A$37:$A$53,0),MATCH($B22,难度数据!$A$37:$G$37,0))</f>
        <v>39</v>
      </c>
      <c r="F22" s="8">
        <v>1</v>
      </c>
      <c r="G22" s="8" t="s">
        <v>1157</v>
      </c>
    </row>
    <row r="23" spans="1:12">
      <c r="A23" s="8">
        <v>20</v>
      </c>
      <c r="B23" s="8">
        <v>2</v>
      </c>
      <c r="C23" s="8" t="s">
        <v>1158</v>
      </c>
      <c r="D23" s="8">
        <v>11</v>
      </c>
      <c r="E23" s="8">
        <f>INDEX(难度数据!$A$37:$G$53,MATCH($D23,难度数据!$A$37:$A$53,0),MATCH($B23,难度数据!$A$37:$G$37,0))</f>
        <v>42</v>
      </c>
      <c r="F23" s="8">
        <v>1</v>
      </c>
      <c r="G23" s="8" t="s">
        <v>1159</v>
      </c>
      <c r="K23" s="18">
        <v>1</v>
      </c>
      <c r="L23" s="18">
        <v>1</v>
      </c>
    </row>
    <row r="24" spans="1:12">
      <c r="A24" s="8">
        <v>21</v>
      </c>
      <c r="B24" s="8">
        <v>2</v>
      </c>
      <c r="C24" s="8" t="s">
        <v>1160</v>
      </c>
      <c r="D24" s="8">
        <v>12</v>
      </c>
      <c r="E24" s="8">
        <f>INDEX(难度数据!$A$37:$G$53,MATCH($D24,难度数据!$A$37:$A$53,0),MATCH($B24,难度数据!$A$37:$G$37,0))</f>
        <v>44</v>
      </c>
      <c r="F24" s="8">
        <v>1</v>
      </c>
      <c r="G24" s="8" t="s">
        <v>1161</v>
      </c>
      <c r="K24" s="18">
        <v>2</v>
      </c>
      <c r="L24" s="18">
        <v>2</v>
      </c>
    </row>
    <row r="25" spans="1:12">
      <c r="A25" s="8">
        <v>22</v>
      </c>
      <c r="B25" s="8">
        <v>2</v>
      </c>
      <c r="C25" s="8" t="s">
        <v>1162</v>
      </c>
      <c r="D25" s="8">
        <v>13</v>
      </c>
      <c r="E25" s="8">
        <f>INDEX(难度数据!$A$37:$G$53,MATCH($D25,难度数据!$A$37:$A$53,0),MATCH($B25,难度数据!$A$37:$G$37,0))</f>
        <v>46</v>
      </c>
      <c r="F25" s="8">
        <v>1</v>
      </c>
      <c r="G25" s="8" t="s">
        <v>1163</v>
      </c>
      <c r="K25" s="18">
        <v>3</v>
      </c>
      <c r="L25" s="18">
        <v>4</v>
      </c>
    </row>
    <row r="26" spans="1:12">
      <c r="A26" s="8">
        <v>23</v>
      </c>
      <c r="B26" s="8">
        <v>2</v>
      </c>
      <c r="C26" s="8" t="s">
        <v>1164</v>
      </c>
      <c r="D26" s="8">
        <v>14</v>
      </c>
      <c r="E26" s="8">
        <f>INDEX(难度数据!$A$37:$G$53,MATCH($D26,难度数据!$A$37:$A$53,0),MATCH($B26,难度数据!$A$37:$G$37,0))</f>
        <v>48</v>
      </c>
      <c r="F26" s="8">
        <v>1</v>
      </c>
      <c r="G26" s="8" t="s">
        <v>1165</v>
      </c>
      <c r="K26" s="18">
        <v>4</v>
      </c>
      <c r="L26" s="18">
        <v>5</v>
      </c>
    </row>
    <row r="27" spans="1:12">
      <c r="A27" s="8">
        <v>24</v>
      </c>
      <c r="B27" s="8">
        <v>2</v>
      </c>
      <c r="C27" s="8" t="s">
        <v>1166</v>
      </c>
      <c r="D27" s="8">
        <v>15</v>
      </c>
      <c r="E27" s="8">
        <f>INDEX(难度数据!$A$37:$G$53,MATCH($D27,难度数据!$A$37:$A$53,0),MATCH($B27,难度数据!$A$37:$G$37,0))</f>
        <v>50</v>
      </c>
      <c r="F27" s="8">
        <v>1</v>
      </c>
      <c r="G27" s="8" t="s">
        <v>1167</v>
      </c>
      <c r="K27" s="18"/>
      <c r="L27" s="18"/>
    </row>
    <row r="28" spans="1:12">
      <c r="A28" s="8">
        <v>25</v>
      </c>
      <c r="B28" s="8">
        <v>3</v>
      </c>
      <c r="C28" s="8" t="s">
        <v>1168</v>
      </c>
      <c r="D28" s="8">
        <v>1</v>
      </c>
      <c r="E28" s="8">
        <f>INDEX(难度数据!$A$37:$G$53,MATCH($D28,难度数据!$A$37:$A$53,0),MATCH($B28,难度数据!$A$37:$G$37,0))</f>
        <v>2</v>
      </c>
      <c r="F28" s="8">
        <v>1</v>
      </c>
      <c r="G28" s="16" t="s">
        <v>1169</v>
      </c>
      <c r="H28" s="17"/>
      <c r="I28" s="17"/>
      <c r="K28" s="18">
        <v>5</v>
      </c>
      <c r="L28" s="18">
        <v>7</v>
      </c>
    </row>
    <row r="29" spans="1:12">
      <c r="A29" s="8">
        <v>26</v>
      </c>
      <c r="B29" s="8">
        <v>3</v>
      </c>
      <c r="C29" s="8" t="s">
        <v>1170</v>
      </c>
      <c r="D29" s="8">
        <v>2</v>
      </c>
      <c r="E29" s="8">
        <f>INDEX(难度数据!$A$37:$G$53,MATCH($D29,难度数据!$A$37:$A$53,0),MATCH($B29,难度数据!$A$37:$G$37,0))</f>
        <v>5</v>
      </c>
      <c r="F29" s="8">
        <v>1</v>
      </c>
      <c r="G29" s="8" t="s">
        <v>1171</v>
      </c>
      <c r="H29" s="17"/>
      <c r="I29" s="17"/>
      <c r="K29" s="18"/>
      <c r="L29" s="18"/>
    </row>
    <row r="30" spans="1:12">
      <c r="A30" s="8">
        <v>27</v>
      </c>
      <c r="B30" s="8">
        <v>3</v>
      </c>
      <c r="C30" s="8" t="s">
        <v>1172</v>
      </c>
      <c r="D30" s="8">
        <v>3</v>
      </c>
      <c r="E30" s="8">
        <f>INDEX(难度数据!$A$37:$G$53,MATCH($D30,难度数据!$A$37:$A$53,0),MATCH($B30,难度数据!$A$37:$G$37,0))</f>
        <v>9</v>
      </c>
      <c r="F30" s="8">
        <v>1</v>
      </c>
      <c r="G30" s="8" t="s">
        <v>1173</v>
      </c>
      <c r="H30" s="17"/>
      <c r="I30" s="17"/>
      <c r="K30" s="18">
        <v>6</v>
      </c>
      <c r="L30" s="18">
        <v>9</v>
      </c>
    </row>
    <row r="31" spans="1:12">
      <c r="A31" s="8">
        <v>28</v>
      </c>
      <c r="B31" s="8">
        <v>3</v>
      </c>
      <c r="C31" s="8" t="s">
        <v>1174</v>
      </c>
      <c r="D31" s="8">
        <v>4</v>
      </c>
      <c r="E31" s="8">
        <f>INDEX(难度数据!$A$37:$G$53,MATCH($D31,难度数据!$A$37:$A$53,0),MATCH($B31,难度数据!$A$37:$G$37,0))</f>
        <v>14</v>
      </c>
      <c r="F31" s="8">
        <v>1</v>
      </c>
      <c r="G31" s="8" t="s">
        <v>1175</v>
      </c>
      <c r="H31" s="17"/>
      <c r="I31" s="17"/>
      <c r="K31" s="18">
        <v>7</v>
      </c>
      <c r="L31" s="18">
        <v>10</v>
      </c>
    </row>
    <row r="32" spans="1:12">
      <c r="A32" s="8">
        <v>29</v>
      </c>
      <c r="B32" s="8">
        <v>3</v>
      </c>
      <c r="C32" s="8" t="s">
        <v>1176</v>
      </c>
      <c r="D32" s="8">
        <v>5</v>
      </c>
      <c r="E32" s="8">
        <f>INDEX(难度数据!$A$37:$G$53,MATCH($D32,难度数据!$A$37:$A$53,0),MATCH($B32,难度数据!$A$37:$G$37,0))</f>
        <v>19</v>
      </c>
      <c r="F32" s="8">
        <v>1</v>
      </c>
      <c r="G32" s="8" t="s">
        <v>1177</v>
      </c>
      <c r="H32" s="17"/>
      <c r="I32" s="17"/>
      <c r="K32" s="18"/>
      <c r="L32" s="18"/>
    </row>
    <row r="33" spans="1:12">
      <c r="A33" s="8">
        <v>30</v>
      </c>
      <c r="B33" s="8">
        <v>3</v>
      </c>
      <c r="C33" s="8" t="s">
        <v>1178</v>
      </c>
      <c r="D33" s="8">
        <v>6</v>
      </c>
      <c r="E33" s="8">
        <f>INDEX(难度数据!$A$37:$G$53,MATCH($D33,难度数据!$A$37:$A$53,0),MATCH($B33,难度数据!$A$37:$G$37,0))</f>
        <v>24</v>
      </c>
      <c r="F33" s="8">
        <v>1</v>
      </c>
      <c r="G33" s="8" t="s">
        <v>1179</v>
      </c>
      <c r="H33" s="17"/>
      <c r="I33" s="17"/>
      <c r="J33" s="8">
        <v>11</v>
      </c>
      <c r="K33" s="18">
        <v>8</v>
      </c>
      <c r="L33" s="18">
        <v>12</v>
      </c>
    </row>
    <row r="34" spans="1:12">
      <c r="A34" s="8">
        <v>31</v>
      </c>
      <c r="B34" s="8">
        <v>3</v>
      </c>
      <c r="C34" s="8" t="s">
        <v>1180</v>
      </c>
      <c r="D34" s="8">
        <v>7</v>
      </c>
      <c r="E34" s="8">
        <f>INDEX(难度数据!$A$37:$G$53,MATCH($D34,难度数据!$A$37:$A$53,0),MATCH($B34,难度数据!$A$37:$G$37,0))</f>
        <v>29</v>
      </c>
      <c r="F34" s="8">
        <v>1</v>
      </c>
      <c r="G34" s="8" t="s">
        <v>1181</v>
      </c>
      <c r="H34" s="17"/>
      <c r="I34" s="17"/>
      <c r="K34" s="18"/>
      <c r="L34" s="18"/>
    </row>
    <row r="35" spans="1:12">
      <c r="A35" s="8">
        <v>32</v>
      </c>
      <c r="B35" s="8">
        <v>3</v>
      </c>
      <c r="C35" s="8" t="s">
        <v>1182</v>
      </c>
      <c r="D35" s="8">
        <v>8</v>
      </c>
      <c r="E35" s="8">
        <f>INDEX(难度数据!$A$37:$G$53,MATCH($D35,难度数据!$A$37:$A$53,0),MATCH($B35,难度数据!$A$37:$G$37,0))</f>
        <v>32</v>
      </c>
      <c r="F35" s="8">
        <v>1</v>
      </c>
      <c r="G35" s="8" t="s">
        <v>1183</v>
      </c>
      <c r="H35" s="17"/>
      <c r="I35" s="17"/>
      <c r="K35" s="18">
        <v>9</v>
      </c>
      <c r="L35" s="18">
        <v>14</v>
      </c>
    </row>
    <row r="36" spans="1:9">
      <c r="A36" s="8">
        <v>33</v>
      </c>
      <c r="B36" s="8">
        <v>3</v>
      </c>
      <c r="C36" s="8" t="s">
        <v>1184</v>
      </c>
      <c r="D36" s="8">
        <v>9</v>
      </c>
      <c r="E36" s="8">
        <f>INDEX(难度数据!$A$37:$G$53,MATCH($D36,难度数据!$A$37:$A$53,0),MATCH($B36,难度数据!$A$37:$G$37,0))</f>
        <v>38</v>
      </c>
      <c r="F36" s="8">
        <v>1</v>
      </c>
      <c r="G36" s="8" t="s">
        <v>1185</v>
      </c>
      <c r="H36" s="17"/>
      <c r="I36" s="17"/>
    </row>
    <row r="37" spans="1:12">
      <c r="A37" s="8">
        <v>34</v>
      </c>
      <c r="B37" s="8">
        <v>3</v>
      </c>
      <c r="C37" s="8" t="s">
        <v>1186</v>
      </c>
      <c r="D37" s="8">
        <v>10</v>
      </c>
      <c r="E37" s="8">
        <f>INDEX(难度数据!$A$37:$G$53,MATCH($D37,难度数据!$A$37:$A$53,0),MATCH($B37,难度数据!$A$37:$G$37,0))</f>
        <v>42</v>
      </c>
      <c r="F37" s="8">
        <v>1</v>
      </c>
      <c r="G37" s="8" t="s">
        <v>1187</v>
      </c>
      <c r="H37" s="17"/>
      <c r="I37" s="17"/>
      <c r="K37" s="18"/>
      <c r="L37" s="18"/>
    </row>
    <row r="38" spans="1:9">
      <c r="A38" s="8">
        <v>35</v>
      </c>
      <c r="B38" s="8">
        <v>3</v>
      </c>
      <c r="C38" s="8" t="s">
        <v>1188</v>
      </c>
      <c r="D38" s="8">
        <v>11</v>
      </c>
      <c r="E38" s="8">
        <f>INDEX(难度数据!$A$37:$G$53,MATCH($D38,难度数据!$A$37:$A$53,0),MATCH($B38,难度数据!$A$37:$G$37,0))</f>
        <v>45</v>
      </c>
      <c r="F38" s="8">
        <v>1</v>
      </c>
      <c r="G38" s="8" t="s">
        <v>1189</v>
      </c>
      <c r="H38" s="17"/>
      <c r="I38" s="17"/>
    </row>
    <row r="39" spans="1:9">
      <c r="A39" s="8">
        <v>36</v>
      </c>
      <c r="B39" s="8">
        <v>3</v>
      </c>
      <c r="C39" s="8" t="s">
        <v>1190</v>
      </c>
      <c r="D39" s="8">
        <v>12</v>
      </c>
      <c r="E39" s="8">
        <f>INDEX(难度数据!$A$37:$G$53,MATCH($D39,难度数据!$A$37:$A$53,0),MATCH($B39,难度数据!$A$37:$G$37,0))</f>
        <v>46</v>
      </c>
      <c r="F39" s="8">
        <v>1</v>
      </c>
      <c r="G39" s="8" t="s">
        <v>1191</v>
      </c>
      <c r="H39" s="17"/>
      <c r="I39" s="17"/>
    </row>
    <row r="40" spans="1:9">
      <c r="A40" s="8">
        <v>37</v>
      </c>
      <c r="B40" s="8">
        <v>3</v>
      </c>
      <c r="C40" s="8" t="s">
        <v>1192</v>
      </c>
      <c r="D40" s="8">
        <v>13</v>
      </c>
      <c r="E40" s="8">
        <f>INDEX(难度数据!$A$37:$G$53,MATCH($D40,难度数据!$A$37:$A$53,0),MATCH($B40,难度数据!$A$37:$G$37,0))</f>
        <v>47</v>
      </c>
      <c r="F40" s="8">
        <v>1</v>
      </c>
      <c r="G40" s="8" t="s">
        <v>1193</v>
      </c>
      <c r="H40" s="17"/>
      <c r="I40" s="17"/>
    </row>
    <row r="41" spans="1:9">
      <c r="A41" s="8">
        <v>38</v>
      </c>
      <c r="B41" s="8">
        <v>3</v>
      </c>
      <c r="C41" s="8" t="s">
        <v>1194</v>
      </c>
      <c r="D41" s="8">
        <v>14</v>
      </c>
      <c r="E41" s="8">
        <f>INDEX(难度数据!$A$37:$G$53,MATCH($D41,难度数据!$A$37:$A$53,0),MATCH($B41,难度数据!$A$37:$G$37,0))</f>
        <v>48</v>
      </c>
      <c r="F41" s="8">
        <v>1</v>
      </c>
      <c r="G41" s="8" t="s">
        <v>1195</v>
      </c>
      <c r="H41" s="17"/>
      <c r="I41" s="17"/>
    </row>
    <row r="42" spans="1:9">
      <c r="A42" s="8">
        <v>39</v>
      </c>
      <c r="B42" s="8">
        <v>3</v>
      </c>
      <c r="C42" s="8" t="s">
        <v>1196</v>
      </c>
      <c r="D42" s="8">
        <v>15</v>
      </c>
      <c r="E42" s="8">
        <f>INDEX(难度数据!$A$37:$G$53,MATCH($D42,难度数据!$A$37:$A$53,0),MATCH($B42,难度数据!$A$37:$G$37,0))</f>
        <v>50</v>
      </c>
      <c r="F42" s="8">
        <v>1</v>
      </c>
      <c r="G42" s="8" t="s">
        <v>1197</v>
      </c>
      <c r="H42" s="17"/>
      <c r="I42" s="17"/>
    </row>
    <row r="43" spans="1:7">
      <c r="A43" s="8">
        <v>40</v>
      </c>
      <c r="B43" s="8">
        <v>4</v>
      </c>
      <c r="C43" s="8" t="s">
        <v>1198</v>
      </c>
      <c r="D43" s="8">
        <v>7</v>
      </c>
      <c r="E43" s="8">
        <f>INDEX(难度数据!$A$37:$G$53,MATCH($D43,难度数据!$A$37:$A$53,0),MATCH($B43,难度数据!$A$37:$G$37,0))</f>
        <v>30</v>
      </c>
      <c r="F43" s="9">
        <v>30</v>
      </c>
      <c r="G43" s="8" t="s">
        <v>1199</v>
      </c>
    </row>
    <row r="44" spans="1:7">
      <c r="A44" s="8">
        <v>41</v>
      </c>
      <c r="B44" s="8">
        <v>4</v>
      </c>
      <c r="C44" s="8" t="s">
        <v>1200</v>
      </c>
      <c r="D44" s="8">
        <v>9</v>
      </c>
      <c r="E44" s="8">
        <f>INDEX(难度数据!$A$37:$G$53,MATCH($D44,难度数据!$A$37:$A$53,0),MATCH($B44,难度数据!$A$37:$G$37,0))</f>
        <v>40</v>
      </c>
      <c r="F44" s="9">
        <v>40</v>
      </c>
      <c r="G44" s="8" t="s">
        <v>1201</v>
      </c>
    </row>
    <row r="45" spans="1:7">
      <c r="A45" s="8">
        <v>42</v>
      </c>
      <c r="B45" s="8">
        <v>4</v>
      </c>
      <c r="C45" s="8" t="s">
        <v>1202</v>
      </c>
      <c r="D45" s="8">
        <v>12</v>
      </c>
      <c r="E45" s="8">
        <f>INDEX(难度数据!$A$37:$G$53,MATCH($D45,难度数据!$A$37:$A$53,0),MATCH($B45,难度数据!$A$37:$G$37,0))</f>
        <v>45</v>
      </c>
      <c r="F45" s="9">
        <v>60</v>
      </c>
      <c r="G45" s="8" t="s">
        <v>1203</v>
      </c>
    </row>
    <row r="46" spans="1:7">
      <c r="A46" s="8">
        <v>43</v>
      </c>
      <c r="B46" s="8">
        <v>4</v>
      </c>
      <c r="C46" s="8" t="s">
        <v>1204</v>
      </c>
      <c r="D46" s="8">
        <v>15</v>
      </c>
      <c r="E46" s="8">
        <f>INDEX(难度数据!$A$37:$G$53,MATCH($D46,难度数据!$A$37:$A$53,0),MATCH($B46,难度数据!$A$37:$G$37,0))</f>
        <v>50</v>
      </c>
      <c r="F46" s="9">
        <v>80</v>
      </c>
      <c r="G46" s="8" t="s">
        <v>1205</v>
      </c>
    </row>
    <row r="47" spans="1:7">
      <c r="A47" s="8">
        <v>44</v>
      </c>
      <c r="B47" s="8">
        <v>5</v>
      </c>
      <c r="C47" s="8" t="s">
        <v>1206</v>
      </c>
      <c r="D47" s="8">
        <v>1</v>
      </c>
      <c r="E47" s="8">
        <f>INDEX(难度数据!$A$37:$G$53,MATCH($D47,难度数据!$A$37:$A$53,0),MATCH($B47,难度数据!$A$37:$G$37,0))</f>
        <v>2</v>
      </c>
      <c r="F47" s="8">
        <v>1</v>
      </c>
      <c r="G47" s="8" t="s">
        <v>1207</v>
      </c>
    </row>
    <row r="48" spans="1:7">
      <c r="A48" s="8">
        <v>45</v>
      </c>
      <c r="B48" s="8">
        <v>5</v>
      </c>
      <c r="C48" s="8" t="s">
        <v>1208</v>
      </c>
      <c r="D48" s="8">
        <v>2</v>
      </c>
      <c r="E48" s="8">
        <f>INDEX(难度数据!$A$37:$G$53,MATCH($D48,难度数据!$A$37:$A$53,0),MATCH($B48,难度数据!$A$37:$G$37,0))</f>
        <v>7</v>
      </c>
      <c r="F48" s="8">
        <v>1</v>
      </c>
      <c r="G48" s="8" t="s">
        <v>1209</v>
      </c>
    </row>
    <row r="49" spans="1:7">
      <c r="A49" s="8">
        <v>46</v>
      </c>
      <c r="B49" s="8">
        <v>5</v>
      </c>
      <c r="C49" s="8" t="s">
        <v>1210</v>
      </c>
      <c r="D49" s="8">
        <v>3</v>
      </c>
      <c r="E49" s="8">
        <f>INDEX(难度数据!$A$37:$G$53,MATCH($D49,难度数据!$A$37:$A$53,0),MATCH($B49,难度数据!$A$37:$G$37,0))</f>
        <v>14</v>
      </c>
      <c r="F49" s="8">
        <v>1</v>
      </c>
      <c r="G49" s="8" t="s">
        <v>1211</v>
      </c>
    </row>
    <row r="50" spans="1:7">
      <c r="A50" s="8">
        <v>47</v>
      </c>
      <c r="B50" s="8">
        <v>5</v>
      </c>
      <c r="C50" s="8" t="s">
        <v>1212</v>
      </c>
      <c r="D50" s="8">
        <v>4</v>
      </c>
      <c r="E50" s="8">
        <f>INDEX(难度数据!$A$37:$G$53,MATCH($D50,难度数据!$A$37:$A$53,0),MATCH($B50,难度数据!$A$37:$G$37,0))</f>
        <v>19</v>
      </c>
      <c r="F50" s="8">
        <v>1</v>
      </c>
      <c r="G50" s="8" t="s">
        <v>1213</v>
      </c>
    </row>
    <row r="51" spans="1:7">
      <c r="A51" s="8">
        <v>48</v>
      </c>
      <c r="B51" s="8">
        <v>5</v>
      </c>
      <c r="C51" s="8" t="s">
        <v>1214</v>
      </c>
      <c r="D51" s="8">
        <v>5</v>
      </c>
      <c r="E51" s="8">
        <f>INDEX(难度数据!$A$37:$G$53,MATCH($D51,难度数据!$A$37:$A$53,0),MATCH($B51,难度数据!$A$37:$G$37,0))</f>
        <v>24</v>
      </c>
      <c r="F51" s="8">
        <v>1</v>
      </c>
      <c r="G51" s="8" t="s">
        <v>1215</v>
      </c>
    </row>
    <row r="52" spans="1:7">
      <c r="A52" s="8">
        <v>49</v>
      </c>
      <c r="B52" s="8">
        <v>5</v>
      </c>
      <c r="C52" s="8" t="s">
        <v>1216</v>
      </c>
      <c r="D52" s="8">
        <v>6</v>
      </c>
      <c r="E52" s="8">
        <f>INDEX(难度数据!$A$37:$G$53,MATCH($D52,难度数据!$A$37:$A$53,0),MATCH($B52,难度数据!$A$37:$G$37,0))</f>
        <v>29</v>
      </c>
      <c r="F52" s="8">
        <v>1</v>
      </c>
      <c r="G52" s="8" t="s">
        <v>1217</v>
      </c>
    </row>
    <row r="53" spans="1:7">
      <c r="A53" s="8">
        <v>50</v>
      </c>
      <c r="B53" s="8">
        <v>5</v>
      </c>
      <c r="C53" s="8" t="s">
        <v>1218</v>
      </c>
      <c r="D53" s="8">
        <v>7</v>
      </c>
      <c r="E53" s="8">
        <f>INDEX(难度数据!$A$37:$G$53,MATCH($D53,难度数据!$A$37:$A$53,0),MATCH($B53,难度数据!$A$37:$G$37,0))</f>
        <v>34</v>
      </c>
      <c r="F53" s="8">
        <v>1</v>
      </c>
      <c r="G53" s="8" t="s">
        <v>1219</v>
      </c>
    </row>
    <row r="54" spans="1:7">
      <c r="A54" s="8">
        <v>51</v>
      </c>
      <c r="B54" s="8">
        <v>5</v>
      </c>
      <c r="C54" s="8" t="s">
        <v>1220</v>
      </c>
      <c r="D54" s="8">
        <v>8</v>
      </c>
      <c r="E54" s="8">
        <f>INDEX(难度数据!$A$37:$G$53,MATCH($D54,难度数据!$A$37:$A$53,0),MATCH($B54,难度数据!$A$37:$G$37,0))</f>
        <v>43</v>
      </c>
      <c r="F54" s="8">
        <v>1</v>
      </c>
      <c r="G54" s="8" t="s">
        <v>1221</v>
      </c>
    </row>
    <row r="55" spans="1:7">
      <c r="A55" s="8">
        <v>52</v>
      </c>
      <c r="B55" s="8">
        <v>5</v>
      </c>
      <c r="C55" s="8" t="s">
        <v>1222</v>
      </c>
      <c r="D55" s="8">
        <v>9</v>
      </c>
      <c r="E55" s="8">
        <f>INDEX(难度数据!$A$37:$G$53,MATCH($D55,难度数据!$A$37:$A$53,0),MATCH($B55,难度数据!$A$37:$G$37,0))</f>
        <v>46</v>
      </c>
      <c r="F55" s="8">
        <v>1</v>
      </c>
      <c r="G55" s="8" t="s">
        <v>1223</v>
      </c>
    </row>
    <row r="56" spans="1:7">
      <c r="A56" s="8">
        <v>53</v>
      </c>
      <c r="B56" s="8">
        <v>6</v>
      </c>
      <c r="C56" s="8" t="s">
        <v>1224</v>
      </c>
      <c r="D56" s="8">
        <v>7</v>
      </c>
      <c r="E56" s="8">
        <f>INDEX(难度数据!$A$37:$G$53,MATCH($D56,难度数据!$A$37:$A$53,0),MATCH($B56,难度数据!$A$37:$G$37,0))</f>
        <v>10</v>
      </c>
      <c r="F56" s="8">
        <v>1</v>
      </c>
      <c r="G56" s="8">
        <v>60701</v>
      </c>
    </row>
    <row r="57" spans="1:7">
      <c r="A57" s="8">
        <v>54</v>
      </c>
      <c r="B57" s="8">
        <v>6</v>
      </c>
      <c r="C57" s="8" t="s">
        <v>1225</v>
      </c>
      <c r="D57" s="8">
        <v>9</v>
      </c>
      <c r="E57" s="8">
        <f>INDEX(难度数据!$A$37:$G$53,MATCH($D57,难度数据!$A$37:$A$53,0),MATCH($B57,难度数据!$A$37:$G$37,0))</f>
        <v>20</v>
      </c>
      <c r="F57" s="8">
        <v>1</v>
      </c>
      <c r="G57" s="8">
        <v>60901</v>
      </c>
    </row>
    <row r="58" spans="1:7">
      <c r="A58" s="8">
        <v>55</v>
      </c>
      <c r="B58" s="8">
        <v>6</v>
      </c>
      <c r="C58" s="8" t="s">
        <v>1226</v>
      </c>
      <c r="D58" s="8">
        <v>12</v>
      </c>
      <c r="E58" s="8">
        <f>INDEX(难度数据!$A$37:$G$53,MATCH($D58,难度数据!$A$37:$A$53,0),MATCH($B58,难度数据!$A$37:$G$37,0))</f>
        <v>25</v>
      </c>
      <c r="F58" s="8">
        <v>1</v>
      </c>
      <c r="G58" s="8">
        <v>61201</v>
      </c>
    </row>
    <row r="59" spans="1:7">
      <c r="A59" s="8">
        <v>56</v>
      </c>
      <c r="B59" s="8">
        <v>6</v>
      </c>
      <c r="C59" s="8" t="s">
        <v>1227</v>
      </c>
      <c r="D59" s="8">
        <v>15</v>
      </c>
      <c r="E59" s="8">
        <f>INDEX(难度数据!$A$37:$G$53,MATCH($D59,难度数据!$A$37:$A$53,0),MATCH($B59,难度数据!$A$37:$G$37,0))</f>
        <v>28</v>
      </c>
      <c r="F59" s="8">
        <v>1</v>
      </c>
      <c r="G59" s="8">
        <v>61501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5"/>
  <sheetViews>
    <sheetView topLeftCell="H1" workbookViewId="0">
      <selection activeCell="AI7" sqref="AI7:AI55"/>
    </sheetView>
  </sheetViews>
  <sheetFormatPr defaultColWidth="9" defaultRowHeight="16.5"/>
  <cols>
    <col min="1" max="9" width="9" style="8"/>
    <col min="10" max="19" width="9.125" style="8" customWidth="1"/>
    <col min="20" max="20" width="9.625" style="8" customWidth="1"/>
    <col min="21" max="22" width="9.125" style="8" customWidth="1"/>
    <col min="23" max="23" width="9.625" style="8" customWidth="1"/>
    <col min="24" max="24" width="9.125" style="8" customWidth="1"/>
    <col min="25" max="25" width="9" style="8"/>
    <col min="26" max="27" width="9.125" style="8" customWidth="1"/>
    <col min="28" max="28" width="9.625" style="8" customWidth="1"/>
    <col min="29" max="30" width="9.125" style="8" customWidth="1"/>
    <col min="31" max="31" width="9.625" style="8" customWidth="1"/>
    <col min="32" max="33" width="9.125" style="8" customWidth="1"/>
    <col min="34" max="34" width="9.625" style="8" customWidth="1"/>
    <col min="35" max="35" width="9.125" style="8" customWidth="1"/>
    <col min="36" max="16384" width="9" style="8"/>
  </cols>
  <sheetData>
    <row r="1" spans="2:35">
      <c r="B1" s="8" t="s">
        <v>1082</v>
      </c>
      <c r="C1" s="8" t="s">
        <v>1084</v>
      </c>
      <c r="D1" s="8" t="s">
        <v>1103</v>
      </c>
      <c r="E1" s="8" t="s">
        <v>1104</v>
      </c>
      <c r="F1" s="8" t="s">
        <v>1105</v>
      </c>
      <c r="G1" s="8" t="s">
        <v>1106</v>
      </c>
      <c r="I1" s="9"/>
      <c r="J1" s="9"/>
      <c r="K1" s="9" t="s">
        <v>98</v>
      </c>
      <c r="L1" s="9" t="s">
        <v>101</v>
      </c>
      <c r="O1" s="8" t="s">
        <v>1228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  <c r="V1" s="11">
        <v>7</v>
      </c>
      <c r="W1" s="11">
        <v>8</v>
      </c>
      <c r="X1" s="11">
        <v>9</v>
      </c>
      <c r="Y1" s="11">
        <v>10</v>
      </c>
      <c r="Z1" s="11"/>
      <c r="AA1" s="11">
        <v>12</v>
      </c>
      <c r="AB1" s="11">
        <v>13</v>
      </c>
      <c r="AC1" s="11">
        <v>14</v>
      </c>
      <c r="AD1" s="11">
        <v>15</v>
      </c>
      <c r="AE1" s="11">
        <v>16</v>
      </c>
      <c r="AF1" s="11">
        <v>17</v>
      </c>
      <c r="AG1" s="11">
        <v>18</v>
      </c>
      <c r="AH1" s="11">
        <v>19</v>
      </c>
      <c r="AI1" s="11">
        <v>20</v>
      </c>
    </row>
    <row r="2" spans="1:12">
      <c r="A2" s="8">
        <v>1</v>
      </c>
      <c r="B2" s="8">
        <v>2</v>
      </c>
      <c r="C2" s="8">
        <v>5</v>
      </c>
      <c r="D2" s="8">
        <v>2</v>
      </c>
      <c r="E2" s="8">
        <f>D2</f>
        <v>2</v>
      </c>
      <c r="I2" s="9" t="s">
        <v>1229</v>
      </c>
      <c r="J2" s="9" t="s">
        <v>1230</v>
      </c>
      <c r="K2" s="9" t="s">
        <v>32</v>
      </c>
      <c r="L2" s="9" t="s">
        <v>32</v>
      </c>
    </row>
    <row r="3" spans="1:27">
      <c r="A3" s="8">
        <v>2</v>
      </c>
      <c r="B3" s="8">
        <v>5</v>
      </c>
      <c r="C3" s="8">
        <v>8</v>
      </c>
      <c r="D3" s="8">
        <v>7</v>
      </c>
      <c r="E3" s="8">
        <f t="shared" ref="E3:E10" si="0">D3</f>
        <v>7</v>
      </c>
      <c r="I3" s="9">
        <v>1</v>
      </c>
      <c r="J3" s="9">
        <v>10</v>
      </c>
      <c r="K3" s="9">
        <v>50</v>
      </c>
      <c r="L3" s="9">
        <v>100</v>
      </c>
      <c r="P3" s="8" t="s">
        <v>98</v>
      </c>
      <c r="AA3" s="8" t="s">
        <v>101</v>
      </c>
    </row>
    <row r="4" spans="1:33">
      <c r="A4" s="8">
        <v>3</v>
      </c>
      <c r="B4" s="8">
        <v>9</v>
      </c>
      <c r="C4" s="8">
        <v>13</v>
      </c>
      <c r="D4" s="8">
        <v>14</v>
      </c>
      <c r="E4" s="8">
        <f t="shared" si="0"/>
        <v>14</v>
      </c>
      <c r="I4" s="9">
        <v>10</v>
      </c>
      <c r="J4" s="9">
        <v>20</v>
      </c>
      <c r="K4" s="9">
        <v>200</v>
      </c>
      <c r="L4" s="9">
        <v>550</v>
      </c>
      <c r="Q4" s="8" t="s">
        <v>32</v>
      </c>
      <c r="T4" s="8" t="s">
        <v>1231</v>
      </c>
      <c r="W4" s="8" t="s">
        <v>1232</v>
      </c>
      <c r="AA4" s="8" t="s">
        <v>32</v>
      </c>
      <c r="AD4" s="8" t="s">
        <v>1231</v>
      </c>
      <c r="AG4" s="8" t="s">
        <v>1232</v>
      </c>
    </row>
    <row r="5" spans="1:35">
      <c r="A5" s="8">
        <v>4</v>
      </c>
      <c r="B5" s="8">
        <v>14</v>
      </c>
      <c r="C5" s="8">
        <v>18</v>
      </c>
      <c r="D5" s="8">
        <v>19</v>
      </c>
      <c r="E5" s="8">
        <f t="shared" si="0"/>
        <v>19</v>
      </c>
      <c r="I5" s="9">
        <v>20</v>
      </c>
      <c r="J5" s="9">
        <v>30</v>
      </c>
      <c r="K5" s="9">
        <v>400</v>
      </c>
      <c r="L5" s="9">
        <v>750</v>
      </c>
      <c r="P5" s="8" t="s">
        <v>1116</v>
      </c>
      <c r="Q5" s="8" t="s">
        <v>25</v>
      </c>
      <c r="R5" s="8" t="s">
        <v>26</v>
      </c>
      <c r="S5" s="8" t="s">
        <v>27</v>
      </c>
      <c r="T5" s="8" t="s">
        <v>25</v>
      </c>
      <c r="U5" s="8" t="s">
        <v>26</v>
      </c>
      <c r="V5" s="8" t="s">
        <v>27</v>
      </c>
      <c r="W5" s="8" t="s">
        <v>25</v>
      </c>
      <c r="X5" s="8" t="s">
        <v>26</v>
      </c>
      <c r="Y5" s="8" t="s">
        <v>27</v>
      </c>
      <c r="AA5" s="8" t="s">
        <v>25</v>
      </c>
      <c r="AB5" s="8" t="s">
        <v>26</v>
      </c>
      <c r="AC5" s="8" t="s">
        <v>27</v>
      </c>
      <c r="AD5" s="8" t="s">
        <v>25</v>
      </c>
      <c r="AE5" s="8" t="s">
        <v>26</v>
      </c>
      <c r="AF5" s="8" t="s">
        <v>27</v>
      </c>
      <c r="AG5" s="8" t="s">
        <v>25</v>
      </c>
      <c r="AH5" s="8" t="s">
        <v>26</v>
      </c>
      <c r="AI5" s="8" t="s">
        <v>27</v>
      </c>
    </row>
    <row r="6" spans="1:35">
      <c r="A6" s="8">
        <v>5</v>
      </c>
      <c r="B6" s="8">
        <v>19</v>
      </c>
      <c r="C6" s="8">
        <v>22</v>
      </c>
      <c r="D6" s="8">
        <v>24</v>
      </c>
      <c r="E6" s="8">
        <f t="shared" si="0"/>
        <v>24</v>
      </c>
      <c r="I6" s="9">
        <v>30</v>
      </c>
      <c r="J6" s="9">
        <v>40</v>
      </c>
      <c r="K6" s="9">
        <v>700</v>
      </c>
      <c r="L6" s="9">
        <v>1050</v>
      </c>
      <c r="P6" s="8">
        <v>1</v>
      </c>
      <c r="Q6" s="8">
        <v>0.555</v>
      </c>
      <c r="R6" s="8">
        <v>0</v>
      </c>
      <c r="S6" s="8">
        <v>100</v>
      </c>
      <c r="T6" s="8">
        <v>0.624097192327929</v>
      </c>
      <c r="U6" s="8">
        <v>0</v>
      </c>
      <c r="V6" s="8">
        <v>100</v>
      </c>
      <c r="W6" s="8">
        <v>0.723202755058115</v>
      </c>
      <c r="X6" s="8">
        <v>0</v>
      </c>
      <c r="Y6" s="8">
        <v>200</v>
      </c>
      <c r="AA6" s="8">
        <v>0.902458138790468</v>
      </c>
      <c r="AB6" s="8">
        <v>0</v>
      </c>
      <c r="AC6" s="8">
        <v>100</v>
      </c>
      <c r="AD6" s="8">
        <v>1.01977769683323</v>
      </c>
      <c r="AE6" s="8">
        <v>0</v>
      </c>
      <c r="AF6" s="8">
        <v>100</v>
      </c>
      <c r="AG6" s="8">
        <v>1.17319558042761</v>
      </c>
      <c r="AH6" s="8">
        <v>0</v>
      </c>
      <c r="AI6" s="8">
        <v>200</v>
      </c>
    </row>
    <row r="7" spans="1:35">
      <c r="A7" s="8">
        <v>6</v>
      </c>
      <c r="B7" s="8">
        <v>24</v>
      </c>
      <c r="C7" s="8">
        <v>26</v>
      </c>
      <c r="D7" s="8">
        <v>29</v>
      </c>
      <c r="E7" s="8">
        <f t="shared" si="0"/>
        <v>29</v>
      </c>
      <c r="I7" s="9">
        <v>40</v>
      </c>
      <c r="J7" s="9">
        <v>50</v>
      </c>
      <c r="K7" s="9">
        <v>1050</v>
      </c>
      <c r="L7" s="9">
        <v>1400</v>
      </c>
      <c r="P7" s="8">
        <v>2</v>
      </c>
      <c r="Q7" s="8">
        <v>0.558</v>
      </c>
      <c r="R7" s="8">
        <v>0</v>
      </c>
      <c r="S7" s="8">
        <v>100</v>
      </c>
      <c r="T7" s="8">
        <v>0.634315100514259</v>
      </c>
      <c r="U7" s="8">
        <v>0</v>
      </c>
      <c r="V7" s="8">
        <v>100</v>
      </c>
      <c r="W7" s="8">
        <v>0.73162480343406</v>
      </c>
      <c r="X7" s="8">
        <v>0</v>
      </c>
      <c r="Y7" s="8">
        <v>100</v>
      </c>
      <c r="AA7" s="8">
        <v>0.795666231851365</v>
      </c>
      <c r="AB7" s="8">
        <v>0</v>
      </c>
      <c r="AC7" s="8">
        <v>100</v>
      </c>
      <c r="AD7" s="8">
        <v>0.899102841992042</v>
      </c>
      <c r="AE7" s="8">
        <v>0</v>
      </c>
      <c r="AF7" s="8">
        <v>100</v>
      </c>
      <c r="AG7" s="8">
        <v>1.03436610140677</v>
      </c>
      <c r="AH7" s="8">
        <v>0</v>
      </c>
      <c r="AI7" s="8">
        <v>100</v>
      </c>
    </row>
    <row r="8" spans="1:35">
      <c r="A8" s="8">
        <v>7</v>
      </c>
      <c r="B8" s="8">
        <v>29</v>
      </c>
      <c r="C8" s="8">
        <v>31</v>
      </c>
      <c r="D8" s="8">
        <v>34</v>
      </c>
      <c r="E8" s="8">
        <f t="shared" si="0"/>
        <v>34</v>
      </c>
      <c r="F8" s="9">
        <v>30</v>
      </c>
      <c r="G8" s="9">
        <v>10</v>
      </c>
      <c r="I8" s="9">
        <v>50</v>
      </c>
      <c r="J8" s="9">
        <v>60</v>
      </c>
      <c r="K8" s="9">
        <v>1550</v>
      </c>
      <c r="L8" s="9">
        <v>1900</v>
      </c>
      <c r="P8" s="8">
        <v>3</v>
      </c>
      <c r="Q8" s="8">
        <v>0.563116370808678</v>
      </c>
      <c r="R8" s="8">
        <v>0</v>
      </c>
      <c r="S8" s="8">
        <v>150</v>
      </c>
      <c r="T8" s="8">
        <v>0.636705441993903</v>
      </c>
      <c r="U8" s="8">
        <v>0</v>
      </c>
      <c r="V8" s="8">
        <v>150</v>
      </c>
      <c r="W8" s="8">
        <v>0.73589071185225</v>
      </c>
      <c r="X8" s="8">
        <v>0</v>
      </c>
      <c r="Y8" s="8">
        <v>150</v>
      </c>
      <c r="AA8" s="8">
        <v>0.782652997889684</v>
      </c>
      <c r="AB8" s="8">
        <v>0</v>
      </c>
      <c r="AC8" s="8">
        <v>150</v>
      </c>
      <c r="AD8" s="8">
        <v>0.884397887615343</v>
      </c>
      <c r="AE8" s="8">
        <v>0</v>
      </c>
      <c r="AF8" s="8">
        <v>150</v>
      </c>
      <c r="AG8" s="8">
        <v>1.01744889725659</v>
      </c>
      <c r="AH8" s="8">
        <v>0</v>
      </c>
      <c r="AI8" s="8">
        <v>150</v>
      </c>
    </row>
    <row r="9" spans="1:35">
      <c r="A9" s="8">
        <v>8</v>
      </c>
      <c r="B9" s="8">
        <v>32</v>
      </c>
      <c r="C9" s="8">
        <v>35</v>
      </c>
      <c r="D9" s="8">
        <v>43</v>
      </c>
      <c r="E9" s="8">
        <f t="shared" si="0"/>
        <v>43</v>
      </c>
      <c r="I9" s="9">
        <v>60</v>
      </c>
      <c r="J9" s="9">
        <v>70</v>
      </c>
      <c r="K9" s="9">
        <v>2100</v>
      </c>
      <c r="L9" s="9">
        <v>2450</v>
      </c>
      <c r="P9" s="8">
        <v>4</v>
      </c>
      <c r="Q9" s="8">
        <v>0.568951930654058</v>
      </c>
      <c r="R9" s="8">
        <v>0</v>
      </c>
      <c r="S9" s="8">
        <v>200</v>
      </c>
      <c r="T9" s="8">
        <v>0.644393070630287</v>
      </c>
      <c r="U9" s="8">
        <v>0</v>
      </c>
      <c r="V9" s="8">
        <v>200</v>
      </c>
      <c r="W9" s="8">
        <v>0.741837876432916</v>
      </c>
      <c r="X9" s="8">
        <v>0</v>
      </c>
      <c r="Y9" s="8">
        <v>200</v>
      </c>
      <c r="AA9" s="8">
        <v>0.749575429250991</v>
      </c>
      <c r="AB9" s="8">
        <v>0</v>
      </c>
      <c r="AC9" s="8">
        <v>200</v>
      </c>
      <c r="AD9" s="8">
        <v>0.847020235053619</v>
      </c>
      <c r="AE9" s="8">
        <v>0</v>
      </c>
      <c r="AF9" s="8">
        <v>200</v>
      </c>
      <c r="AG9" s="8">
        <v>0.974448058026288</v>
      </c>
      <c r="AH9" s="8">
        <v>0</v>
      </c>
      <c r="AI9" s="8">
        <v>200</v>
      </c>
    </row>
    <row r="10" spans="1:35">
      <c r="A10" s="8">
        <v>9</v>
      </c>
      <c r="B10" s="8">
        <v>38</v>
      </c>
      <c r="C10" s="8">
        <v>38</v>
      </c>
      <c r="D10" s="8">
        <v>46</v>
      </c>
      <c r="E10" s="8">
        <f t="shared" si="0"/>
        <v>46</v>
      </c>
      <c r="F10" s="9">
        <v>40</v>
      </c>
      <c r="G10" s="9">
        <v>20</v>
      </c>
      <c r="I10" s="9">
        <v>70</v>
      </c>
      <c r="J10" s="9">
        <v>80</v>
      </c>
      <c r="K10" s="9">
        <v>2750</v>
      </c>
      <c r="L10" s="9">
        <v>3100</v>
      </c>
      <c r="P10" s="8">
        <v>5</v>
      </c>
      <c r="Q10" s="8">
        <v>0.57516339869281</v>
      </c>
      <c r="R10" s="8">
        <v>0</v>
      </c>
      <c r="S10" s="8">
        <v>250</v>
      </c>
      <c r="T10" s="8">
        <v>0.648468537741894</v>
      </c>
      <c r="U10" s="8">
        <v>0</v>
      </c>
      <c r="V10" s="8">
        <v>250</v>
      </c>
      <c r="W10" s="8">
        <v>0.749967961040625</v>
      </c>
      <c r="X10" s="8">
        <v>0</v>
      </c>
      <c r="Y10" s="8">
        <v>250</v>
      </c>
      <c r="AA10" s="8">
        <v>0.711363479529569</v>
      </c>
      <c r="AB10" s="8">
        <v>0</v>
      </c>
      <c r="AC10" s="8">
        <v>250</v>
      </c>
      <c r="AD10" s="8">
        <v>0.803840731868413</v>
      </c>
      <c r="AE10" s="8">
        <v>0</v>
      </c>
      <c r="AF10" s="8">
        <v>250</v>
      </c>
      <c r="AG10" s="8">
        <v>0.92477252338844</v>
      </c>
      <c r="AH10" s="8">
        <v>0</v>
      </c>
      <c r="AI10" s="8">
        <v>250</v>
      </c>
    </row>
    <row r="11" spans="1:35">
      <c r="A11" s="8">
        <v>10</v>
      </c>
      <c r="B11" s="8">
        <v>42</v>
      </c>
      <c r="C11" s="8">
        <v>39</v>
      </c>
      <c r="I11" s="9">
        <v>80</v>
      </c>
      <c r="J11" s="9">
        <v>90</v>
      </c>
      <c r="K11" s="9">
        <v>3600</v>
      </c>
      <c r="L11" s="9">
        <v>3950</v>
      </c>
      <c r="P11" s="8">
        <v>6</v>
      </c>
      <c r="Q11" s="8">
        <v>0.583659764969222</v>
      </c>
      <c r="R11" s="8">
        <v>0</v>
      </c>
      <c r="S11" s="8">
        <v>300</v>
      </c>
      <c r="T11" s="8">
        <v>0.658970702384606</v>
      </c>
      <c r="U11" s="8">
        <v>0</v>
      </c>
      <c r="V11" s="8">
        <v>300</v>
      </c>
      <c r="W11" s="8">
        <v>0.761178403162626</v>
      </c>
      <c r="X11" s="8">
        <v>0</v>
      </c>
      <c r="Y11" s="8">
        <v>300</v>
      </c>
      <c r="AA11" s="8">
        <v>0.699315847428561</v>
      </c>
      <c r="AB11" s="8">
        <v>0</v>
      </c>
      <c r="AC11" s="8">
        <v>300</v>
      </c>
      <c r="AD11" s="8">
        <v>0.790226907594274</v>
      </c>
      <c r="AE11" s="8">
        <v>0</v>
      </c>
      <c r="AF11" s="8">
        <v>300</v>
      </c>
      <c r="AG11" s="8">
        <v>0.909110601657129</v>
      </c>
      <c r="AH11" s="8">
        <v>0</v>
      </c>
      <c r="AI11" s="8">
        <v>300</v>
      </c>
    </row>
    <row r="12" spans="1:35">
      <c r="A12" s="8">
        <v>11</v>
      </c>
      <c r="B12" s="8">
        <v>45</v>
      </c>
      <c r="C12" s="8">
        <v>42</v>
      </c>
      <c r="I12" s="9">
        <v>90</v>
      </c>
      <c r="J12" s="9">
        <v>100</v>
      </c>
      <c r="K12" s="9">
        <v>4750</v>
      </c>
      <c r="L12" s="9">
        <v>4550</v>
      </c>
      <c r="P12" s="8">
        <v>7</v>
      </c>
      <c r="Q12" s="8">
        <v>0.592176039119804</v>
      </c>
      <c r="R12" s="8">
        <v>0</v>
      </c>
      <c r="S12" s="8">
        <v>350</v>
      </c>
      <c r="T12" s="8">
        <v>0.670437189664272</v>
      </c>
      <c r="U12" s="8">
        <v>0</v>
      </c>
      <c r="V12" s="8">
        <v>350</v>
      </c>
      <c r="W12" s="8">
        <v>0.774785390390229</v>
      </c>
      <c r="X12" s="8">
        <v>0</v>
      </c>
      <c r="Y12" s="8">
        <v>350</v>
      </c>
      <c r="AA12" s="8">
        <v>0.694316874061174</v>
      </c>
      <c r="AB12" s="8">
        <v>0</v>
      </c>
      <c r="AC12" s="8">
        <v>350</v>
      </c>
      <c r="AD12" s="8">
        <v>0.784578067689126</v>
      </c>
      <c r="AE12" s="8">
        <v>0</v>
      </c>
      <c r="AF12" s="8">
        <v>350</v>
      </c>
      <c r="AG12" s="8">
        <v>0.902611936279526</v>
      </c>
      <c r="AH12" s="8">
        <v>0</v>
      </c>
      <c r="AI12" s="8">
        <v>350</v>
      </c>
    </row>
    <row r="13" spans="1:35">
      <c r="A13" s="8">
        <v>12</v>
      </c>
      <c r="B13" s="8">
        <v>46</v>
      </c>
      <c r="C13" s="8">
        <v>44</v>
      </c>
      <c r="F13" s="9">
        <v>45</v>
      </c>
      <c r="G13" s="9">
        <v>25</v>
      </c>
      <c r="I13" s="9">
        <v>100</v>
      </c>
      <c r="J13" s="9">
        <v>110</v>
      </c>
      <c r="K13" s="9">
        <v>6250</v>
      </c>
      <c r="L13" s="9">
        <v>5250</v>
      </c>
      <c r="P13" s="8">
        <v>8</v>
      </c>
      <c r="Q13" s="8">
        <v>0.597240189736956</v>
      </c>
      <c r="R13" s="8">
        <v>0</v>
      </c>
      <c r="S13" s="8">
        <v>400</v>
      </c>
      <c r="T13" s="8">
        <v>0.675691231609183</v>
      </c>
      <c r="U13" s="8">
        <v>0</v>
      </c>
      <c r="V13" s="8">
        <v>400</v>
      </c>
      <c r="W13" s="8">
        <v>0.776918382412057</v>
      </c>
      <c r="X13" s="8">
        <v>0</v>
      </c>
      <c r="Y13" s="8">
        <v>400</v>
      </c>
      <c r="AA13" s="8">
        <v>0.683283267919398</v>
      </c>
      <c r="AB13" s="8">
        <v>0</v>
      </c>
      <c r="AC13" s="8">
        <v>400</v>
      </c>
      <c r="AD13" s="8">
        <v>0.77211009274892</v>
      </c>
      <c r="AE13" s="8">
        <v>0</v>
      </c>
      <c r="AF13" s="8">
        <v>400</v>
      </c>
      <c r="AG13" s="8">
        <v>0.888268248295218</v>
      </c>
      <c r="AH13" s="8">
        <v>0</v>
      </c>
      <c r="AI13" s="8">
        <v>400</v>
      </c>
    </row>
    <row r="14" spans="1:35">
      <c r="A14" s="8">
        <v>13</v>
      </c>
      <c r="B14" s="8">
        <v>47</v>
      </c>
      <c r="C14" s="8">
        <v>46</v>
      </c>
      <c r="I14" s="9">
        <v>110</v>
      </c>
      <c r="J14" s="9">
        <v>120</v>
      </c>
      <c r="K14" s="9">
        <v>8200</v>
      </c>
      <c r="L14" s="9">
        <v>6250</v>
      </c>
      <c r="P14" s="8">
        <v>9</v>
      </c>
      <c r="Q14" s="8">
        <v>0.606436603334626</v>
      </c>
      <c r="R14" s="8">
        <v>0</v>
      </c>
      <c r="S14" s="8">
        <v>450</v>
      </c>
      <c r="T14" s="8">
        <v>0.683800943677726</v>
      </c>
      <c r="U14" s="8">
        <v>0</v>
      </c>
      <c r="V14" s="8">
        <v>450</v>
      </c>
      <c r="W14" s="8">
        <v>0.788617146723217</v>
      </c>
      <c r="X14" s="8">
        <v>0</v>
      </c>
      <c r="Y14" s="8">
        <v>450</v>
      </c>
      <c r="AA14" s="8">
        <v>0.683417001542028</v>
      </c>
      <c r="AB14" s="8">
        <v>0</v>
      </c>
      <c r="AC14" s="8">
        <v>450</v>
      </c>
      <c r="AD14" s="8">
        <v>0.772261211742492</v>
      </c>
      <c r="AE14" s="8">
        <v>0</v>
      </c>
      <c r="AF14" s="8">
        <v>450</v>
      </c>
      <c r="AG14" s="8">
        <v>0.888442102004637</v>
      </c>
      <c r="AH14" s="8">
        <v>0</v>
      </c>
      <c r="AI14" s="8">
        <v>450</v>
      </c>
    </row>
    <row r="15" spans="1:35">
      <c r="A15" s="8">
        <v>14</v>
      </c>
      <c r="B15" s="8">
        <v>48</v>
      </c>
      <c r="C15" s="8">
        <v>48</v>
      </c>
      <c r="I15" s="9">
        <v>120</v>
      </c>
      <c r="J15" s="9">
        <v>130</v>
      </c>
      <c r="K15" s="9">
        <v>10750</v>
      </c>
      <c r="L15" s="9">
        <v>7550</v>
      </c>
      <c r="P15" s="8">
        <v>10</v>
      </c>
      <c r="Q15" s="8">
        <v>0.61381971238162</v>
      </c>
      <c r="R15" s="8">
        <v>0</v>
      </c>
      <c r="S15" s="8">
        <v>500</v>
      </c>
      <c r="T15" s="8">
        <v>0.695376177663095</v>
      </c>
      <c r="U15" s="8">
        <v>0</v>
      </c>
      <c r="V15" s="8">
        <v>500</v>
      </c>
      <c r="W15" s="8">
        <v>0.800541093420785</v>
      </c>
      <c r="X15" s="8">
        <v>0</v>
      </c>
      <c r="Y15" s="8">
        <v>500</v>
      </c>
      <c r="AA15" s="8">
        <v>0.67688564302438</v>
      </c>
      <c r="AB15" s="8">
        <v>0</v>
      </c>
      <c r="AC15" s="8">
        <v>500</v>
      </c>
      <c r="AD15" s="8">
        <v>0.764880776617549</v>
      </c>
      <c r="AE15" s="8">
        <v>0</v>
      </c>
      <c r="AF15" s="8">
        <v>500</v>
      </c>
      <c r="AG15" s="8">
        <v>0.879951335931694</v>
      </c>
      <c r="AH15" s="8">
        <v>0</v>
      </c>
      <c r="AI15" s="8">
        <v>500</v>
      </c>
    </row>
    <row r="16" spans="1:35">
      <c r="A16" s="8">
        <v>15</v>
      </c>
      <c r="B16" s="8">
        <v>50</v>
      </c>
      <c r="C16" s="8">
        <v>50</v>
      </c>
      <c r="F16" s="8">
        <v>50</v>
      </c>
      <c r="G16" s="8">
        <v>28</v>
      </c>
      <c r="I16" s="9">
        <v>130</v>
      </c>
      <c r="J16" s="9">
        <v>140</v>
      </c>
      <c r="K16" s="9">
        <v>14100</v>
      </c>
      <c r="L16" s="9">
        <v>9200</v>
      </c>
      <c r="P16" s="8">
        <v>11</v>
      </c>
      <c r="Q16" s="8">
        <v>0.623768736616702</v>
      </c>
      <c r="R16" s="8">
        <v>0</v>
      </c>
      <c r="S16" s="8">
        <v>550</v>
      </c>
      <c r="T16" s="8">
        <v>0.705954482319579</v>
      </c>
      <c r="U16" s="8">
        <v>0</v>
      </c>
      <c r="V16" s="8">
        <v>550</v>
      </c>
      <c r="W16" s="8">
        <v>0.813428149777186</v>
      </c>
      <c r="X16" s="8">
        <v>0</v>
      </c>
      <c r="Y16" s="8">
        <v>550</v>
      </c>
      <c r="AA16" s="8">
        <v>0.680828662627378</v>
      </c>
      <c r="AB16" s="8">
        <v>0</v>
      </c>
      <c r="AC16" s="8">
        <v>550</v>
      </c>
      <c r="AD16" s="8">
        <v>0.769336388768937</v>
      </c>
      <c r="AE16" s="8">
        <v>0</v>
      </c>
      <c r="AF16" s="8">
        <v>550</v>
      </c>
      <c r="AG16" s="8">
        <v>0.885077261415591</v>
      </c>
      <c r="AH16" s="8">
        <v>0</v>
      </c>
      <c r="AI16" s="8">
        <v>550</v>
      </c>
    </row>
    <row r="17" spans="9:35">
      <c r="I17" s="9">
        <v>140</v>
      </c>
      <c r="J17" s="9">
        <v>150</v>
      </c>
      <c r="K17" s="9">
        <v>18500</v>
      </c>
      <c r="L17" s="9">
        <v>11400</v>
      </c>
      <c r="P17" s="8">
        <v>12</v>
      </c>
      <c r="Q17" s="8">
        <v>0.632034632034632</v>
      </c>
      <c r="R17" s="8">
        <v>0</v>
      </c>
      <c r="S17" s="8">
        <v>600</v>
      </c>
      <c r="T17" s="8">
        <v>0.712852175147257</v>
      </c>
      <c r="U17" s="8">
        <v>0</v>
      </c>
      <c r="V17" s="8">
        <v>600</v>
      </c>
      <c r="W17" s="8">
        <v>0.82268114399262</v>
      </c>
      <c r="X17" s="8">
        <v>0</v>
      </c>
      <c r="Y17" s="8">
        <v>600</v>
      </c>
      <c r="AA17" s="8">
        <v>0.68384074941452</v>
      </c>
      <c r="AB17" s="8">
        <v>0</v>
      </c>
      <c r="AC17" s="8">
        <v>600</v>
      </c>
      <c r="AD17" s="8">
        <v>0.772740046838408</v>
      </c>
      <c r="AE17" s="8">
        <v>0</v>
      </c>
      <c r="AF17" s="8">
        <v>600</v>
      </c>
      <c r="AG17" s="8">
        <v>0.888992974238876</v>
      </c>
      <c r="AH17" s="8">
        <v>0</v>
      </c>
      <c r="AI17" s="8">
        <v>600</v>
      </c>
    </row>
    <row r="18" spans="9:35">
      <c r="I18" s="9">
        <v>150</v>
      </c>
      <c r="J18" s="9">
        <v>160</v>
      </c>
      <c r="K18" s="9">
        <v>24300</v>
      </c>
      <c r="L18" s="9">
        <v>14300</v>
      </c>
      <c r="P18" s="8">
        <v>13</v>
      </c>
      <c r="Q18" s="8">
        <v>0.642752829499817</v>
      </c>
      <c r="R18" s="8">
        <v>0</v>
      </c>
      <c r="S18" s="8">
        <v>650</v>
      </c>
      <c r="T18" s="8">
        <v>0.727228915662651</v>
      </c>
      <c r="U18" s="8">
        <v>0</v>
      </c>
      <c r="V18" s="8">
        <v>650</v>
      </c>
      <c r="W18" s="8">
        <v>0.837415115005476</v>
      </c>
      <c r="X18" s="8">
        <v>0</v>
      </c>
      <c r="Y18" s="8">
        <v>650</v>
      </c>
      <c r="AA18" s="8">
        <v>0.686544780520684</v>
      </c>
      <c r="AB18" s="8">
        <v>0</v>
      </c>
      <c r="AC18" s="8">
        <v>650</v>
      </c>
      <c r="AD18" s="8">
        <v>0.775795601988373</v>
      </c>
      <c r="AE18" s="8">
        <v>0</v>
      </c>
      <c r="AF18" s="8">
        <v>650</v>
      </c>
      <c r="AG18" s="8">
        <v>0.892508214676889</v>
      </c>
      <c r="AH18" s="8">
        <v>0</v>
      </c>
      <c r="AI18" s="8">
        <v>650</v>
      </c>
    </row>
    <row r="19" spans="1:35">
      <c r="A19" s="10" t="s">
        <v>1233</v>
      </c>
      <c r="I19" s="9">
        <v>160</v>
      </c>
      <c r="J19" s="9">
        <v>170</v>
      </c>
      <c r="K19" s="9">
        <v>31900</v>
      </c>
      <c r="L19" s="9">
        <v>18100</v>
      </c>
      <c r="P19" s="8">
        <v>14</v>
      </c>
      <c r="Q19" s="8">
        <v>0.653787234042553</v>
      </c>
      <c r="R19" s="8">
        <v>0</v>
      </c>
      <c r="S19" s="8">
        <v>700</v>
      </c>
      <c r="T19" s="8">
        <v>0.739142789598109</v>
      </c>
      <c r="U19" s="8">
        <v>0</v>
      </c>
      <c r="V19" s="8">
        <v>700</v>
      </c>
      <c r="W19" s="8">
        <v>0.853555555555556</v>
      </c>
      <c r="X19" s="8">
        <v>0</v>
      </c>
      <c r="Y19" s="8">
        <v>700</v>
      </c>
      <c r="AA19" s="8">
        <v>0.694299690852882</v>
      </c>
      <c r="AB19" s="8">
        <v>0</v>
      </c>
      <c r="AC19" s="8">
        <v>700</v>
      </c>
      <c r="AD19" s="8">
        <v>0.784558650663757</v>
      </c>
      <c r="AE19" s="8">
        <v>0</v>
      </c>
      <c r="AF19" s="8">
        <v>700</v>
      </c>
      <c r="AG19" s="8">
        <v>0.902589598108747</v>
      </c>
      <c r="AH19" s="8">
        <v>0</v>
      </c>
      <c r="AI19" s="8">
        <v>700</v>
      </c>
    </row>
    <row r="20" spans="9:35">
      <c r="I20" s="9">
        <v>170</v>
      </c>
      <c r="J20" s="9">
        <v>180</v>
      </c>
      <c r="K20" s="9">
        <v>41850</v>
      </c>
      <c r="L20" s="9">
        <v>23100</v>
      </c>
      <c r="P20" s="8">
        <v>15</v>
      </c>
      <c r="Q20" s="8">
        <v>0.658463480044171</v>
      </c>
      <c r="R20" s="8">
        <v>0</v>
      </c>
      <c r="S20" s="8">
        <v>750</v>
      </c>
      <c r="T20" s="8">
        <v>0.744846065297491</v>
      </c>
      <c r="U20" s="8">
        <v>0</v>
      </c>
      <c r="V20" s="8">
        <v>750</v>
      </c>
      <c r="W20" s="8">
        <v>0.858936272235837</v>
      </c>
      <c r="X20" s="8">
        <v>0</v>
      </c>
      <c r="Y20" s="8">
        <v>750</v>
      </c>
      <c r="AA20" s="8">
        <v>0.693317411394567</v>
      </c>
      <c r="AB20" s="8">
        <v>0</v>
      </c>
      <c r="AC20" s="8">
        <v>750</v>
      </c>
      <c r="AD20" s="8">
        <v>0.783448674875861</v>
      </c>
      <c r="AE20" s="8">
        <v>0</v>
      </c>
      <c r="AF20" s="8">
        <v>750</v>
      </c>
      <c r="AG20" s="8">
        <v>0.901312634812937</v>
      </c>
      <c r="AH20" s="8">
        <v>0</v>
      </c>
      <c r="AI20" s="8">
        <v>750</v>
      </c>
    </row>
    <row r="21" spans="9:35">
      <c r="I21" s="9">
        <v>180</v>
      </c>
      <c r="J21" s="9">
        <v>190</v>
      </c>
      <c r="K21" s="9">
        <v>54950</v>
      </c>
      <c r="L21" s="9">
        <v>29600</v>
      </c>
      <c r="P21" s="8">
        <v>16</v>
      </c>
      <c r="Q21" s="8">
        <v>0.670375315235128</v>
      </c>
      <c r="R21" s="8">
        <v>0</v>
      </c>
      <c r="S21" s="8">
        <v>800</v>
      </c>
      <c r="T21" s="8">
        <v>0.757395187885842</v>
      </c>
      <c r="U21" s="8">
        <v>0</v>
      </c>
      <c r="V21" s="8">
        <v>800</v>
      </c>
      <c r="W21" s="8">
        <v>0.875033163876622</v>
      </c>
      <c r="X21" s="8">
        <v>0</v>
      </c>
      <c r="Y21" s="8">
        <v>800</v>
      </c>
      <c r="AA21" s="8">
        <v>0.702852817563457</v>
      </c>
      <c r="AB21" s="8">
        <v>0</v>
      </c>
      <c r="AC21" s="8">
        <v>800</v>
      </c>
      <c r="AD21" s="8">
        <v>0.794223683846706</v>
      </c>
      <c r="AE21" s="8">
        <v>0</v>
      </c>
      <c r="AF21" s="8">
        <v>800</v>
      </c>
      <c r="AG21" s="8">
        <v>0.913708662832494</v>
      </c>
      <c r="AH21" s="8">
        <v>0</v>
      </c>
      <c r="AI21" s="8">
        <v>800</v>
      </c>
    </row>
    <row r="22" spans="9:35">
      <c r="I22" s="9">
        <v>190</v>
      </c>
      <c r="J22" s="9">
        <v>200</v>
      </c>
      <c r="K22" s="9">
        <v>72100</v>
      </c>
      <c r="L22" s="9">
        <v>38200</v>
      </c>
      <c r="P22" s="8">
        <v>17</v>
      </c>
      <c r="Q22" s="8">
        <v>0.680385044642857</v>
      </c>
      <c r="R22" s="8">
        <v>0</v>
      </c>
      <c r="S22" s="8">
        <v>850</v>
      </c>
      <c r="T22" s="8">
        <v>0.769615870169789</v>
      </c>
      <c r="U22" s="8">
        <v>0</v>
      </c>
      <c r="V22" s="8">
        <v>850</v>
      </c>
      <c r="W22" s="8">
        <v>0.887528032473235</v>
      </c>
      <c r="X22" s="8">
        <v>0</v>
      </c>
      <c r="Y22" s="8">
        <v>850</v>
      </c>
      <c r="AA22" s="8">
        <v>0.710904928648635</v>
      </c>
      <c r="AB22" s="8">
        <v>0</v>
      </c>
      <c r="AC22" s="8">
        <v>850</v>
      </c>
      <c r="AD22" s="8">
        <v>0.803322569372957</v>
      </c>
      <c r="AE22" s="8">
        <v>0</v>
      </c>
      <c r="AF22" s="8">
        <v>850</v>
      </c>
      <c r="AG22" s="8">
        <v>0.924176407243225</v>
      </c>
      <c r="AH22" s="8">
        <v>0</v>
      </c>
      <c r="AI22" s="8">
        <v>850</v>
      </c>
    </row>
    <row r="23" spans="9:35">
      <c r="I23" s="9">
        <v>200</v>
      </c>
      <c r="J23" s="9">
        <v>210</v>
      </c>
      <c r="K23" s="9">
        <v>94650</v>
      </c>
      <c r="L23" s="9">
        <v>49450</v>
      </c>
      <c r="P23" s="8">
        <v>18</v>
      </c>
      <c r="Q23" s="8">
        <v>0.693343898573692</v>
      </c>
      <c r="R23" s="8">
        <v>0</v>
      </c>
      <c r="S23" s="8">
        <v>900</v>
      </c>
      <c r="T23" s="8">
        <v>0.782949783770716</v>
      </c>
      <c r="U23" s="8">
        <v>0</v>
      </c>
      <c r="V23" s="8">
        <v>900</v>
      </c>
      <c r="W23" s="8">
        <v>0.903403596658519</v>
      </c>
      <c r="X23" s="8">
        <v>0</v>
      </c>
      <c r="Y23" s="8">
        <v>900</v>
      </c>
      <c r="AA23" s="8">
        <v>0.719784979451503</v>
      </c>
      <c r="AB23" s="8">
        <v>0</v>
      </c>
      <c r="AC23" s="8">
        <v>900</v>
      </c>
      <c r="AD23" s="8">
        <v>0.813357026780198</v>
      </c>
      <c r="AE23" s="8">
        <v>0</v>
      </c>
      <c r="AF23" s="8">
        <v>900</v>
      </c>
      <c r="AG23" s="8">
        <v>0.935720473286954</v>
      </c>
      <c r="AH23" s="8">
        <v>0</v>
      </c>
      <c r="AI23" s="8">
        <v>900</v>
      </c>
    </row>
    <row r="24" spans="1:35">
      <c r="A24" s="8" t="s">
        <v>98</v>
      </c>
      <c r="P24" s="8">
        <v>19</v>
      </c>
      <c r="Q24" s="8">
        <v>0.706693406868889</v>
      </c>
      <c r="R24" s="8">
        <v>0</v>
      </c>
      <c r="S24" s="8">
        <v>950</v>
      </c>
      <c r="T24" s="8">
        <v>0.798680358589427</v>
      </c>
      <c r="U24" s="8">
        <v>0</v>
      </c>
      <c r="V24" s="8">
        <v>950</v>
      </c>
      <c r="W24" s="8">
        <v>0.921329627550143</v>
      </c>
      <c r="X24" s="8">
        <v>0</v>
      </c>
      <c r="Y24" s="8">
        <v>950</v>
      </c>
      <c r="AA24" s="8">
        <v>0.732301495992555</v>
      </c>
      <c r="AB24" s="8">
        <v>0</v>
      </c>
      <c r="AC24" s="8">
        <v>950</v>
      </c>
      <c r="AD24" s="8">
        <v>0.827500690471588</v>
      </c>
      <c r="AE24" s="8">
        <v>0</v>
      </c>
      <c r="AF24" s="8">
        <v>950</v>
      </c>
      <c r="AG24" s="8">
        <v>0.951991944790322</v>
      </c>
      <c r="AH24" s="8">
        <v>0</v>
      </c>
      <c r="AI24" s="8">
        <v>950</v>
      </c>
    </row>
    <row r="25" spans="1:35">
      <c r="A25" s="8">
        <v>2</v>
      </c>
      <c r="B25" s="8">
        <v>0</v>
      </c>
      <c r="P25" s="8">
        <v>20</v>
      </c>
      <c r="Q25" s="8">
        <v>0.711542991755006</v>
      </c>
      <c r="R25" s="8">
        <v>0</v>
      </c>
      <c r="S25" s="8">
        <v>1000</v>
      </c>
      <c r="T25" s="8">
        <v>0.804924789194203</v>
      </c>
      <c r="U25" s="8">
        <v>0</v>
      </c>
      <c r="V25" s="8">
        <v>1000</v>
      </c>
      <c r="W25" s="8">
        <v>0.928557028057364</v>
      </c>
      <c r="X25" s="8">
        <v>0</v>
      </c>
      <c r="Y25" s="8">
        <v>1000</v>
      </c>
      <c r="AA25" s="8">
        <v>0.734509045946444</v>
      </c>
      <c r="AB25" s="8">
        <v>0</v>
      </c>
      <c r="AC25" s="8">
        <v>1000</v>
      </c>
      <c r="AD25" s="8">
        <v>0.829995221919482</v>
      </c>
      <c r="AE25" s="8">
        <v>0</v>
      </c>
      <c r="AF25" s="8">
        <v>1000</v>
      </c>
      <c r="AG25" s="8">
        <v>0.954861759730378</v>
      </c>
      <c r="AH25" s="8">
        <v>0</v>
      </c>
      <c r="AI25" s="8">
        <v>1000</v>
      </c>
    </row>
    <row r="26" spans="1:35">
      <c r="A26" s="8">
        <v>3</v>
      </c>
      <c r="B26" s="8">
        <v>3</v>
      </c>
      <c r="P26" s="8">
        <v>21</v>
      </c>
      <c r="Q26" s="8">
        <v>0.943502190272942</v>
      </c>
      <c r="R26" s="8">
        <v>0</v>
      </c>
      <c r="S26" s="8">
        <v>1050</v>
      </c>
      <c r="T26" s="8">
        <v>1.06671446199016</v>
      </c>
      <c r="U26" s="8">
        <v>0</v>
      </c>
      <c r="V26" s="8">
        <v>1050</v>
      </c>
      <c r="W26" s="8">
        <v>1.23043487783359</v>
      </c>
      <c r="X26" s="8">
        <v>0</v>
      </c>
      <c r="Y26" s="8">
        <v>1050</v>
      </c>
      <c r="AA26" s="8">
        <v>0.971156788666796</v>
      </c>
      <c r="AB26" s="8">
        <v>0</v>
      </c>
      <c r="AC26" s="8">
        <v>1050</v>
      </c>
      <c r="AD26" s="8">
        <v>1.09740717119348</v>
      </c>
      <c r="AE26" s="8">
        <v>0</v>
      </c>
      <c r="AF26" s="8">
        <v>1050</v>
      </c>
      <c r="AG26" s="8">
        <v>1.26250382526683</v>
      </c>
      <c r="AH26" s="8">
        <v>0</v>
      </c>
      <c r="AI26" s="8">
        <v>1050</v>
      </c>
    </row>
    <row r="27" spans="1:35">
      <c r="A27" s="8">
        <v>4</v>
      </c>
      <c r="B27" s="8">
        <v>6</v>
      </c>
      <c r="P27" s="8">
        <v>22</v>
      </c>
      <c r="Q27" s="8">
        <v>0.938849689972204</v>
      </c>
      <c r="R27" s="8">
        <v>0</v>
      </c>
      <c r="S27" s="8">
        <v>1100</v>
      </c>
      <c r="T27" s="8">
        <v>1.06130834518597</v>
      </c>
      <c r="U27" s="8">
        <v>0</v>
      </c>
      <c r="V27" s="8">
        <v>1100</v>
      </c>
      <c r="W27" s="8">
        <v>1.22621933420717</v>
      </c>
      <c r="X27" s="8">
        <v>0</v>
      </c>
      <c r="Y27" s="8">
        <v>1100</v>
      </c>
      <c r="AA27" s="8">
        <v>0.965853393429599</v>
      </c>
      <c r="AB27" s="8">
        <v>0</v>
      </c>
      <c r="AC27" s="8">
        <v>1100</v>
      </c>
      <c r="AD27" s="8">
        <v>1.09141433457545</v>
      </c>
      <c r="AE27" s="8">
        <v>0</v>
      </c>
      <c r="AF27" s="8">
        <v>1100</v>
      </c>
      <c r="AG27" s="8">
        <v>1.25560941145848</v>
      </c>
      <c r="AH27" s="8">
        <v>0</v>
      </c>
      <c r="AI27" s="8">
        <v>1100</v>
      </c>
    </row>
    <row r="28" spans="1:35">
      <c r="A28" s="8" t="s">
        <v>101</v>
      </c>
      <c r="P28" s="8">
        <v>23</v>
      </c>
      <c r="Q28" s="8">
        <v>0.937973387922211</v>
      </c>
      <c r="R28" s="8">
        <v>0</v>
      </c>
      <c r="S28" s="8">
        <v>1150</v>
      </c>
      <c r="T28" s="8">
        <v>1.06063144634281</v>
      </c>
      <c r="U28" s="8">
        <v>0</v>
      </c>
      <c r="V28" s="8">
        <v>1150</v>
      </c>
      <c r="W28" s="8">
        <v>1.22369451224313</v>
      </c>
      <c r="X28" s="8">
        <v>0</v>
      </c>
      <c r="Y28" s="8">
        <v>1150</v>
      </c>
      <c r="AA28" s="8">
        <v>0.9601739414825</v>
      </c>
      <c r="AB28" s="8">
        <v>0</v>
      </c>
      <c r="AC28" s="8">
        <v>1150</v>
      </c>
      <c r="AD28" s="8">
        <v>1.08499655387522</v>
      </c>
      <c r="AE28" s="8">
        <v>0</v>
      </c>
      <c r="AF28" s="8">
        <v>1150</v>
      </c>
      <c r="AG28" s="8">
        <v>1.24822612392725</v>
      </c>
      <c r="AH28" s="8">
        <v>0</v>
      </c>
      <c r="AI28" s="8">
        <v>1150</v>
      </c>
    </row>
    <row r="29" spans="1:35">
      <c r="A29" s="8">
        <v>2</v>
      </c>
      <c r="B29" s="8">
        <v>0</v>
      </c>
      <c r="P29" s="8">
        <v>24</v>
      </c>
      <c r="Q29" s="8">
        <v>0.937070488906342</v>
      </c>
      <c r="R29" s="8">
        <v>0</v>
      </c>
      <c r="S29" s="8">
        <v>1200</v>
      </c>
      <c r="T29" s="8">
        <v>1.05959976531609</v>
      </c>
      <c r="U29" s="8">
        <v>0</v>
      </c>
      <c r="V29" s="8">
        <v>1200</v>
      </c>
      <c r="W29" s="8">
        <v>1.22250800781541</v>
      </c>
      <c r="X29" s="8">
        <v>0</v>
      </c>
      <c r="Y29" s="8">
        <v>1200</v>
      </c>
      <c r="AA29" s="8">
        <v>0.958598797086725</v>
      </c>
      <c r="AB29" s="8">
        <v>0</v>
      </c>
      <c r="AC29" s="8">
        <v>1200</v>
      </c>
      <c r="AD29" s="8">
        <v>1.083216640708</v>
      </c>
      <c r="AE29" s="8">
        <v>0</v>
      </c>
      <c r="AF29" s="8">
        <v>1200</v>
      </c>
      <c r="AG29" s="8">
        <v>1.24617843621274</v>
      </c>
      <c r="AH29" s="8">
        <v>0</v>
      </c>
      <c r="AI29" s="8">
        <v>1200</v>
      </c>
    </row>
    <row r="30" spans="1:35">
      <c r="A30" s="8">
        <v>3</v>
      </c>
      <c r="B30" s="8">
        <v>3</v>
      </c>
      <c r="P30" s="8">
        <v>25</v>
      </c>
      <c r="Q30" s="8">
        <v>0.924818334264953</v>
      </c>
      <c r="R30" s="8">
        <v>0</v>
      </c>
      <c r="S30" s="8">
        <v>1250</v>
      </c>
      <c r="T30" s="8">
        <v>1.04534603697617</v>
      </c>
      <c r="U30" s="8">
        <v>0</v>
      </c>
      <c r="V30" s="8">
        <v>1250</v>
      </c>
      <c r="W30" s="8">
        <v>1.20527702711222</v>
      </c>
      <c r="X30" s="8">
        <v>0</v>
      </c>
      <c r="Y30" s="8">
        <v>1250</v>
      </c>
      <c r="AA30" s="8">
        <v>0.941399808158656</v>
      </c>
      <c r="AB30" s="8">
        <v>0</v>
      </c>
      <c r="AC30" s="8">
        <v>1250</v>
      </c>
      <c r="AD30" s="8">
        <v>1.06378178321928</v>
      </c>
      <c r="AE30" s="8">
        <v>0</v>
      </c>
      <c r="AF30" s="8">
        <v>1250</v>
      </c>
      <c r="AG30" s="8">
        <v>1.22381975060625</v>
      </c>
      <c r="AH30" s="8">
        <v>0</v>
      </c>
      <c r="AI30" s="8">
        <v>1250</v>
      </c>
    </row>
    <row r="31" spans="1:35">
      <c r="A31" s="8">
        <v>4</v>
      </c>
      <c r="B31" s="8">
        <v>6</v>
      </c>
      <c r="P31" s="8">
        <v>26</v>
      </c>
      <c r="Q31" s="8">
        <v>0.923993905171641</v>
      </c>
      <c r="R31" s="8">
        <v>0</v>
      </c>
      <c r="S31" s="8">
        <v>1300</v>
      </c>
      <c r="T31" s="8">
        <v>1.0441349566715</v>
      </c>
      <c r="U31" s="8">
        <v>0</v>
      </c>
      <c r="V31" s="8">
        <v>1300</v>
      </c>
      <c r="W31" s="8">
        <v>1.2046870891304</v>
      </c>
      <c r="X31" s="8">
        <v>0</v>
      </c>
      <c r="Y31" s="8">
        <v>1300</v>
      </c>
      <c r="AA31" s="8">
        <v>0.940124731666727</v>
      </c>
      <c r="AB31" s="8">
        <v>0</v>
      </c>
      <c r="AC31" s="8">
        <v>1300</v>
      </c>
      <c r="AD31" s="8">
        <v>1.0623409467834</v>
      </c>
      <c r="AE31" s="8">
        <v>0</v>
      </c>
      <c r="AF31" s="8">
        <v>1300</v>
      </c>
      <c r="AG31" s="8">
        <v>1.22216215116675</v>
      </c>
      <c r="AH31" s="8">
        <v>0</v>
      </c>
      <c r="AI31" s="8">
        <v>1300</v>
      </c>
    </row>
    <row r="32" spans="16:35">
      <c r="P32" s="8">
        <v>27</v>
      </c>
      <c r="Q32" s="8">
        <v>0.927687016337059</v>
      </c>
      <c r="R32" s="8">
        <v>0</v>
      </c>
      <c r="S32" s="8">
        <v>1350</v>
      </c>
      <c r="T32" s="8">
        <v>1.0484633282283</v>
      </c>
      <c r="U32" s="8">
        <v>0</v>
      </c>
      <c r="V32" s="8">
        <v>1350</v>
      </c>
      <c r="W32" s="8">
        <v>1.20984546911747</v>
      </c>
      <c r="X32" s="8">
        <v>0</v>
      </c>
      <c r="Y32" s="8">
        <v>1350</v>
      </c>
      <c r="AA32" s="8">
        <v>0.942663919734714</v>
      </c>
      <c r="AB32" s="8">
        <v>0</v>
      </c>
      <c r="AC32" s="8">
        <v>1350</v>
      </c>
      <c r="AD32" s="8">
        <v>1.06521022930023</v>
      </c>
      <c r="AE32" s="8">
        <v>0</v>
      </c>
      <c r="AF32" s="8">
        <v>1350</v>
      </c>
      <c r="AG32" s="8">
        <v>1.22546309565513</v>
      </c>
      <c r="AH32" s="8">
        <v>0</v>
      </c>
      <c r="AI32" s="8">
        <v>1350</v>
      </c>
    </row>
    <row r="33" spans="16:35">
      <c r="P33" s="8">
        <v>28</v>
      </c>
      <c r="Q33" s="8">
        <v>0.935467816854678</v>
      </c>
      <c r="R33" s="8">
        <v>0</v>
      </c>
      <c r="S33" s="8">
        <v>1400</v>
      </c>
      <c r="T33" s="8">
        <v>1.05748535818355</v>
      </c>
      <c r="U33" s="8">
        <v>0</v>
      </c>
      <c r="V33" s="8">
        <v>1400</v>
      </c>
      <c r="W33" s="8">
        <v>1.22017541328871</v>
      </c>
      <c r="X33" s="8">
        <v>0</v>
      </c>
      <c r="Y33" s="8">
        <v>1400</v>
      </c>
      <c r="AA33" s="8">
        <v>0.949510384222878</v>
      </c>
      <c r="AB33" s="8">
        <v>0</v>
      </c>
      <c r="AC33" s="8">
        <v>1400</v>
      </c>
      <c r="AD33" s="8">
        <v>1.07294673417185</v>
      </c>
      <c r="AE33" s="8">
        <v>0</v>
      </c>
      <c r="AF33" s="8">
        <v>1400</v>
      </c>
      <c r="AG33" s="8">
        <v>1.23436349948974</v>
      </c>
      <c r="AH33" s="8">
        <v>0</v>
      </c>
      <c r="AI33" s="8">
        <v>1400</v>
      </c>
    </row>
    <row r="34" spans="16:35">
      <c r="P34" s="8">
        <v>29</v>
      </c>
      <c r="Q34" s="8">
        <v>0.94343855151418</v>
      </c>
      <c r="R34" s="8">
        <v>0</v>
      </c>
      <c r="S34" s="8">
        <v>1450</v>
      </c>
      <c r="T34" s="8">
        <v>1.0667697362064</v>
      </c>
      <c r="U34" s="8">
        <v>0</v>
      </c>
      <c r="V34" s="8">
        <v>1450</v>
      </c>
      <c r="W34" s="8">
        <v>1.23061116404569</v>
      </c>
      <c r="X34" s="8">
        <v>0</v>
      </c>
      <c r="Y34" s="8">
        <v>1450</v>
      </c>
      <c r="AA34" s="8">
        <v>0.956318731386585</v>
      </c>
      <c r="AB34" s="8">
        <v>0</v>
      </c>
      <c r="AC34" s="8">
        <v>1450</v>
      </c>
      <c r="AD34" s="8">
        <v>1.08064016646684</v>
      </c>
      <c r="AE34" s="8">
        <v>0</v>
      </c>
      <c r="AF34" s="8">
        <v>1450</v>
      </c>
      <c r="AG34" s="8">
        <v>1.24321435080256</v>
      </c>
      <c r="AH34" s="8">
        <v>0</v>
      </c>
      <c r="AI34" s="8">
        <v>1450</v>
      </c>
    </row>
    <row r="35" spans="16:35">
      <c r="P35" s="8">
        <v>30</v>
      </c>
      <c r="Q35" s="8">
        <v>0.942164608422183</v>
      </c>
      <c r="R35" s="8">
        <v>0</v>
      </c>
      <c r="S35" s="8">
        <v>1500</v>
      </c>
      <c r="T35" s="8">
        <v>1.0649142683633</v>
      </c>
      <c r="U35" s="8">
        <v>0</v>
      </c>
      <c r="V35" s="8">
        <v>1500</v>
      </c>
      <c r="W35" s="8">
        <v>1.22912242272161</v>
      </c>
      <c r="X35" s="8">
        <v>0</v>
      </c>
      <c r="Y35" s="8">
        <v>1500</v>
      </c>
      <c r="AA35" s="8">
        <v>0.953607903261319</v>
      </c>
      <c r="AB35" s="8">
        <v>0</v>
      </c>
      <c r="AC35" s="8">
        <v>1500</v>
      </c>
      <c r="AD35" s="8">
        <v>1.07757693068529</v>
      </c>
      <c r="AE35" s="8">
        <v>0</v>
      </c>
      <c r="AF35" s="8">
        <v>1500</v>
      </c>
      <c r="AG35" s="8">
        <v>1.23969027423971</v>
      </c>
      <c r="AH35" s="8">
        <v>0</v>
      </c>
      <c r="AI35" s="8">
        <v>1500</v>
      </c>
    </row>
    <row r="36" spans="1:35">
      <c r="A36" s="8" t="s">
        <v>1234</v>
      </c>
      <c r="P36" s="8">
        <v>31</v>
      </c>
      <c r="Q36" s="8">
        <v>0.95040095040095</v>
      </c>
      <c r="R36" s="8">
        <v>0</v>
      </c>
      <c r="S36" s="8">
        <v>1550</v>
      </c>
      <c r="T36" s="8">
        <v>1.07419913245156</v>
      </c>
      <c r="U36" s="8">
        <v>0</v>
      </c>
      <c r="V36" s="8">
        <v>1550</v>
      </c>
      <c r="W36" s="8">
        <v>1.23951968612163</v>
      </c>
      <c r="X36" s="8">
        <v>0</v>
      </c>
      <c r="Y36" s="8">
        <v>1550</v>
      </c>
      <c r="AA36" s="8">
        <v>0.961757496484905</v>
      </c>
      <c r="AB36" s="8">
        <v>0</v>
      </c>
      <c r="AC36" s="8">
        <v>1550</v>
      </c>
      <c r="AD36" s="8">
        <v>1.08678597102794</v>
      </c>
      <c r="AE36" s="8">
        <v>0</v>
      </c>
      <c r="AF36" s="8">
        <v>1550</v>
      </c>
      <c r="AG36" s="8">
        <v>1.25028474543038</v>
      </c>
      <c r="AH36" s="8">
        <v>0</v>
      </c>
      <c r="AI36" s="8">
        <v>1550</v>
      </c>
    </row>
    <row r="37" spans="2:35">
      <c r="B37" s="8">
        <v>3</v>
      </c>
      <c r="C37" s="8">
        <v>2</v>
      </c>
      <c r="D37" s="8">
        <v>1</v>
      </c>
      <c r="E37" s="8">
        <v>5</v>
      </c>
      <c r="F37" s="8">
        <v>4</v>
      </c>
      <c r="G37" s="8">
        <v>6</v>
      </c>
      <c r="P37" s="8">
        <v>32</v>
      </c>
      <c r="Q37" s="8">
        <v>0.954519409826672</v>
      </c>
      <c r="R37" s="8">
        <v>0</v>
      </c>
      <c r="S37" s="8">
        <v>1600</v>
      </c>
      <c r="T37" s="8">
        <v>1.07921216695453</v>
      </c>
      <c r="U37" s="8">
        <v>0</v>
      </c>
      <c r="V37" s="8">
        <v>1600</v>
      </c>
      <c r="W37" s="8">
        <v>1.24473997904823</v>
      </c>
      <c r="X37" s="8">
        <v>0</v>
      </c>
      <c r="Y37" s="8">
        <v>1600</v>
      </c>
      <c r="AA37" s="8">
        <v>0.964784265676604</v>
      </c>
      <c r="AB37" s="8">
        <v>0</v>
      </c>
      <c r="AC37" s="8">
        <v>1600</v>
      </c>
      <c r="AD37" s="8">
        <v>1.09020622021456</v>
      </c>
      <c r="AE37" s="8">
        <v>0</v>
      </c>
      <c r="AF37" s="8">
        <v>1600</v>
      </c>
      <c r="AG37" s="8">
        <v>1.25421954537958</v>
      </c>
      <c r="AH37" s="8">
        <v>0</v>
      </c>
      <c r="AI37" s="8">
        <v>1600</v>
      </c>
    </row>
    <row r="38" spans="2:35">
      <c r="B38" s="8" t="s">
        <v>1082</v>
      </c>
      <c r="C38" s="8" t="s">
        <v>1084</v>
      </c>
      <c r="D38" s="8" t="s">
        <v>1103</v>
      </c>
      <c r="E38" s="8" t="s">
        <v>1104</v>
      </c>
      <c r="F38" s="8" t="s">
        <v>1105</v>
      </c>
      <c r="G38" s="8" t="s">
        <v>1106</v>
      </c>
      <c r="P38" s="8">
        <v>33</v>
      </c>
      <c r="Q38" s="8">
        <v>0.963045290358433</v>
      </c>
      <c r="R38" s="8">
        <v>0</v>
      </c>
      <c r="S38" s="8">
        <v>1650</v>
      </c>
      <c r="T38" s="8">
        <v>1.0890327221793</v>
      </c>
      <c r="U38" s="8">
        <v>0</v>
      </c>
      <c r="V38" s="8">
        <v>1650</v>
      </c>
      <c r="W38" s="8">
        <v>1.25657621789919</v>
      </c>
      <c r="X38" s="8">
        <v>0</v>
      </c>
      <c r="Y38" s="8">
        <v>1650</v>
      </c>
      <c r="AA38" s="8">
        <v>0.97268589126297</v>
      </c>
      <c r="AB38" s="8">
        <v>0</v>
      </c>
      <c r="AC38" s="8">
        <v>1650</v>
      </c>
      <c r="AD38" s="8">
        <v>1.09913505712716</v>
      </c>
      <c r="AE38" s="8">
        <v>0</v>
      </c>
      <c r="AF38" s="8">
        <v>1650</v>
      </c>
      <c r="AG38" s="8">
        <v>1.26449165864186</v>
      </c>
      <c r="AH38" s="8">
        <v>0</v>
      </c>
      <c r="AI38" s="8">
        <v>1650</v>
      </c>
    </row>
    <row r="39" spans="1:35">
      <c r="A39" s="8">
        <v>1</v>
      </c>
      <c r="B39" s="8">
        <v>2</v>
      </c>
      <c r="C39" s="8">
        <v>5</v>
      </c>
      <c r="D39" s="8">
        <v>2</v>
      </c>
      <c r="E39" s="8">
        <f>D39</f>
        <v>2</v>
      </c>
      <c r="P39" s="8">
        <v>34</v>
      </c>
      <c r="Q39" s="8">
        <v>0.971813890761969</v>
      </c>
      <c r="R39" s="8">
        <v>0</v>
      </c>
      <c r="S39" s="8">
        <v>1700</v>
      </c>
      <c r="T39" s="8">
        <v>1.09868091315726</v>
      </c>
      <c r="U39" s="8">
        <v>0</v>
      </c>
      <c r="V39" s="8">
        <v>1700</v>
      </c>
      <c r="W39" s="8">
        <v>1.26742030255001</v>
      </c>
      <c r="X39" s="8">
        <v>0</v>
      </c>
      <c r="Y39" s="8">
        <v>1700</v>
      </c>
      <c r="AA39" s="8">
        <v>0.980707562282669</v>
      </c>
      <c r="AB39" s="8">
        <v>0</v>
      </c>
      <c r="AC39" s="8">
        <v>1700</v>
      </c>
      <c r="AD39" s="8">
        <v>1.10819954537942</v>
      </c>
      <c r="AE39" s="8">
        <v>0</v>
      </c>
      <c r="AF39" s="8">
        <v>1700</v>
      </c>
      <c r="AG39" s="8">
        <v>1.27491983096747</v>
      </c>
      <c r="AH39" s="8">
        <v>0</v>
      </c>
      <c r="AI39" s="8">
        <v>1700</v>
      </c>
    </row>
    <row r="40" spans="1:35">
      <c r="A40" s="8">
        <v>2</v>
      </c>
      <c r="B40" s="8">
        <v>5</v>
      </c>
      <c r="C40" s="8">
        <v>8</v>
      </c>
      <c r="D40" s="8">
        <v>7</v>
      </c>
      <c r="E40" s="8">
        <f t="shared" ref="E40:E47" si="1">D40</f>
        <v>7</v>
      </c>
      <c r="P40" s="8">
        <v>35</v>
      </c>
      <c r="Q40" s="8">
        <v>0.976389251239238</v>
      </c>
      <c r="R40" s="8">
        <v>0</v>
      </c>
      <c r="S40" s="8">
        <v>1750</v>
      </c>
      <c r="T40" s="8">
        <v>1.10359688385582</v>
      </c>
      <c r="U40" s="8">
        <v>0</v>
      </c>
      <c r="V40" s="8">
        <v>1750</v>
      </c>
      <c r="W40" s="8">
        <v>1.27320706067792</v>
      </c>
      <c r="X40" s="8">
        <v>0</v>
      </c>
      <c r="Y40" s="8">
        <v>1750</v>
      </c>
      <c r="AA40" s="8">
        <v>0.984608821346771</v>
      </c>
      <c r="AB40" s="8">
        <v>0</v>
      </c>
      <c r="AC40" s="8">
        <v>1750</v>
      </c>
      <c r="AD40" s="8">
        <v>1.11260796812185</v>
      </c>
      <c r="AE40" s="8">
        <v>0</v>
      </c>
      <c r="AF40" s="8">
        <v>1750</v>
      </c>
      <c r="AG40" s="8">
        <v>1.2799914677508</v>
      </c>
      <c r="AH40" s="8">
        <v>0</v>
      </c>
      <c r="AI40" s="8">
        <v>1750</v>
      </c>
    </row>
    <row r="41" spans="1:35">
      <c r="A41" s="8">
        <v>3</v>
      </c>
      <c r="B41" s="8">
        <v>9</v>
      </c>
      <c r="C41" s="8">
        <v>13</v>
      </c>
      <c r="D41" s="8">
        <v>14</v>
      </c>
      <c r="E41" s="8">
        <f t="shared" si="1"/>
        <v>14</v>
      </c>
      <c r="P41" s="8">
        <v>36</v>
      </c>
      <c r="Q41" s="8">
        <v>0.985477836261018</v>
      </c>
      <c r="R41" s="8">
        <v>0</v>
      </c>
      <c r="S41" s="8">
        <v>1800</v>
      </c>
      <c r="T41" s="8">
        <v>1.1139257316309</v>
      </c>
      <c r="U41" s="8">
        <v>0</v>
      </c>
      <c r="V41" s="8">
        <v>1800</v>
      </c>
      <c r="W41" s="8">
        <v>1.28554491133671</v>
      </c>
      <c r="X41" s="8">
        <v>0</v>
      </c>
      <c r="Y41" s="8">
        <v>1800</v>
      </c>
      <c r="AA41" s="8">
        <v>0.993800505510966</v>
      </c>
      <c r="AB41" s="8">
        <v>0</v>
      </c>
      <c r="AC41" s="8">
        <v>1800</v>
      </c>
      <c r="AD41" s="8">
        <v>1.12299457122739</v>
      </c>
      <c r="AE41" s="8">
        <v>0</v>
      </c>
      <c r="AF41" s="8">
        <v>1800</v>
      </c>
      <c r="AG41" s="8">
        <v>1.29194065716426</v>
      </c>
      <c r="AH41" s="8">
        <v>0</v>
      </c>
      <c r="AI41" s="8">
        <v>1800</v>
      </c>
    </row>
    <row r="42" spans="1:35">
      <c r="A42" s="8">
        <v>4</v>
      </c>
      <c r="B42" s="8">
        <v>14</v>
      </c>
      <c r="C42" s="8">
        <v>18</v>
      </c>
      <c r="D42" s="8">
        <v>19</v>
      </c>
      <c r="E42" s="8">
        <f t="shared" si="1"/>
        <v>19</v>
      </c>
      <c r="P42" s="8">
        <v>37</v>
      </c>
      <c r="Q42" s="8">
        <v>0.989807822189476</v>
      </c>
      <c r="R42" s="8">
        <v>0</v>
      </c>
      <c r="S42" s="8">
        <v>1850</v>
      </c>
      <c r="T42" s="8">
        <v>1.11869429344101</v>
      </c>
      <c r="U42" s="8">
        <v>0</v>
      </c>
      <c r="V42" s="8">
        <v>1850</v>
      </c>
      <c r="W42" s="8">
        <v>1.29087856362859</v>
      </c>
      <c r="X42" s="8">
        <v>0</v>
      </c>
      <c r="Y42" s="8">
        <v>1850</v>
      </c>
      <c r="AA42" s="8">
        <v>0.997243580146295</v>
      </c>
      <c r="AB42" s="8">
        <v>0</v>
      </c>
      <c r="AC42" s="8">
        <v>1850</v>
      </c>
      <c r="AD42" s="8">
        <v>1.12688524556531</v>
      </c>
      <c r="AE42" s="8">
        <v>0</v>
      </c>
      <c r="AF42" s="8">
        <v>1850</v>
      </c>
      <c r="AG42" s="8">
        <v>1.29641665419018</v>
      </c>
      <c r="AH42" s="8">
        <v>0</v>
      </c>
      <c r="AI42" s="8">
        <v>1850</v>
      </c>
    </row>
    <row r="43" spans="1:35">
      <c r="A43" s="8">
        <v>5</v>
      </c>
      <c r="B43" s="8">
        <v>19</v>
      </c>
      <c r="C43" s="8">
        <v>22</v>
      </c>
      <c r="D43" s="8">
        <v>24</v>
      </c>
      <c r="E43" s="8">
        <f t="shared" si="1"/>
        <v>24</v>
      </c>
      <c r="P43" s="8">
        <v>38</v>
      </c>
      <c r="Q43" s="8">
        <v>0.991987655053712</v>
      </c>
      <c r="R43" s="8">
        <v>0</v>
      </c>
      <c r="S43" s="8">
        <v>1900</v>
      </c>
      <c r="T43" s="8">
        <v>1.1213381580071</v>
      </c>
      <c r="U43" s="8">
        <v>0</v>
      </c>
      <c r="V43" s="8">
        <v>1900</v>
      </c>
      <c r="W43" s="8">
        <v>1.29395572815048</v>
      </c>
      <c r="X43" s="8">
        <v>0</v>
      </c>
      <c r="Y43" s="8">
        <v>1900</v>
      </c>
      <c r="AA43" s="8">
        <v>0.999164163794359</v>
      </c>
      <c r="AB43" s="8">
        <v>0</v>
      </c>
      <c r="AC43" s="8">
        <v>1900</v>
      </c>
      <c r="AD43" s="8">
        <v>1.12905550508763</v>
      </c>
      <c r="AE43" s="8">
        <v>0</v>
      </c>
      <c r="AF43" s="8">
        <v>1900</v>
      </c>
      <c r="AG43" s="8">
        <v>1.29891341293267</v>
      </c>
      <c r="AH43" s="8">
        <v>0</v>
      </c>
      <c r="AI43" s="8">
        <v>1900</v>
      </c>
    </row>
    <row r="44" spans="1:35">
      <c r="A44" s="8">
        <v>6</v>
      </c>
      <c r="B44" s="8">
        <v>24</v>
      </c>
      <c r="C44" s="8">
        <v>26</v>
      </c>
      <c r="D44" s="8">
        <v>29</v>
      </c>
      <c r="E44" s="8">
        <f t="shared" si="1"/>
        <v>29</v>
      </c>
      <c r="P44" s="8">
        <v>39</v>
      </c>
      <c r="Q44" s="8">
        <v>1.00138760407031</v>
      </c>
      <c r="R44" s="8">
        <v>0</v>
      </c>
      <c r="S44" s="8">
        <v>1950</v>
      </c>
      <c r="T44" s="8">
        <v>1.13167017500802</v>
      </c>
      <c r="U44" s="8">
        <v>0</v>
      </c>
      <c r="V44" s="8">
        <v>1950</v>
      </c>
      <c r="W44" s="8">
        <v>1.30580602962739</v>
      </c>
      <c r="X44" s="8">
        <v>0</v>
      </c>
      <c r="Y44" s="8">
        <v>1950</v>
      </c>
      <c r="AA44" s="8">
        <v>1.00806876155429</v>
      </c>
      <c r="AB44" s="8">
        <v>0</v>
      </c>
      <c r="AC44" s="8">
        <v>1950</v>
      </c>
      <c r="AD44" s="8">
        <v>1.13911770055635</v>
      </c>
      <c r="AE44" s="8">
        <v>0</v>
      </c>
      <c r="AF44" s="8">
        <v>1950</v>
      </c>
      <c r="AG44" s="8">
        <v>1.31048939002058</v>
      </c>
      <c r="AH44" s="8">
        <v>0</v>
      </c>
      <c r="AI44" s="8">
        <v>1950</v>
      </c>
    </row>
    <row r="45" spans="1:35">
      <c r="A45" s="8">
        <v>7</v>
      </c>
      <c r="B45" s="8">
        <v>29</v>
      </c>
      <c r="C45" s="8">
        <v>31</v>
      </c>
      <c r="D45" s="8">
        <v>34</v>
      </c>
      <c r="E45" s="8">
        <f t="shared" si="1"/>
        <v>34</v>
      </c>
      <c r="F45" s="9">
        <v>30</v>
      </c>
      <c r="G45" s="9">
        <v>10</v>
      </c>
      <c r="P45" s="8">
        <v>40</v>
      </c>
      <c r="Q45" s="8">
        <v>1.00633941093969</v>
      </c>
      <c r="R45" s="8">
        <v>0</v>
      </c>
      <c r="S45" s="8">
        <v>2000</v>
      </c>
      <c r="T45" s="8">
        <v>1.13770127297838</v>
      </c>
      <c r="U45" s="8">
        <v>0</v>
      </c>
      <c r="V45" s="8">
        <v>2000</v>
      </c>
      <c r="W45" s="8">
        <v>1.3124663233515</v>
      </c>
      <c r="X45" s="8">
        <v>0</v>
      </c>
      <c r="Y45" s="8">
        <v>2000</v>
      </c>
      <c r="AA45" s="8">
        <v>1.01283954806261</v>
      </c>
      <c r="AB45" s="8">
        <v>0</v>
      </c>
      <c r="AC45" s="8">
        <v>2000</v>
      </c>
      <c r="AD45" s="8">
        <v>1.14450868931075</v>
      </c>
      <c r="AE45" s="8">
        <v>0</v>
      </c>
      <c r="AF45" s="8">
        <v>2000</v>
      </c>
      <c r="AG45" s="8">
        <v>1.3166914124814</v>
      </c>
      <c r="AH45" s="8">
        <v>0</v>
      </c>
      <c r="AI45" s="8">
        <v>2000</v>
      </c>
    </row>
    <row r="46" spans="1:35">
      <c r="A46" s="8">
        <v>8</v>
      </c>
      <c r="B46" s="8">
        <v>32</v>
      </c>
      <c r="C46" s="8">
        <v>35</v>
      </c>
      <c r="D46" s="8">
        <v>43</v>
      </c>
      <c r="E46" s="8">
        <f t="shared" si="1"/>
        <v>43</v>
      </c>
      <c r="P46" s="8">
        <v>41</v>
      </c>
      <c r="Q46" s="8">
        <v>1.01603283173735</v>
      </c>
      <c r="R46" s="8">
        <v>0</v>
      </c>
      <c r="S46" s="8">
        <v>2050</v>
      </c>
      <c r="T46" s="8">
        <v>1.14849608191412</v>
      </c>
      <c r="U46" s="8">
        <v>0</v>
      </c>
      <c r="V46" s="8">
        <v>2050</v>
      </c>
      <c r="W46" s="8">
        <v>1.32535437234086</v>
      </c>
      <c r="X46" s="8">
        <v>0</v>
      </c>
      <c r="Y46" s="8">
        <v>2050</v>
      </c>
      <c r="AA46" s="8">
        <v>1.02227978862055</v>
      </c>
      <c r="AB46" s="8">
        <v>0</v>
      </c>
      <c r="AC46" s="8">
        <v>2050</v>
      </c>
      <c r="AD46" s="8">
        <v>1.15517616114122</v>
      </c>
      <c r="AE46" s="8">
        <v>0</v>
      </c>
      <c r="AF46" s="8">
        <v>2050</v>
      </c>
      <c r="AG46" s="8">
        <v>1.32896372520672</v>
      </c>
      <c r="AH46" s="8">
        <v>0</v>
      </c>
      <c r="AI46" s="8">
        <v>2050</v>
      </c>
    </row>
    <row r="47" spans="1:35">
      <c r="A47" s="8">
        <v>9</v>
      </c>
      <c r="B47" s="8">
        <v>38</v>
      </c>
      <c r="C47" s="8">
        <v>38</v>
      </c>
      <c r="D47" s="8">
        <v>46</v>
      </c>
      <c r="E47" s="8">
        <f t="shared" si="1"/>
        <v>46</v>
      </c>
      <c r="F47" s="9">
        <v>40</v>
      </c>
      <c r="G47" s="9">
        <v>20</v>
      </c>
      <c r="P47" s="8">
        <v>42</v>
      </c>
      <c r="Q47" s="8">
        <v>1.02147907916423</v>
      </c>
      <c r="R47" s="8">
        <v>0</v>
      </c>
      <c r="S47" s="8">
        <v>2100</v>
      </c>
      <c r="T47" s="8">
        <v>1.15456748967846</v>
      </c>
      <c r="U47" s="8">
        <v>0</v>
      </c>
      <c r="V47" s="8">
        <v>2100</v>
      </c>
      <c r="W47" s="8">
        <v>1.33224562340846</v>
      </c>
      <c r="X47" s="8">
        <v>0</v>
      </c>
      <c r="Y47" s="8">
        <v>2100</v>
      </c>
      <c r="AA47" s="8">
        <v>1.02742263005676</v>
      </c>
      <c r="AB47" s="8">
        <v>0</v>
      </c>
      <c r="AC47" s="8">
        <v>2100</v>
      </c>
      <c r="AD47" s="8">
        <v>1.16098757196414</v>
      </c>
      <c r="AE47" s="8">
        <v>0</v>
      </c>
      <c r="AF47" s="8">
        <v>2100</v>
      </c>
      <c r="AG47" s="8">
        <v>1.33564941907379</v>
      </c>
      <c r="AH47" s="8">
        <v>0</v>
      </c>
      <c r="AI47" s="8">
        <v>2100</v>
      </c>
    </row>
    <row r="48" spans="1:35">
      <c r="A48" s="8">
        <v>10</v>
      </c>
      <c r="B48" s="8">
        <v>42</v>
      </c>
      <c r="C48" s="8">
        <v>39</v>
      </c>
      <c r="P48" s="8">
        <v>43</v>
      </c>
      <c r="Q48" s="8">
        <v>1.03161665455301</v>
      </c>
      <c r="R48" s="8">
        <v>0</v>
      </c>
      <c r="S48" s="8">
        <v>2150</v>
      </c>
      <c r="T48" s="8">
        <v>1.16600232557638</v>
      </c>
      <c r="U48" s="8">
        <v>0</v>
      </c>
      <c r="V48" s="8">
        <v>2150</v>
      </c>
      <c r="W48" s="8">
        <v>1.34538729874198</v>
      </c>
      <c r="X48" s="8">
        <v>0</v>
      </c>
      <c r="Y48" s="8">
        <v>2150</v>
      </c>
      <c r="AA48" s="8">
        <v>1.03726805827573</v>
      </c>
      <c r="AB48" s="8">
        <v>0</v>
      </c>
      <c r="AC48" s="8">
        <v>2150</v>
      </c>
      <c r="AD48" s="8">
        <v>1.17211290585158</v>
      </c>
      <c r="AE48" s="8">
        <v>0</v>
      </c>
      <c r="AF48" s="8">
        <v>2150</v>
      </c>
      <c r="AG48" s="8">
        <v>1.34844847575845</v>
      </c>
      <c r="AH48" s="8">
        <v>0</v>
      </c>
      <c r="AI48" s="8">
        <v>2150</v>
      </c>
    </row>
    <row r="49" spans="1:35">
      <c r="A49" s="8">
        <v>11</v>
      </c>
      <c r="B49" s="8">
        <v>45</v>
      </c>
      <c r="C49" s="8">
        <v>42</v>
      </c>
      <c r="P49" s="8">
        <v>44</v>
      </c>
      <c r="Q49" s="8">
        <v>1.04194562791641</v>
      </c>
      <c r="R49" s="8">
        <v>0</v>
      </c>
      <c r="S49" s="8">
        <v>2200</v>
      </c>
      <c r="T49" s="8">
        <v>1.17756303171611</v>
      </c>
      <c r="U49" s="8">
        <v>0</v>
      </c>
      <c r="V49" s="8">
        <v>2200</v>
      </c>
      <c r="W49" s="8">
        <v>1.35877096700592</v>
      </c>
      <c r="X49" s="8">
        <v>0</v>
      </c>
      <c r="Y49" s="8">
        <v>2200</v>
      </c>
      <c r="AA49" s="8">
        <v>1.04742803360193</v>
      </c>
      <c r="AB49" s="8">
        <v>0</v>
      </c>
      <c r="AC49" s="8">
        <v>2200</v>
      </c>
      <c r="AD49" s="8">
        <v>1.18359367797018</v>
      </c>
      <c r="AE49" s="8">
        <v>0</v>
      </c>
      <c r="AF49" s="8">
        <v>2200</v>
      </c>
      <c r="AG49" s="8">
        <v>1.36165644368251</v>
      </c>
      <c r="AH49" s="8">
        <v>0</v>
      </c>
      <c r="AI49" s="8">
        <v>2200</v>
      </c>
    </row>
    <row r="50" spans="1:35">
      <c r="A50" s="8">
        <v>12</v>
      </c>
      <c r="B50" s="8">
        <v>46</v>
      </c>
      <c r="C50" s="8">
        <v>44</v>
      </c>
      <c r="F50" s="9">
        <v>45</v>
      </c>
      <c r="G50" s="9">
        <v>25</v>
      </c>
      <c r="P50" s="8">
        <v>45</v>
      </c>
      <c r="Q50" s="8">
        <v>1.04012345679012</v>
      </c>
      <c r="R50" s="8">
        <v>0</v>
      </c>
      <c r="S50" s="8">
        <v>2250</v>
      </c>
      <c r="T50" s="8">
        <v>1.17578052058174</v>
      </c>
      <c r="U50" s="8">
        <v>0</v>
      </c>
      <c r="V50" s="8">
        <v>2250</v>
      </c>
      <c r="W50" s="8">
        <v>1.3565706379162</v>
      </c>
      <c r="X50" s="8">
        <v>0</v>
      </c>
      <c r="Y50" s="8">
        <v>2250</v>
      </c>
      <c r="AA50" s="8">
        <v>1.04549974580556</v>
      </c>
      <c r="AB50" s="8">
        <v>0</v>
      </c>
      <c r="AC50" s="8">
        <v>2250</v>
      </c>
      <c r="AD50" s="8">
        <v>1.18141471276028</v>
      </c>
      <c r="AE50" s="8">
        <v>0</v>
      </c>
      <c r="AF50" s="8">
        <v>2250</v>
      </c>
      <c r="AG50" s="8">
        <v>1.35914966954722</v>
      </c>
      <c r="AH50" s="8">
        <v>0</v>
      </c>
      <c r="AI50" s="8">
        <v>2250</v>
      </c>
    </row>
    <row r="51" spans="1:35">
      <c r="A51" s="8">
        <v>13</v>
      </c>
      <c r="B51" s="8">
        <v>47</v>
      </c>
      <c r="C51" s="8">
        <v>46</v>
      </c>
      <c r="P51" s="8">
        <v>46</v>
      </c>
      <c r="Q51" s="8">
        <v>1.05083365274051</v>
      </c>
      <c r="R51" s="8">
        <v>0</v>
      </c>
      <c r="S51" s="8">
        <v>2300</v>
      </c>
      <c r="T51" s="8">
        <v>1.18775166550551</v>
      </c>
      <c r="U51" s="8">
        <v>0</v>
      </c>
      <c r="V51" s="8">
        <v>2300</v>
      </c>
      <c r="W51" s="8">
        <v>1.37063155534709</v>
      </c>
      <c r="X51" s="8">
        <v>0</v>
      </c>
      <c r="Y51" s="8">
        <v>2300</v>
      </c>
      <c r="AA51" s="8">
        <v>1.05600668991755</v>
      </c>
      <c r="AB51" s="8">
        <v>0</v>
      </c>
      <c r="AC51" s="8">
        <v>2300</v>
      </c>
      <c r="AD51" s="8">
        <v>1.19328755960684</v>
      </c>
      <c r="AE51" s="8">
        <v>0</v>
      </c>
      <c r="AF51" s="8">
        <v>2300</v>
      </c>
      <c r="AG51" s="8">
        <v>1.37280869689282</v>
      </c>
      <c r="AH51" s="8">
        <v>0</v>
      </c>
      <c r="AI51" s="8">
        <v>2300</v>
      </c>
    </row>
    <row r="52" spans="1:35">
      <c r="A52" s="8">
        <v>14</v>
      </c>
      <c r="B52" s="8">
        <v>48</v>
      </c>
      <c r="C52" s="8">
        <v>48</v>
      </c>
      <c r="P52" s="8">
        <v>47</v>
      </c>
      <c r="Q52" s="8">
        <v>1.05633277373624</v>
      </c>
      <c r="R52" s="8">
        <v>0</v>
      </c>
      <c r="S52" s="8">
        <v>2350</v>
      </c>
      <c r="T52" s="8">
        <v>1.19400647647438</v>
      </c>
      <c r="U52" s="8">
        <v>0</v>
      </c>
      <c r="V52" s="8">
        <v>2350</v>
      </c>
      <c r="W52" s="8">
        <v>1.37787482657754</v>
      </c>
      <c r="X52" s="8">
        <v>0</v>
      </c>
      <c r="Y52" s="8">
        <v>2350</v>
      </c>
      <c r="AA52" s="8">
        <v>1.06147912702359</v>
      </c>
      <c r="AB52" s="8">
        <v>0</v>
      </c>
      <c r="AC52" s="8">
        <v>2350</v>
      </c>
      <c r="AD52" s="8">
        <v>1.19947141353666</v>
      </c>
      <c r="AE52" s="8">
        <v>0</v>
      </c>
      <c r="AF52" s="8">
        <v>2350</v>
      </c>
      <c r="AG52" s="8">
        <v>1.37992286513067</v>
      </c>
      <c r="AH52" s="8">
        <v>0</v>
      </c>
      <c r="AI52" s="8">
        <v>2350</v>
      </c>
    </row>
    <row r="53" spans="1:35">
      <c r="A53" s="8">
        <v>15</v>
      </c>
      <c r="B53" s="8">
        <v>50</v>
      </c>
      <c r="C53" s="8">
        <v>50</v>
      </c>
      <c r="F53" s="8">
        <v>50</v>
      </c>
      <c r="G53" s="8">
        <v>28</v>
      </c>
      <c r="P53" s="8">
        <v>48</v>
      </c>
      <c r="Q53" s="8">
        <v>1.06751266718401</v>
      </c>
      <c r="R53" s="8">
        <v>0</v>
      </c>
      <c r="S53" s="8">
        <v>2400</v>
      </c>
      <c r="T53" s="8">
        <v>1.2068778354496</v>
      </c>
      <c r="U53" s="8">
        <v>0</v>
      </c>
      <c r="V53" s="8">
        <v>2400</v>
      </c>
      <c r="W53" s="8">
        <v>1.39242559613166</v>
      </c>
      <c r="X53" s="8">
        <v>0</v>
      </c>
      <c r="Y53" s="8">
        <v>2400</v>
      </c>
      <c r="AA53" s="8">
        <v>1.07251132762935</v>
      </c>
      <c r="AB53" s="8">
        <v>0</v>
      </c>
      <c r="AC53" s="8">
        <v>2400</v>
      </c>
      <c r="AD53" s="8">
        <v>1.21193780022117</v>
      </c>
      <c r="AE53" s="8">
        <v>0</v>
      </c>
      <c r="AF53" s="8">
        <v>2400</v>
      </c>
      <c r="AG53" s="8">
        <v>1.39426472591816</v>
      </c>
      <c r="AH53" s="8">
        <v>0</v>
      </c>
      <c r="AI53" s="8">
        <v>2400</v>
      </c>
    </row>
    <row r="54" spans="16:35">
      <c r="P54" s="8">
        <v>49</v>
      </c>
      <c r="Q54" s="8">
        <v>1.07903442109969</v>
      </c>
      <c r="R54" s="8">
        <v>0</v>
      </c>
      <c r="S54" s="8">
        <v>2450</v>
      </c>
      <c r="T54" s="8">
        <v>1.21963587597025</v>
      </c>
      <c r="U54" s="8">
        <v>0</v>
      </c>
      <c r="V54" s="8">
        <v>2450</v>
      </c>
      <c r="W54" s="8">
        <v>1.40736093746638</v>
      </c>
      <c r="X54" s="8">
        <v>0</v>
      </c>
      <c r="Y54" s="8">
        <v>2450</v>
      </c>
      <c r="AA54" s="8">
        <v>1.08376897498357</v>
      </c>
      <c r="AB54" s="8">
        <v>0</v>
      </c>
      <c r="AC54" s="8">
        <v>2450</v>
      </c>
      <c r="AD54" s="8">
        <v>1.22465894173144</v>
      </c>
      <c r="AE54" s="8">
        <v>0</v>
      </c>
      <c r="AF54" s="8">
        <v>2450</v>
      </c>
      <c r="AG54" s="8">
        <v>1.40889966747865</v>
      </c>
      <c r="AH54" s="8">
        <v>0</v>
      </c>
      <c r="AI54" s="8">
        <v>2450</v>
      </c>
    </row>
    <row r="55" spans="16:35">
      <c r="P55" s="8">
        <v>50</v>
      </c>
      <c r="Q55" s="8">
        <v>1.08527233115468</v>
      </c>
      <c r="R55" s="8">
        <v>0</v>
      </c>
      <c r="S55" s="8">
        <v>2500</v>
      </c>
      <c r="T55" s="8">
        <v>1.22682959174008</v>
      </c>
      <c r="U55" s="8">
        <v>0</v>
      </c>
      <c r="V55" s="8">
        <v>2500</v>
      </c>
      <c r="W55" s="8">
        <v>1.41557260585394</v>
      </c>
      <c r="X55" s="8">
        <v>0</v>
      </c>
      <c r="Y55" s="8">
        <v>2500</v>
      </c>
      <c r="AA55" s="8">
        <v>1.09015842989284</v>
      </c>
      <c r="AB55" s="8">
        <v>0</v>
      </c>
      <c r="AC55" s="8">
        <v>2500</v>
      </c>
      <c r="AD55" s="8">
        <v>1.23187902577891</v>
      </c>
      <c r="AE55" s="8">
        <v>0</v>
      </c>
      <c r="AF55" s="8">
        <v>2500</v>
      </c>
      <c r="AG55" s="8">
        <v>1.41720595886069</v>
      </c>
      <c r="AH55" s="8">
        <v>0</v>
      </c>
      <c r="AI55" s="8">
        <v>2500</v>
      </c>
    </row>
    <row r="56" spans="17:27">
      <c r="Q56" s="8">
        <v>0.443564356435644</v>
      </c>
      <c r="S56" s="8">
        <f>S7/2</f>
        <v>50</v>
      </c>
      <c r="T56" s="8">
        <v>0.499277753862343</v>
      </c>
      <c r="W56" s="8">
        <v>0.578562204046492</v>
      </c>
      <c r="AA56" s="8">
        <f t="shared" ref="AA56:AA105" si="2">AA6*0.8</f>
        <v>0.721966511032374</v>
      </c>
    </row>
    <row r="57" spans="17:27">
      <c r="Q57" s="8">
        <v>0.446903820816864</v>
      </c>
      <c r="S57" s="8">
        <f t="shared" ref="S57:S88" si="3">S8/2</f>
        <v>75</v>
      </c>
      <c r="T57" s="8">
        <v>0.507452080411407</v>
      </c>
      <c r="W57" s="8">
        <v>0.585299842747248</v>
      </c>
      <c r="AA57" s="8">
        <f t="shared" si="2"/>
        <v>0.636532985481092</v>
      </c>
    </row>
    <row r="58" spans="17:27">
      <c r="Q58" s="8">
        <v>0.450493096646942</v>
      </c>
      <c r="S58" s="8">
        <f t="shared" si="3"/>
        <v>100</v>
      </c>
      <c r="T58" s="8">
        <v>0.509364353595122</v>
      </c>
      <c r="W58" s="8">
        <v>0.5887125694818</v>
      </c>
      <c r="AA58" s="8">
        <f t="shared" si="2"/>
        <v>0.626122398311747</v>
      </c>
    </row>
    <row r="59" spans="17:27">
      <c r="Q59" s="8">
        <v>0.455161544523246</v>
      </c>
      <c r="S59" s="8">
        <f t="shared" si="3"/>
        <v>125</v>
      </c>
      <c r="T59" s="8">
        <v>0.51551445650423</v>
      </c>
      <c r="W59" s="8">
        <v>0.593470301146333</v>
      </c>
      <c r="AA59" s="8">
        <f t="shared" si="2"/>
        <v>0.599660343400793</v>
      </c>
    </row>
    <row r="60" spans="17:27">
      <c r="Q60" s="8">
        <v>0.460130718954248</v>
      </c>
      <c r="S60" s="8">
        <f t="shared" si="3"/>
        <v>150</v>
      </c>
      <c r="T60" s="8">
        <v>0.518774830193515</v>
      </c>
      <c r="W60" s="8">
        <v>0.5999743688325</v>
      </c>
      <c r="AA60" s="8">
        <f t="shared" si="2"/>
        <v>0.569090783623655</v>
      </c>
    </row>
    <row r="61" spans="17:27">
      <c r="Q61" s="8">
        <v>0.466927811975378</v>
      </c>
      <c r="S61" s="8">
        <f t="shared" si="3"/>
        <v>175</v>
      </c>
      <c r="T61" s="8">
        <v>0.527176561907685</v>
      </c>
      <c r="W61" s="8">
        <v>0.608942722530101</v>
      </c>
      <c r="AA61" s="8">
        <f t="shared" si="2"/>
        <v>0.559452677942849</v>
      </c>
    </row>
    <row r="62" spans="17:27">
      <c r="Q62" s="8">
        <v>0.473740831295843</v>
      </c>
      <c r="S62" s="8">
        <f t="shared" si="3"/>
        <v>200</v>
      </c>
      <c r="T62" s="8">
        <v>0.536349751731418</v>
      </c>
      <c r="W62" s="8">
        <v>0.619828312312183</v>
      </c>
      <c r="AA62" s="8">
        <f t="shared" si="2"/>
        <v>0.555453499248939</v>
      </c>
    </row>
    <row r="63" spans="17:27">
      <c r="Q63" s="8">
        <v>0.477792151789565</v>
      </c>
      <c r="S63" s="8">
        <f t="shared" si="3"/>
        <v>225</v>
      </c>
      <c r="T63" s="8">
        <v>0.540552985287346</v>
      </c>
      <c r="W63" s="8">
        <v>0.621534705929646</v>
      </c>
      <c r="AA63" s="8">
        <f t="shared" si="2"/>
        <v>0.546626614335518</v>
      </c>
    </row>
    <row r="64" spans="17:27">
      <c r="Q64" s="8">
        <v>0.485149282667701</v>
      </c>
      <c r="S64" s="8">
        <f t="shared" si="3"/>
        <v>250</v>
      </c>
      <c r="T64" s="8">
        <v>0.547040754942181</v>
      </c>
      <c r="W64" s="8">
        <v>0.630893717378574</v>
      </c>
      <c r="AA64" s="8">
        <f t="shared" si="2"/>
        <v>0.546733601233622</v>
      </c>
    </row>
    <row r="65" spans="17:27">
      <c r="Q65" s="8">
        <v>0.491055769905296</v>
      </c>
      <c r="S65" s="8">
        <f t="shared" si="3"/>
        <v>275</v>
      </c>
      <c r="T65" s="8">
        <v>0.556300942130476</v>
      </c>
      <c r="W65" s="8">
        <v>0.640432874736628</v>
      </c>
      <c r="AA65" s="8">
        <f t="shared" si="2"/>
        <v>0.541508514419504</v>
      </c>
    </row>
    <row r="66" spans="17:27">
      <c r="Q66" s="8">
        <v>0.499014989293362</v>
      </c>
      <c r="S66" s="8">
        <f t="shared" si="3"/>
        <v>300</v>
      </c>
      <c r="T66" s="8">
        <v>0.564763585855663</v>
      </c>
      <c r="W66" s="8">
        <v>0.650742519821749</v>
      </c>
      <c r="AA66" s="8">
        <f t="shared" si="2"/>
        <v>0.544662930101902</v>
      </c>
    </row>
    <row r="67" spans="17:27">
      <c r="Q67" s="8">
        <v>0.505627705627706</v>
      </c>
      <c r="S67" s="8">
        <f t="shared" si="3"/>
        <v>325</v>
      </c>
      <c r="T67" s="8">
        <v>0.570281740117806</v>
      </c>
      <c r="W67" s="8">
        <v>0.658144915194096</v>
      </c>
      <c r="AA67" s="8">
        <f t="shared" si="2"/>
        <v>0.547072599531616</v>
      </c>
    </row>
    <row r="68" spans="17:27">
      <c r="Q68" s="8">
        <v>0.514202263599854</v>
      </c>
      <c r="S68" s="8">
        <f t="shared" si="3"/>
        <v>350</v>
      </c>
      <c r="T68" s="8">
        <v>0.581783132530121</v>
      </c>
      <c r="W68" s="8">
        <v>0.669932092004381</v>
      </c>
      <c r="AA68" s="8">
        <f t="shared" si="2"/>
        <v>0.549235824416547</v>
      </c>
    </row>
    <row r="69" spans="17:27">
      <c r="Q69" s="8">
        <v>0.523029787234042</v>
      </c>
      <c r="S69" s="8">
        <f t="shared" si="3"/>
        <v>375</v>
      </c>
      <c r="T69" s="8">
        <v>0.591314231678487</v>
      </c>
      <c r="W69" s="8">
        <v>0.682844444444445</v>
      </c>
      <c r="AA69" s="8">
        <f t="shared" si="2"/>
        <v>0.555439752682306</v>
      </c>
    </row>
    <row r="70" spans="17:27">
      <c r="Q70" s="8">
        <v>0.526770784035337</v>
      </c>
      <c r="S70" s="8">
        <f t="shared" si="3"/>
        <v>400</v>
      </c>
      <c r="T70" s="8">
        <v>0.595876852237993</v>
      </c>
      <c r="W70" s="8">
        <v>0.68714901778867</v>
      </c>
      <c r="AA70" s="8">
        <f t="shared" si="2"/>
        <v>0.554653929115654</v>
      </c>
    </row>
    <row r="71" spans="17:27">
      <c r="Q71" s="8">
        <v>0.536300252188103</v>
      </c>
      <c r="S71" s="8">
        <f t="shared" si="3"/>
        <v>425</v>
      </c>
      <c r="T71" s="8">
        <v>0.605916150308674</v>
      </c>
      <c r="W71" s="8">
        <v>0.700026531101298</v>
      </c>
      <c r="AA71" s="8">
        <f t="shared" si="2"/>
        <v>0.562282254050766</v>
      </c>
    </row>
    <row r="72" spans="17:27">
      <c r="Q72" s="8">
        <v>0.544308035714286</v>
      </c>
      <c r="S72" s="8">
        <f t="shared" si="3"/>
        <v>450</v>
      </c>
      <c r="T72" s="8">
        <v>0.615692696135831</v>
      </c>
      <c r="W72" s="8">
        <v>0.710022425978588</v>
      </c>
      <c r="AA72" s="8">
        <f t="shared" si="2"/>
        <v>0.568723942918908</v>
      </c>
    </row>
    <row r="73" spans="17:27">
      <c r="Q73" s="8">
        <v>0.554675118858954</v>
      </c>
      <c r="S73" s="8">
        <f t="shared" si="3"/>
        <v>475</v>
      </c>
      <c r="T73" s="8">
        <v>0.626359827016573</v>
      </c>
      <c r="W73" s="8">
        <v>0.722722877326815</v>
      </c>
      <c r="AA73" s="8">
        <f t="shared" si="2"/>
        <v>0.575827983561202</v>
      </c>
    </row>
    <row r="74" spans="17:27">
      <c r="Q74" s="8">
        <v>0.565354725495111</v>
      </c>
      <c r="S74" s="8">
        <f t="shared" si="3"/>
        <v>500</v>
      </c>
      <c r="T74" s="8">
        <v>0.638944286871542</v>
      </c>
      <c r="W74" s="8">
        <v>0.737063702040115</v>
      </c>
      <c r="AA74" s="8">
        <f t="shared" si="2"/>
        <v>0.585841196794044</v>
      </c>
    </row>
    <row r="75" spans="17:27">
      <c r="Q75" s="8">
        <v>0.569234393404005</v>
      </c>
      <c r="S75" s="8">
        <f t="shared" si="3"/>
        <v>525</v>
      </c>
      <c r="T75" s="8">
        <v>0.643939831355362</v>
      </c>
      <c r="W75" s="8">
        <v>0.742845622445891</v>
      </c>
      <c r="AA75" s="8">
        <f t="shared" si="2"/>
        <v>0.587607236757155</v>
      </c>
    </row>
    <row r="76" spans="17:27">
      <c r="Q76" s="8">
        <v>0.754801752218354</v>
      </c>
      <c r="S76" s="8">
        <f t="shared" si="3"/>
        <v>550</v>
      </c>
      <c r="T76" s="8">
        <v>0.853371569592128</v>
      </c>
      <c r="W76" s="8">
        <v>0.984347902266872</v>
      </c>
      <c r="AA76" s="8">
        <f t="shared" si="2"/>
        <v>0.776925430933437</v>
      </c>
    </row>
    <row r="77" spans="17:27">
      <c r="Q77" s="8">
        <v>0.751079751977763</v>
      </c>
      <c r="S77" s="8">
        <f t="shared" si="3"/>
        <v>575</v>
      </c>
      <c r="T77" s="8">
        <v>0.849046676148776</v>
      </c>
      <c r="W77" s="8">
        <v>0.980975467365736</v>
      </c>
      <c r="AA77" s="8">
        <f t="shared" si="2"/>
        <v>0.772682714743679</v>
      </c>
    </row>
    <row r="78" spans="17:27">
      <c r="Q78" s="8">
        <v>0.750378710337769</v>
      </c>
      <c r="S78" s="8">
        <f t="shared" si="3"/>
        <v>600</v>
      </c>
      <c r="T78" s="8">
        <v>0.848505157074248</v>
      </c>
      <c r="W78" s="8">
        <v>0.978955609794504</v>
      </c>
      <c r="AA78" s="8">
        <f t="shared" si="2"/>
        <v>0.768139153186</v>
      </c>
    </row>
    <row r="79" spans="17:27">
      <c r="Q79" s="8">
        <v>0.749656391125074</v>
      </c>
      <c r="S79" s="8">
        <f t="shared" si="3"/>
        <v>625</v>
      </c>
      <c r="T79" s="8">
        <v>0.847679812252872</v>
      </c>
      <c r="W79" s="8">
        <v>0.978006406252328</v>
      </c>
      <c r="AA79" s="8">
        <f t="shared" si="2"/>
        <v>0.76687903766938</v>
      </c>
    </row>
    <row r="80" spans="17:27">
      <c r="Q80" s="8">
        <v>0.739854667411962</v>
      </c>
      <c r="S80" s="8">
        <f t="shared" si="3"/>
        <v>650</v>
      </c>
      <c r="T80" s="8">
        <v>0.836276829580936</v>
      </c>
      <c r="W80" s="8">
        <v>0.964221621689776</v>
      </c>
      <c r="AA80" s="8">
        <f t="shared" si="2"/>
        <v>0.753119846526925</v>
      </c>
    </row>
    <row r="81" spans="17:27">
      <c r="Q81" s="8">
        <v>0.739195124137313</v>
      </c>
      <c r="S81" s="8">
        <f t="shared" si="3"/>
        <v>675</v>
      </c>
      <c r="T81" s="8">
        <v>0.8353079653372</v>
      </c>
      <c r="W81" s="8">
        <v>0.96374967130432</v>
      </c>
      <c r="AA81" s="8">
        <f t="shared" si="2"/>
        <v>0.752099785333382</v>
      </c>
    </row>
    <row r="82" spans="17:27">
      <c r="Q82" s="8">
        <v>0.742149613069647</v>
      </c>
      <c r="S82" s="8">
        <f t="shared" si="3"/>
        <v>700</v>
      </c>
      <c r="T82" s="8">
        <v>0.83877066258264</v>
      </c>
      <c r="W82" s="8">
        <v>0.967876375293976</v>
      </c>
      <c r="AA82" s="8">
        <f t="shared" si="2"/>
        <v>0.754131135787771</v>
      </c>
    </row>
    <row r="83" spans="17:27">
      <c r="Q83" s="8">
        <v>0.748374253483742</v>
      </c>
      <c r="S83" s="8">
        <f t="shared" si="3"/>
        <v>725</v>
      </c>
      <c r="T83" s="8">
        <v>0.84598828654684</v>
      </c>
      <c r="W83" s="8">
        <v>0.976140330630968</v>
      </c>
      <c r="AA83" s="8">
        <f t="shared" si="2"/>
        <v>0.759608307378302</v>
      </c>
    </row>
    <row r="84" spans="17:27">
      <c r="Q84" s="8">
        <v>0.754750841211344</v>
      </c>
      <c r="S84" s="8">
        <f t="shared" si="3"/>
        <v>750</v>
      </c>
      <c r="T84" s="8">
        <v>0.85341578896512</v>
      </c>
      <c r="W84" s="8">
        <v>0.984488931236552</v>
      </c>
      <c r="AA84" s="8">
        <f t="shared" si="2"/>
        <v>0.765054985109268</v>
      </c>
    </row>
    <row r="85" spans="17:27">
      <c r="Q85" s="8">
        <v>0.753731686737746</v>
      </c>
      <c r="S85" s="8">
        <f t="shared" si="3"/>
        <v>775</v>
      </c>
      <c r="T85" s="8">
        <v>0.85193141469064</v>
      </c>
      <c r="W85" s="8">
        <v>0.983297938177288</v>
      </c>
      <c r="AA85" s="8">
        <f t="shared" si="2"/>
        <v>0.762886322609055</v>
      </c>
    </row>
    <row r="86" spans="17:27">
      <c r="Q86" s="8">
        <v>0.76032076032076</v>
      </c>
      <c r="S86" s="8">
        <f t="shared" si="3"/>
        <v>800</v>
      </c>
      <c r="T86" s="8">
        <v>0.859359305961248</v>
      </c>
      <c r="W86" s="8">
        <v>0.991615748897304</v>
      </c>
      <c r="AA86" s="8">
        <f t="shared" si="2"/>
        <v>0.769405997187924</v>
      </c>
    </row>
    <row r="87" spans="17:27">
      <c r="Q87" s="8">
        <v>0.763615527861338</v>
      </c>
      <c r="S87" s="8">
        <f t="shared" si="3"/>
        <v>825</v>
      </c>
      <c r="T87" s="8">
        <v>0.863369733563624</v>
      </c>
      <c r="W87" s="8">
        <v>0.995791983238584</v>
      </c>
      <c r="AA87" s="8">
        <f t="shared" si="2"/>
        <v>0.771827412541283</v>
      </c>
    </row>
    <row r="88" spans="17:27">
      <c r="Q88" s="8">
        <v>0.770436232286746</v>
      </c>
      <c r="S88" s="8">
        <f t="shared" si="3"/>
        <v>850</v>
      </c>
      <c r="T88" s="8">
        <v>0.87122617774344</v>
      </c>
      <c r="W88" s="8">
        <v>1.00526097431935</v>
      </c>
      <c r="AA88" s="8">
        <f t="shared" si="2"/>
        <v>0.778148713010376</v>
      </c>
    </row>
    <row r="89" spans="17:27">
      <c r="Q89" s="8">
        <v>0.777451112609575</v>
      </c>
      <c r="S89" s="8">
        <f t="shared" ref="S89:S105" si="4">S40/2</f>
        <v>875</v>
      </c>
      <c r="T89" s="8">
        <v>0.878944730525808</v>
      </c>
      <c r="W89" s="8">
        <v>1.01393624204001</v>
      </c>
      <c r="AA89" s="8">
        <f t="shared" si="2"/>
        <v>0.784566049826135</v>
      </c>
    </row>
    <row r="90" spans="17:27">
      <c r="Q90" s="8">
        <v>0.78111140099139</v>
      </c>
      <c r="S90" s="8">
        <f t="shared" si="4"/>
        <v>900</v>
      </c>
      <c r="T90" s="8">
        <v>0.882877507084656</v>
      </c>
      <c r="W90" s="8">
        <v>1.01856564854234</v>
      </c>
      <c r="AA90" s="8">
        <f t="shared" si="2"/>
        <v>0.787687057077417</v>
      </c>
    </row>
    <row r="91" spans="17:27">
      <c r="Q91" s="8">
        <v>0.788382269008814</v>
      </c>
      <c r="S91" s="8">
        <f t="shared" si="4"/>
        <v>925</v>
      </c>
      <c r="T91" s="8">
        <v>0.89114058530472</v>
      </c>
      <c r="W91" s="8">
        <v>1.02843592906937</v>
      </c>
      <c r="AA91" s="8">
        <f t="shared" si="2"/>
        <v>0.795040404408773</v>
      </c>
    </row>
    <row r="92" spans="17:27">
      <c r="Q92" s="8">
        <v>0.791846257751581</v>
      </c>
      <c r="S92" s="8">
        <f t="shared" si="4"/>
        <v>950</v>
      </c>
      <c r="T92" s="8">
        <v>0.894955434752808</v>
      </c>
      <c r="W92" s="8">
        <v>1.03270285090287</v>
      </c>
      <c r="AA92" s="8">
        <f t="shared" si="2"/>
        <v>0.797794864117036</v>
      </c>
    </row>
    <row r="93" spans="17:27">
      <c r="Q93" s="8">
        <v>0.79359012404297</v>
      </c>
      <c r="S93" s="8">
        <f t="shared" si="4"/>
        <v>975</v>
      </c>
      <c r="T93" s="8">
        <v>0.89707052640568</v>
      </c>
      <c r="W93" s="8">
        <v>1.03516458252038</v>
      </c>
      <c r="AA93" s="8">
        <f t="shared" si="2"/>
        <v>0.799331331035487</v>
      </c>
    </row>
    <row r="94" spans="17:27">
      <c r="Q94" s="8">
        <v>0.801110083256248</v>
      </c>
      <c r="S94" s="8">
        <f t="shared" si="4"/>
        <v>1000</v>
      </c>
      <c r="T94" s="8">
        <v>0.905336140006416</v>
      </c>
      <c r="W94" s="8">
        <v>1.04464482370191</v>
      </c>
      <c r="AA94" s="8">
        <f t="shared" si="2"/>
        <v>0.806455009243432</v>
      </c>
    </row>
    <row r="95" spans="17:27">
      <c r="Q95" s="8">
        <v>0.805071528751752</v>
      </c>
      <c r="S95" s="8">
        <f t="shared" si="4"/>
        <v>1025</v>
      </c>
      <c r="T95" s="8">
        <v>0.910161018382704</v>
      </c>
      <c r="W95" s="8">
        <v>1.0499730586812</v>
      </c>
      <c r="AA95" s="8">
        <f t="shared" si="2"/>
        <v>0.810271638450088</v>
      </c>
    </row>
    <row r="96" spans="17:27">
      <c r="Q96" s="8">
        <v>0.81282626538988</v>
      </c>
      <c r="S96" s="8">
        <f t="shared" si="4"/>
        <v>1050</v>
      </c>
      <c r="T96" s="8">
        <v>0.918796865531296</v>
      </c>
      <c r="W96" s="8">
        <v>1.06028349787269</v>
      </c>
      <c r="AA96" s="8">
        <f t="shared" si="2"/>
        <v>0.81782383089644</v>
      </c>
    </row>
    <row r="97" spans="17:27">
      <c r="Q97" s="8">
        <v>0.817183263331384</v>
      </c>
      <c r="S97" s="8">
        <f t="shared" si="4"/>
        <v>1075</v>
      </c>
      <c r="T97" s="8">
        <v>0.923653991742768</v>
      </c>
      <c r="W97" s="8">
        <v>1.06579649872677</v>
      </c>
      <c r="AA97" s="8">
        <f t="shared" si="2"/>
        <v>0.821938104045408</v>
      </c>
    </row>
    <row r="98" spans="17:27">
      <c r="Q98" s="8">
        <v>0.825293323642408</v>
      </c>
      <c r="S98" s="8">
        <f t="shared" si="4"/>
        <v>1100</v>
      </c>
      <c r="T98" s="8">
        <v>0.932801860461104</v>
      </c>
      <c r="W98" s="8">
        <v>1.07630983899358</v>
      </c>
      <c r="AA98" s="8">
        <f t="shared" si="2"/>
        <v>0.829814446620584</v>
      </c>
    </row>
    <row r="99" spans="17:27">
      <c r="Q99" s="8">
        <v>0.833556502333128</v>
      </c>
      <c r="S99" s="8">
        <f t="shared" si="4"/>
        <v>1125</v>
      </c>
      <c r="T99" s="8">
        <v>0.942050425372888</v>
      </c>
      <c r="W99" s="8">
        <v>1.08701677360474</v>
      </c>
      <c r="AA99" s="8">
        <f t="shared" si="2"/>
        <v>0.837942426881544</v>
      </c>
    </row>
    <row r="100" spans="17:27">
      <c r="Q100" s="8">
        <v>0.832098765432096</v>
      </c>
      <c r="S100" s="8">
        <f t="shared" si="4"/>
        <v>1150</v>
      </c>
      <c r="T100" s="8">
        <v>0.940624416465392</v>
      </c>
      <c r="W100" s="8">
        <v>1.08525651033296</v>
      </c>
      <c r="AA100" s="8">
        <f t="shared" si="2"/>
        <v>0.836399796644448</v>
      </c>
    </row>
    <row r="101" spans="17:27">
      <c r="Q101" s="8">
        <v>0.840666922192408</v>
      </c>
      <c r="S101" s="8">
        <f t="shared" si="4"/>
        <v>1175</v>
      </c>
      <c r="T101" s="8">
        <v>0.950201332404408</v>
      </c>
      <c r="W101" s="8">
        <v>1.09650524427767</v>
      </c>
      <c r="AA101" s="8">
        <f t="shared" si="2"/>
        <v>0.84480535193404</v>
      </c>
    </row>
    <row r="102" spans="17:27">
      <c r="Q102" s="8">
        <v>0.845066218988992</v>
      </c>
      <c r="S102" s="8">
        <f t="shared" si="4"/>
        <v>1200</v>
      </c>
      <c r="T102" s="8">
        <v>0.955205181179504</v>
      </c>
      <c r="W102" s="8">
        <v>1.10229986126203</v>
      </c>
      <c r="AA102" s="8">
        <f t="shared" si="2"/>
        <v>0.849183301618872</v>
      </c>
    </row>
    <row r="103" spans="17:27">
      <c r="Q103" s="8">
        <v>0.854010133747208</v>
      </c>
      <c r="S103" s="8">
        <f t="shared" si="4"/>
        <v>1225</v>
      </c>
      <c r="T103" s="8">
        <v>0.96550226835968</v>
      </c>
      <c r="W103" s="8">
        <v>1.11394047690533</v>
      </c>
      <c r="AA103" s="8">
        <f t="shared" si="2"/>
        <v>0.85800906210348</v>
      </c>
    </row>
    <row r="104" spans="17:27">
      <c r="Q104" s="8">
        <v>0.863227536879752</v>
      </c>
      <c r="S104" s="8">
        <f t="shared" si="4"/>
        <v>1250</v>
      </c>
      <c r="T104" s="8">
        <v>0.9757087007762</v>
      </c>
      <c r="W104" s="8">
        <v>1.1258887499731</v>
      </c>
      <c r="AA104" s="8">
        <f t="shared" si="2"/>
        <v>0.867015179986856</v>
      </c>
    </row>
    <row r="105" spans="17:27">
      <c r="Q105" s="8">
        <v>0.868217864923744</v>
      </c>
      <c r="S105" s="8">
        <f t="shared" si="4"/>
        <v>25</v>
      </c>
      <c r="T105" s="8">
        <v>0.981463673392064</v>
      </c>
      <c r="W105" s="8">
        <v>1.13245808468315</v>
      </c>
      <c r="AA105" s="8">
        <f t="shared" si="2"/>
        <v>0.872126743914272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98"/>
  <sheetViews>
    <sheetView workbookViewId="0">
      <selection activeCell="J43" sqref="J43"/>
    </sheetView>
  </sheetViews>
  <sheetFormatPr defaultColWidth="9" defaultRowHeight="14.25" outlineLevelCol="6"/>
  <cols>
    <col min="1" max="1" width="16.5" style="2" customWidth="1"/>
    <col min="2" max="2" width="12.625" style="2" customWidth="1"/>
    <col min="3" max="3" width="13.25" style="2" customWidth="1"/>
    <col min="4" max="4" width="15.375" style="2" customWidth="1"/>
    <col min="5" max="5" width="13" style="2" customWidth="1"/>
  </cols>
  <sheetData>
    <row r="1" ht="15" spans="1:7">
      <c r="A1" s="3" t="s">
        <v>50</v>
      </c>
      <c r="B1" s="3" t="s">
        <v>20</v>
      </c>
      <c r="C1" s="3" t="s">
        <v>49</v>
      </c>
      <c r="D1" s="3" t="s">
        <v>45</v>
      </c>
      <c r="E1" s="3" t="s">
        <v>23</v>
      </c>
      <c r="F1" s="3" t="s">
        <v>48</v>
      </c>
      <c r="G1" t="s">
        <v>1235</v>
      </c>
    </row>
    <row r="2" spans="1:6">
      <c r="A2" s="2" t="s">
        <v>62</v>
      </c>
      <c r="B2" s="2" t="s">
        <v>53</v>
      </c>
      <c r="C2" s="2" t="s">
        <v>1236</v>
      </c>
      <c r="D2" s="2" t="s">
        <v>57</v>
      </c>
      <c r="E2" s="2" t="s">
        <v>52</v>
      </c>
      <c r="F2" t="s">
        <v>52</v>
      </c>
    </row>
    <row r="3" ht="45" spans="1:6">
      <c r="A3" s="4" t="s">
        <v>96</v>
      </c>
      <c r="B3" s="4" t="s">
        <v>66</v>
      </c>
      <c r="C3" s="4" t="s">
        <v>95</v>
      </c>
      <c r="D3" s="4" t="s">
        <v>91</v>
      </c>
      <c r="E3" s="4" t="s">
        <v>1237</v>
      </c>
      <c r="F3" s="4" t="s">
        <v>94</v>
      </c>
    </row>
    <row r="4" ht="16.5" spans="1:6">
      <c r="A4" s="5">
        <v>1101001</v>
      </c>
      <c r="B4" s="5" t="s">
        <v>209</v>
      </c>
      <c r="C4" s="6">
        <f>VLOOKUP(A4,[1]卡牌!$B:$BR,12,0)</f>
        <v>1</v>
      </c>
      <c r="D4" s="6">
        <f>VLOOKUP(A4,[1]卡牌!$B:$BR,24,0)</f>
        <v>0</v>
      </c>
      <c r="E4" s="6">
        <f>VLOOKUP($A4,[1]卡牌!$B:$BR,10,0)</f>
        <v>1</v>
      </c>
      <c r="F4" s="6">
        <f>VLOOKUP($A4,[1]卡牌!$B:$BR,11,0)</f>
        <v>3</v>
      </c>
    </row>
    <row r="5" ht="16.5" spans="1:6">
      <c r="A5" s="5">
        <v>1101002</v>
      </c>
      <c r="B5" s="5" t="s">
        <v>1238</v>
      </c>
      <c r="C5" s="6">
        <f>VLOOKUP(A5,[1]卡牌!$B:$BR,12,0)</f>
        <v>2</v>
      </c>
      <c r="D5" s="6">
        <f>VLOOKUP(A5,[1]卡牌!$B:$BR,24,0)</f>
        <v>0</v>
      </c>
      <c r="E5" s="6">
        <f>VLOOKUP($A5,[1]卡牌!$B:$BR,10,0)</f>
        <v>1</v>
      </c>
      <c r="F5" s="6">
        <f>VLOOKUP($A5,[1]卡牌!$B:$BR,11,0)</f>
        <v>2</v>
      </c>
    </row>
    <row r="6" ht="16.5" spans="1:6">
      <c r="A6" s="5">
        <v>1101003</v>
      </c>
      <c r="B6" s="5" t="s">
        <v>231</v>
      </c>
      <c r="C6" s="6">
        <f>VLOOKUP(A6,[1]卡牌!$B:$BR,12,0)</f>
        <v>3</v>
      </c>
      <c r="D6" s="6">
        <f>VLOOKUP(A6,[1]卡牌!$B:$BR,24,0)</f>
        <v>0</v>
      </c>
      <c r="E6" s="6">
        <f>VLOOKUP($A6,[1]卡牌!$B:$BR,10,0)</f>
        <v>1</v>
      </c>
      <c r="F6" s="6">
        <f>VLOOKUP($A6,[1]卡牌!$B:$BR,11,0)</f>
        <v>3</v>
      </c>
    </row>
    <row r="7" ht="16.5" spans="1:6">
      <c r="A7" s="5">
        <v>1101007</v>
      </c>
      <c r="B7" s="5" t="s">
        <v>238</v>
      </c>
      <c r="C7" s="6">
        <f>VLOOKUP(A7,[1]卡牌!$B:$BR,12,0)</f>
        <v>1</v>
      </c>
      <c r="D7" s="6">
        <f>VLOOKUP(A7,[1]卡牌!$B:$BR,24,0)</f>
        <v>0</v>
      </c>
      <c r="E7" s="6">
        <f>VLOOKUP($A7,[1]卡牌!$B:$BR,10,0)</f>
        <v>1</v>
      </c>
      <c r="F7" s="6">
        <f>VLOOKUP($A7,[1]卡牌!$B:$BR,11,0)</f>
        <v>4</v>
      </c>
    </row>
    <row r="8" ht="16.5" spans="1:6">
      <c r="A8" s="5">
        <v>1101008</v>
      </c>
      <c r="B8" s="5" t="s">
        <v>104</v>
      </c>
      <c r="C8" s="6">
        <f>VLOOKUP(A8,[1]卡牌!$B:$BR,12,0)</f>
        <v>3</v>
      </c>
      <c r="D8" s="6">
        <f>VLOOKUP(A8,[1]卡牌!$B:$BR,24,0)</f>
        <v>0</v>
      </c>
      <c r="E8" s="6">
        <f>VLOOKUP($A8,[1]卡牌!$B:$BR,10,0)</f>
        <v>1</v>
      </c>
      <c r="F8" s="6">
        <f>VLOOKUP($A8,[1]卡牌!$B:$BR,11,0)</f>
        <v>2</v>
      </c>
    </row>
    <row r="9" ht="16.5" spans="1:6">
      <c r="A9" s="5">
        <v>1102001</v>
      </c>
      <c r="B9" s="5" t="s">
        <v>1239</v>
      </c>
      <c r="C9" s="6">
        <f>VLOOKUP(A9,[1]卡牌!$B:$BR,12,0)</f>
        <v>3</v>
      </c>
      <c r="D9" s="6">
        <f>VLOOKUP(A9,[1]卡牌!$B:$BR,24,0)</f>
        <v>4</v>
      </c>
      <c r="E9" s="6">
        <f>VLOOKUP($A9,[1]卡牌!$B:$BR,10,0)</f>
        <v>2</v>
      </c>
      <c r="F9" s="6">
        <f>VLOOKUP($A9,[1]卡牌!$B:$BR,11,0)</f>
        <v>4</v>
      </c>
    </row>
    <row r="10" ht="16.5" spans="1:6">
      <c r="A10" s="5">
        <v>1102002</v>
      </c>
      <c r="B10" s="5" t="s">
        <v>1240</v>
      </c>
      <c r="C10" s="6">
        <f>VLOOKUP(A10,[1]卡牌!$B:$BR,12,0)</f>
        <v>1</v>
      </c>
      <c r="D10" s="6">
        <f>VLOOKUP(A10,[1]卡牌!$B:$BR,24,0)</f>
        <v>4</v>
      </c>
      <c r="E10" s="6">
        <f>VLOOKUP($A10,[1]卡牌!$B:$BR,10,0)</f>
        <v>2</v>
      </c>
      <c r="F10" s="6">
        <f>VLOOKUP($A10,[1]卡牌!$B:$BR,11,0)</f>
        <v>3</v>
      </c>
    </row>
    <row r="11" ht="16.5" spans="1:6">
      <c r="A11" s="5">
        <v>1102004</v>
      </c>
      <c r="B11" s="5" t="s">
        <v>1241</v>
      </c>
      <c r="C11" s="6">
        <f>VLOOKUP(A11,[1]卡牌!$B:$BR,12,0)</f>
        <v>2</v>
      </c>
      <c r="D11" s="6">
        <f>VLOOKUP(A11,[1]卡牌!$B:$BR,24,0)</f>
        <v>4</v>
      </c>
      <c r="E11" s="6">
        <f>VLOOKUP($A11,[1]卡牌!$B:$BR,10,0)</f>
        <v>2</v>
      </c>
      <c r="F11" s="6">
        <f>VLOOKUP($A11,[1]卡牌!$B:$BR,11,0)</f>
        <v>2</v>
      </c>
    </row>
    <row r="12" ht="16.5" spans="1:6">
      <c r="A12" s="5">
        <v>1102015</v>
      </c>
      <c r="B12" s="5" t="s">
        <v>1242</v>
      </c>
      <c r="C12" s="6">
        <f>VLOOKUP(A12,[1]卡牌!$B:$BR,12,0)</f>
        <v>1</v>
      </c>
      <c r="D12" s="6">
        <f>VLOOKUP(A12,[1]卡牌!$B:$BR,24,0)</f>
        <v>4</v>
      </c>
      <c r="E12" s="6">
        <f>VLOOKUP($A12,[1]卡牌!$B:$BR,10,0)</f>
        <v>2</v>
      </c>
      <c r="F12" s="6">
        <f>VLOOKUP($A12,[1]卡牌!$B:$BR,11,0)</f>
        <v>2</v>
      </c>
    </row>
    <row r="13" ht="16.5" spans="1:6">
      <c r="A13" s="5">
        <v>1101004</v>
      </c>
      <c r="B13" s="5" t="s">
        <v>1243</v>
      </c>
      <c r="C13" s="6">
        <f>VLOOKUP(A13,[1]卡牌!$B:$BR,12,0)</f>
        <v>2</v>
      </c>
      <c r="D13" s="6">
        <f>VLOOKUP(A13,[1]卡牌!$B:$BR,24,0)</f>
        <v>0</v>
      </c>
      <c r="E13" s="6">
        <f>VLOOKUP($A13,[1]卡牌!$B:$BR,10,0)</f>
        <v>1</v>
      </c>
      <c r="F13" s="6">
        <f>VLOOKUP($A13,[1]卡牌!$B:$BR,11,0)</f>
        <v>4</v>
      </c>
    </row>
    <row r="14" ht="16.5" spans="1:6">
      <c r="A14" s="5">
        <v>1101005</v>
      </c>
      <c r="B14" s="5" t="s">
        <v>243</v>
      </c>
      <c r="C14" s="6">
        <f>VLOOKUP(A14,[1]卡牌!$B:$BR,12,0)</f>
        <v>3</v>
      </c>
      <c r="D14" s="6">
        <f>VLOOKUP(A14,[1]卡牌!$B:$BR,24,0)</f>
        <v>0</v>
      </c>
      <c r="E14" s="6">
        <f>VLOOKUP($A14,[1]卡牌!$B:$BR,10,0)</f>
        <v>1</v>
      </c>
      <c r="F14" s="6">
        <f>VLOOKUP($A14,[1]卡牌!$B:$BR,11,0)</f>
        <v>4</v>
      </c>
    </row>
    <row r="15" ht="16.5" spans="1:6">
      <c r="A15" s="5">
        <v>1101006</v>
      </c>
      <c r="B15" s="5" t="s">
        <v>226</v>
      </c>
      <c r="C15" s="6">
        <f>VLOOKUP(A15,[1]卡牌!$B:$BR,12,0)</f>
        <v>3</v>
      </c>
      <c r="D15" s="6">
        <f>VLOOKUP(A15,[1]卡牌!$B:$BR,24,0)</f>
        <v>0</v>
      </c>
      <c r="E15" s="6">
        <f>VLOOKUP($A15,[1]卡牌!$B:$BR,10,0)</f>
        <v>1</v>
      </c>
      <c r="F15" s="6">
        <f>VLOOKUP($A15,[1]卡牌!$B:$BR,11,0)</f>
        <v>4</v>
      </c>
    </row>
    <row r="16" ht="16.5" spans="1:6">
      <c r="A16" s="5">
        <v>1101009</v>
      </c>
      <c r="B16" s="5" t="s">
        <v>207</v>
      </c>
      <c r="C16" s="6">
        <f>VLOOKUP(A16,[1]卡牌!$B:$BR,12,0)</f>
        <v>3</v>
      </c>
      <c r="D16" s="6">
        <f>VLOOKUP(A16,[1]卡牌!$B:$BR,24,0)</f>
        <v>0</v>
      </c>
      <c r="E16" s="6">
        <f>VLOOKUP($A16,[1]卡牌!$B:$BR,10,0)</f>
        <v>1</v>
      </c>
      <c r="F16" s="6">
        <f>VLOOKUP($A16,[1]卡牌!$B:$BR,11,0)</f>
        <v>3</v>
      </c>
    </row>
    <row r="17" ht="16.5" spans="1:6">
      <c r="A17" s="5">
        <v>1101010</v>
      </c>
      <c r="B17" s="5" t="s">
        <v>320</v>
      </c>
      <c r="C17" s="6">
        <f>VLOOKUP(A17,[1]卡牌!$B:$BR,12,0)</f>
        <v>2</v>
      </c>
      <c r="D17" s="6">
        <f>VLOOKUP(A17,[1]卡牌!$B:$BR,24,0)</f>
        <v>0</v>
      </c>
      <c r="E17" s="6">
        <f>VLOOKUP($A17,[1]卡牌!$B:$BR,10,0)</f>
        <v>1</v>
      </c>
      <c r="F17" s="6">
        <f>VLOOKUP($A17,[1]卡牌!$B:$BR,11,0)</f>
        <v>4</v>
      </c>
    </row>
    <row r="18" ht="16.5" spans="1:6">
      <c r="A18" s="5">
        <v>1101011</v>
      </c>
      <c r="B18" s="5" t="s">
        <v>183</v>
      </c>
      <c r="C18" s="6">
        <f>VLOOKUP(A18,[1]卡牌!$B:$BR,12,0)</f>
        <v>2</v>
      </c>
      <c r="D18" s="6">
        <f>VLOOKUP(A18,[1]卡牌!$B:$BR,24,0)</f>
        <v>0</v>
      </c>
      <c r="E18" s="6">
        <f>VLOOKUP($A18,[1]卡牌!$B:$BR,10,0)</f>
        <v>1</v>
      </c>
      <c r="F18" s="6">
        <f>VLOOKUP($A18,[1]卡牌!$B:$BR,11,0)</f>
        <v>3</v>
      </c>
    </row>
    <row r="19" ht="16.5" spans="1:6">
      <c r="A19" s="5">
        <v>1101012</v>
      </c>
      <c r="B19" s="5" t="s">
        <v>99</v>
      </c>
      <c r="C19" s="6">
        <f>VLOOKUP(A19,[1]卡牌!$B:$BR,12,0)</f>
        <v>2</v>
      </c>
      <c r="D19" s="6">
        <f>VLOOKUP(A19,[1]卡牌!$B:$BR,24,0)</f>
        <v>0</v>
      </c>
      <c r="E19" s="6">
        <f>VLOOKUP($A19,[1]卡牌!$B:$BR,10,0)</f>
        <v>1</v>
      </c>
      <c r="F19" s="6">
        <f>VLOOKUP($A19,[1]卡牌!$B:$BR,11,0)</f>
        <v>2</v>
      </c>
    </row>
    <row r="20" ht="16.5" spans="1:6">
      <c r="A20" s="5">
        <v>1101013</v>
      </c>
      <c r="B20" s="5" t="s">
        <v>108</v>
      </c>
      <c r="C20" s="6">
        <f>VLOOKUP(A20,[1]卡牌!$B:$BR,12,0)</f>
        <v>1</v>
      </c>
      <c r="D20" s="6">
        <f>VLOOKUP(A20,[1]卡牌!$B:$BR,24,0)</f>
        <v>0</v>
      </c>
      <c r="E20" s="6">
        <f>VLOOKUP($A20,[1]卡牌!$B:$BR,10,0)</f>
        <v>1</v>
      </c>
      <c r="F20" s="6">
        <f>VLOOKUP($A20,[1]卡牌!$B:$BR,11,0)</f>
        <v>2</v>
      </c>
    </row>
    <row r="21" ht="16.5" spans="1:6">
      <c r="A21" s="5">
        <v>1101014</v>
      </c>
      <c r="B21" s="5" t="s">
        <v>215</v>
      </c>
      <c r="C21" s="6">
        <f>VLOOKUP(A21,[1]卡牌!$B:$BR,12,0)</f>
        <v>2</v>
      </c>
      <c r="D21" s="6">
        <f>VLOOKUP(A21,[1]卡牌!$B:$BR,24,0)</f>
        <v>0</v>
      </c>
      <c r="E21" s="6">
        <f>VLOOKUP($A21,[1]卡牌!$B:$BR,10,0)</f>
        <v>1</v>
      </c>
      <c r="F21" s="6">
        <f>VLOOKUP($A21,[1]卡牌!$B:$BR,11,0)</f>
        <v>3</v>
      </c>
    </row>
    <row r="22" ht="16.5" spans="1:6">
      <c r="A22" s="5">
        <v>1101015</v>
      </c>
      <c r="B22" s="5" t="s">
        <v>211</v>
      </c>
      <c r="C22" s="6">
        <f>VLOOKUP(A22,[1]卡牌!$B:$BR,12,0)</f>
        <v>1</v>
      </c>
      <c r="D22" s="6">
        <f>VLOOKUP(A22,[1]卡牌!$B:$BR,24,0)</f>
        <v>0</v>
      </c>
      <c r="E22" s="6">
        <f>VLOOKUP($A22,[1]卡牌!$B:$BR,10,0)</f>
        <v>1</v>
      </c>
      <c r="F22" s="6">
        <f>VLOOKUP($A22,[1]卡牌!$B:$BR,11,0)</f>
        <v>2</v>
      </c>
    </row>
    <row r="23" ht="16.5" spans="1:6">
      <c r="A23" s="5">
        <v>1102003</v>
      </c>
      <c r="B23" s="5" t="s">
        <v>1244</v>
      </c>
      <c r="C23" s="6">
        <f>VLOOKUP(A23,[1]卡牌!$B:$BR,12,0)</f>
        <v>1</v>
      </c>
      <c r="D23" s="6">
        <f>VLOOKUP(A23,[1]卡牌!$B:$BR,24,0)</f>
        <v>4</v>
      </c>
      <c r="E23" s="6">
        <f>VLOOKUP($A23,[1]卡牌!$B:$BR,10,0)</f>
        <v>2</v>
      </c>
      <c r="F23" s="6">
        <f>VLOOKUP($A23,[1]卡牌!$B:$BR,11,0)</f>
        <v>4</v>
      </c>
    </row>
    <row r="24" ht="16.5" spans="1:6">
      <c r="A24" s="5">
        <v>1102005</v>
      </c>
      <c r="B24" s="5" t="s">
        <v>1245</v>
      </c>
      <c r="C24" s="6">
        <f>VLOOKUP(A24,[1]卡牌!$B:$BR,12,0)</f>
        <v>3</v>
      </c>
      <c r="D24" s="6">
        <f>VLOOKUP(A24,[1]卡牌!$B:$BR,24,0)</f>
        <v>4</v>
      </c>
      <c r="E24" s="6">
        <f>VLOOKUP($A24,[1]卡牌!$B:$BR,10,0)</f>
        <v>2</v>
      </c>
      <c r="F24" s="6">
        <f>VLOOKUP($A24,[1]卡牌!$B:$BR,11,0)</f>
        <v>3</v>
      </c>
    </row>
    <row r="25" ht="16.5" spans="1:6">
      <c r="A25" s="5">
        <v>1102006</v>
      </c>
      <c r="B25" s="5" t="s">
        <v>1246</v>
      </c>
      <c r="C25" s="6">
        <f>VLOOKUP(A25,[1]卡牌!$B:$BR,12,0)</f>
        <v>2</v>
      </c>
      <c r="D25" s="6">
        <f>VLOOKUP(A25,[1]卡牌!$B:$BR,24,0)</f>
        <v>4</v>
      </c>
      <c r="E25" s="6">
        <f>VLOOKUP($A25,[1]卡牌!$B:$BR,10,0)</f>
        <v>2</v>
      </c>
      <c r="F25" s="6">
        <f>VLOOKUP($A25,[1]卡牌!$B:$BR,11,0)</f>
        <v>4</v>
      </c>
    </row>
    <row r="26" ht="16.5" spans="1:6">
      <c r="A26" s="5">
        <v>1102007</v>
      </c>
      <c r="B26" s="5" t="s">
        <v>1247</v>
      </c>
      <c r="C26" s="6">
        <f>VLOOKUP(A26,[1]卡牌!$B:$BR,12,0)</f>
        <v>3</v>
      </c>
      <c r="D26" s="6">
        <f>VLOOKUP(A26,[1]卡牌!$B:$BR,24,0)</f>
        <v>4</v>
      </c>
      <c r="E26" s="6">
        <f>VLOOKUP($A26,[1]卡牌!$B:$BR,10,0)</f>
        <v>2</v>
      </c>
      <c r="F26" s="6">
        <f>VLOOKUP($A26,[1]卡牌!$B:$BR,11,0)</f>
        <v>4</v>
      </c>
    </row>
    <row r="27" ht="16.5" spans="1:6">
      <c r="A27" s="5">
        <v>1102008</v>
      </c>
      <c r="B27" s="5" t="s">
        <v>1248</v>
      </c>
      <c r="C27" s="6">
        <f>VLOOKUP(A27,[1]卡牌!$B:$BR,12,0)</f>
        <v>1</v>
      </c>
      <c r="D27" s="6">
        <f>VLOOKUP(A27,[1]卡牌!$B:$BR,24,0)</f>
        <v>4</v>
      </c>
      <c r="E27" s="6">
        <f>VLOOKUP($A27,[1]卡牌!$B:$BR,10,0)</f>
        <v>2</v>
      </c>
      <c r="F27" s="6">
        <f>VLOOKUP($A27,[1]卡牌!$B:$BR,11,0)</f>
        <v>4</v>
      </c>
    </row>
    <row r="28" ht="16.5" spans="1:6">
      <c r="A28" s="5">
        <v>1102009</v>
      </c>
      <c r="B28" s="5" t="s">
        <v>1249</v>
      </c>
      <c r="C28" s="6">
        <f>VLOOKUP(A28,[1]卡牌!$B:$BR,12,0)</f>
        <v>1</v>
      </c>
      <c r="D28" s="6">
        <f>VLOOKUP(A28,[1]卡牌!$B:$BR,24,0)</f>
        <v>4</v>
      </c>
      <c r="E28" s="6">
        <f>VLOOKUP($A28,[1]卡牌!$B:$BR,10,0)</f>
        <v>2</v>
      </c>
      <c r="F28" s="6">
        <f>VLOOKUP($A28,[1]卡牌!$B:$BR,11,0)</f>
        <v>3</v>
      </c>
    </row>
    <row r="29" ht="16.5" spans="1:6">
      <c r="A29" s="5">
        <v>1102010</v>
      </c>
      <c r="B29" s="5" t="s">
        <v>1250</v>
      </c>
      <c r="C29" s="6">
        <f>VLOOKUP(A29,[1]卡牌!$B:$BR,12,0)</f>
        <v>1</v>
      </c>
      <c r="D29" s="6">
        <f>VLOOKUP(A29,[1]卡牌!$B:$BR,24,0)</f>
        <v>4</v>
      </c>
      <c r="E29" s="6">
        <f>VLOOKUP($A29,[1]卡牌!$B:$BR,10,0)</f>
        <v>2</v>
      </c>
      <c r="F29" s="6">
        <f>VLOOKUP($A29,[1]卡牌!$B:$BR,11,0)</f>
        <v>4</v>
      </c>
    </row>
    <row r="30" ht="16.5" spans="1:6">
      <c r="A30" s="5">
        <v>1102011</v>
      </c>
      <c r="B30" s="5" t="s">
        <v>1251</v>
      </c>
      <c r="C30" s="6">
        <f>VLOOKUP(A30,[1]卡牌!$B:$BR,12,0)</f>
        <v>3</v>
      </c>
      <c r="D30" s="6">
        <f>VLOOKUP(A30,[1]卡牌!$B:$BR,24,0)</f>
        <v>4</v>
      </c>
      <c r="E30" s="6">
        <f>VLOOKUP($A30,[1]卡牌!$B:$BR,10,0)</f>
        <v>2</v>
      </c>
      <c r="F30" s="6">
        <f>VLOOKUP($A30,[1]卡牌!$B:$BR,11,0)</f>
        <v>4</v>
      </c>
    </row>
    <row r="31" ht="16.5" spans="1:6">
      <c r="A31" s="5">
        <v>1102012</v>
      </c>
      <c r="B31" s="5" t="s">
        <v>1252</v>
      </c>
      <c r="C31" s="6">
        <f>VLOOKUP(A31,[1]卡牌!$B:$BR,12,0)</f>
        <v>1</v>
      </c>
      <c r="D31" s="6">
        <f>VLOOKUP(A31,[1]卡牌!$B:$BR,24,0)</f>
        <v>4</v>
      </c>
      <c r="E31" s="6">
        <f>VLOOKUP($A31,[1]卡牌!$B:$BR,10,0)</f>
        <v>2</v>
      </c>
      <c r="F31" s="6">
        <f>VLOOKUP($A31,[1]卡牌!$B:$BR,11,0)</f>
        <v>4</v>
      </c>
    </row>
    <row r="32" ht="16.5" spans="1:6">
      <c r="A32" s="5">
        <v>1102013</v>
      </c>
      <c r="B32" s="5" t="s">
        <v>1253</v>
      </c>
      <c r="C32" s="6">
        <f>VLOOKUP(A32,[1]卡牌!$B:$BR,12,0)</f>
        <v>3</v>
      </c>
      <c r="D32" s="6">
        <f>VLOOKUP(A32,[1]卡牌!$B:$BR,24,0)</f>
        <v>4</v>
      </c>
      <c r="E32" s="6">
        <f>VLOOKUP($A32,[1]卡牌!$B:$BR,10,0)</f>
        <v>2</v>
      </c>
      <c r="F32" s="6">
        <f>VLOOKUP($A32,[1]卡牌!$B:$BR,11,0)</f>
        <v>2</v>
      </c>
    </row>
    <row r="33" ht="16.5" spans="1:6">
      <c r="A33" s="5">
        <v>1102014</v>
      </c>
      <c r="B33" s="5" t="s">
        <v>1254</v>
      </c>
      <c r="C33" s="6">
        <f>VLOOKUP(A33,[1]卡牌!$B:$BR,12,0)</f>
        <v>3</v>
      </c>
      <c r="D33" s="6">
        <f>VLOOKUP(A33,[1]卡牌!$B:$BR,24,0)</f>
        <v>4</v>
      </c>
      <c r="E33" s="6">
        <f>VLOOKUP($A33,[1]卡牌!$B:$BR,10,0)</f>
        <v>2</v>
      </c>
      <c r="F33" s="6">
        <f>VLOOKUP($A33,[1]卡牌!$B:$BR,11,0)</f>
        <v>3</v>
      </c>
    </row>
    <row r="34" ht="16.5" spans="1:6">
      <c r="A34" s="5">
        <v>1102016</v>
      </c>
      <c r="B34" s="5" t="s">
        <v>1255</v>
      </c>
      <c r="C34" s="6">
        <f>VLOOKUP(A34,[1]卡牌!$B:$BR,12,0)</f>
        <v>2</v>
      </c>
      <c r="D34" s="6">
        <f>VLOOKUP(A34,[1]卡牌!$B:$BR,24,0)</f>
        <v>4</v>
      </c>
      <c r="E34" s="6">
        <f>VLOOKUP($A34,[1]卡牌!$B:$BR,10,0)</f>
        <v>2</v>
      </c>
      <c r="F34" s="6">
        <f>VLOOKUP($A34,[1]卡牌!$B:$BR,11,0)</f>
        <v>4</v>
      </c>
    </row>
    <row r="35" ht="16.5" spans="1:6">
      <c r="A35" s="5">
        <v>1102017</v>
      </c>
      <c r="B35" s="5" t="s">
        <v>139</v>
      </c>
      <c r="C35" s="6">
        <f>VLOOKUP(A35,[1]卡牌!$B:$BR,12,0)</f>
        <v>2</v>
      </c>
      <c r="D35" s="6">
        <f>VLOOKUP(A35,[1]卡牌!$B:$BR,24,0)</f>
        <v>4</v>
      </c>
      <c r="E35" s="6">
        <f>VLOOKUP($A35,[1]卡牌!$B:$BR,10,0)</f>
        <v>2</v>
      </c>
      <c r="F35" s="6">
        <f>VLOOKUP($A35,[1]卡牌!$B:$BR,11,0)</f>
        <v>3</v>
      </c>
    </row>
    <row r="36" ht="16.5" spans="1:6">
      <c r="A36" s="5">
        <v>1102018</v>
      </c>
      <c r="B36" s="5" t="s">
        <v>141</v>
      </c>
      <c r="C36" s="6">
        <f>VLOOKUP(A36,[1]卡牌!$B:$BR,12,0)</f>
        <v>2</v>
      </c>
      <c r="D36" s="6">
        <f>VLOOKUP(A36,[1]卡牌!$B:$BR,24,0)</f>
        <v>4</v>
      </c>
      <c r="E36" s="6">
        <f>VLOOKUP($A36,[1]卡牌!$B:$BR,10,0)</f>
        <v>2</v>
      </c>
      <c r="F36" s="6">
        <f>VLOOKUP($A36,[1]卡牌!$B:$BR,11,0)</f>
        <v>2</v>
      </c>
    </row>
    <row r="37" ht="16.5" spans="1:6">
      <c r="A37" s="5">
        <v>1102019</v>
      </c>
      <c r="B37" s="5" t="s">
        <v>235</v>
      </c>
      <c r="C37" s="6">
        <f>VLOOKUP(A37,[1]卡牌!$B:$BR,12,0)</f>
        <v>1</v>
      </c>
      <c r="D37" s="6">
        <f>VLOOKUP(A37,[1]卡牌!$B:$BR,24,0)</f>
        <v>4</v>
      </c>
      <c r="E37" s="6">
        <f>VLOOKUP($A37,[1]卡牌!$B:$BR,10,0)</f>
        <v>2</v>
      </c>
      <c r="F37" s="6">
        <f>VLOOKUP($A37,[1]卡牌!$B:$BR,11,0)</f>
        <v>2</v>
      </c>
    </row>
    <row r="38" ht="16.5" spans="1:6">
      <c r="A38" s="5">
        <v>1102020</v>
      </c>
      <c r="B38" s="5" t="s">
        <v>1256</v>
      </c>
      <c r="C38" s="6">
        <f>VLOOKUP(A38,[1]卡牌!$B:$BR,12,0)</f>
        <v>2</v>
      </c>
      <c r="D38" s="6">
        <f>VLOOKUP(A38,[1]卡牌!$B:$BR,24,0)</f>
        <v>4</v>
      </c>
      <c r="E38" s="6">
        <f>VLOOKUP($A38,[1]卡牌!$B:$BR,10,0)</f>
        <v>2</v>
      </c>
      <c r="F38" s="6">
        <f>VLOOKUP($A38,[1]卡牌!$B:$BR,11,0)</f>
        <v>3</v>
      </c>
    </row>
    <row r="39" ht="16.5" spans="1:6">
      <c r="A39" s="5">
        <v>1102021</v>
      </c>
      <c r="B39" s="5" t="s">
        <v>167</v>
      </c>
      <c r="C39" s="6">
        <f>VLOOKUP(A39,[1]卡牌!$B:$BR,12,0)</f>
        <v>2</v>
      </c>
      <c r="D39" s="6">
        <f>VLOOKUP(A39,[1]卡牌!$B:$BR,24,0)</f>
        <v>4</v>
      </c>
      <c r="E39" s="6">
        <f>VLOOKUP($A39,[1]卡牌!$B:$BR,10,0)</f>
        <v>2</v>
      </c>
      <c r="F39" s="6">
        <f>VLOOKUP($A39,[1]卡牌!$B:$BR,11,0)</f>
        <v>3</v>
      </c>
    </row>
    <row r="40" ht="16.5" spans="1:6">
      <c r="A40" s="5">
        <v>1201001</v>
      </c>
      <c r="B40" s="5" t="s">
        <v>130</v>
      </c>
      <c r="C40" s="6">
        <v>1</v>
      </c>
      <c r="D40" s="6">
        <v>4</v>
      </c>
      <c r="E40" s="6">
        <v>1</v>
      </c>
      <c r="F40" s="6">
        <v>1</v>
      </c>
    </row>
    <row r="41" ht="16.5" spans="1:6">
      <c r="A41" s="5">
        <v>1201002</v>
      </c>
      <c r="B41" s="5" t="s">
        <v>165</v>
      </c>
      <c r="C41" s="6">
        <v>2</v>
      </c>
      <c r="D41" s="6">
        <v>4</v>
      </c>
      <c r="E41" s="6">
        <v>1</v>
      </c>
      <c r="F41" s="6">
        <v>1</v>
      </c>
    </row>
    <row r="42" ht="16.5" spans="1:6">
      <c r="A42" s="5">
        <v>1201003</v>
      </c>
      <c r="B42" s="5" t="s">
        <v>132</v>
      </c>
      <c r="C42" s="6">
        <v>3</v>
      </c>
      <c r="D42" s="6">
        <v>4</v>
      </c>
      <c r="E42" s="6">
        <v>1</v>
      </c>
      <c r="F42" s="6">
        <v>1</v>
      </c>
    </row>
    <row r="43" ht="16.5" spans="1:6">
      <c r="A43" s="5">
        <v>1201004</v>
      </c>
      <c r="B43" s="5" t="s">
        <v>162</v>
      </c>
      <c r="C43" s="6">
        <v>1</v>
      </c>
      <c r="D43" s="6">
        <v>4</v>
      </c>
      <c r="E43" s="6">
        <v>1</v>
      </c>
      <c r="F43" s="6">
        <v>1</v>
      </c>
    </row>
    <row r="44" ht="16.5" spans="1:6">
      <c r="A44" s="5">
        <v>1201005</v>
      </c>
      <c r="B44" s="5" t="s">
        <v>1257</v>
      </c>
      <c r="C44" s="6">
        <v>2</v>
      </c>
      <c r="D44" s="6">
        <v>4</v>
      </c>
      <c r="E44" s="6">
        <v>1</v>
      </c>
      <c r="F44" s="6">
        <v>1</v>
      </c>
    </row>
    <row r="45" ht="16.5" spans="1:6">
      <c r="A45" s="5">
        <v>1201006</v>
      </c>
      <c r="B45" s="5" t="s">
        <v>1258</v>
      </c>
      <c r="C45" s="6">
        <v>3</v>
      </c>
      <c r="D45" s="6">
        <v>4</v>
      </c>
      <c r="E45" s="6">
        <v>1</v>
      </c>
      <c r="F45" s="6">
        <v>1</v>
      </c>
    </row>
    <row r="46" ht="16.5" spans="1:6">
      <c r="A46" s="5">
        <v>1201007</v>
      </c>
      <c r="B46" s="5" t="s">
        <v>1259</v>
      </c>
      <c r="C46" s="6">
        <v>1</v>
      </c>
      <c r="D46" s="6">
        <v>4</v>
      </c>
      <c r="E46" s="6">
        <v>1</v>
      </c>
      <c r="F46" s="6">
        <v>1</v>
      </c>
    </row>
    <row r="47" ht="16.5" spans="1:6">
      <c r="A47" s="5">
        <v>1201008</v>
      </c>
      <c r="B47" s="5" t="s">
        <v>153</v>
      </c>
      <c r="C47" s="6">
        <v>2</v>
      </c>
      <c r="D47" s="6">
        <v>4</v>
      </c>
      <c r="E47" s="6">
        <v>1</v>
      </c>
      <c r="F47" s="6">
        <v>1</v>
      </c>
    </row>
    <row r="48" ht="16.5" spans="1:6">
      <c r="A48" s="5">
        <v>1201009</v>
      </c>
      <c r="B48" s="5" t="s">
        <v>1260</v>
      </c>
      <c r="C48" s="6">
        <v>3</v>
      </c>
      <c r="D48" s="6">
        <v>4</v>
      </c>
      <c r="E48" s="6">
        <v>1</v>
      </c>
      <c r="F48" s="6">
        <v>1</v>
      </c>
    </row>
    <row r="49" ht="16.5" spans="1:6">
      <c r="A49" s="5">
        <v>1201010</v>
      </c>
      <c r="B49" s="5" t="s">
        <v>149</v>
      </c>
      <c r="C49" s="6">
        <v>1</v>
      </c>
      <c r="D49" s="6">
        <v>4</v>
      </c>
      <c r="E49" s="6">
        <v>1</v>
      </c>
      <c r="F49" s="6">
        <v>1</v>
      </c>
    </row>
    <row r="50" ht="16.5" spans="1:6">
      <c r="A50" s="5">
        <v>1201011</v>
      </c>
      <c r="B50" s="5" t="s">
        <v>146</v>
      </c>
      <c r="C50" s="6">
        <v>2</v>
      </c>
      <c r="D50" s="6">
        <v>4</v>
      </c>
      <c r="E50" s="6">
        <v>1</v>
      </c>
      <c r="F50" s="6">
        <v>1</v>
      </c>
    </row>
    <row r="51" ht="16.5" spans="1:6">
      <c r="A51" s="5">
        <v>1201012</v>
      </c>
      <c r="B51" s="5" t="s">
        <v>201</v>
      </c>
      <c r="C51" s="6">
        <v>3</v>
      </c>
      <c r="D51" s="6">
        <v>4</v>
      </c>
      <c r="E51" s="6">
        <v>1</v>
      </c>
      <c r="F51" s="6">
        <v>1</v>
      </c>
    </row>
    <row r="52" ht="16.5" spans="1:6">
      <c r="A52" s="5">
        <v>1101041</v>
      </c>
      <c r="B52" s="5" t="s">
        <v>1261</v>
      </c>
      <c r="C52" s="6" t="e">
        <f>VLOOKUP(A52,[1]卡牌!$B:$BR,12,0)</f>
        <v>#N/A</v>
      </c>
      <c r="D52" s="6" t="e">
        <f>VLOOKUP(A52,[1]卡牌!$B:$BR,24,0)</f>
        <v>#N/A</v>
      </c>
      <c r="E52" s="6" t="e">
        <f>VLOOKUP($A52,[1]卡牌!$B:$BR,10,0)</f>
        <v>#N/A</v>
      </c>
      <c r="F52" s="6" t="e">
        <f>VLOOKUP($A52,[1]卡牌!$B:$BR,11,0)</f>
        <v>#N/A</v>
      </c>
    </row>
    <row r="53" ht="16.5" spans="1:6">
      <c r="A53" s="5">
        <v>1102050</v>
      </c>
      <c r="B53" s="5" t="s">
        <v>1262</v>
      </c>
      <c r="C53" s="6">
        <f>VLOOKUP(A53,[1]卡牌!$B:$BR,12,0)</f>
        <v>3</v>
      </c>
      <c r="D53" s="6">
        <f>VLOOKUP(A53,[1]卡牌!$B:$BR,24,0)</f>
        <v>4</v>
      </c>
      <c r="E53" s="6">
        <f>VLOOKUP($A53,[1]卡牌!$B:$BR,10,0)</f>
        <v>2</v>
      </c>
      <c r="F53" s="6">
        <f>VLOOKUP($A53,[1]卡牌!$B:$BR,11,0)</f>
        <v>2</v>
      </c>
    </row>
    <row r="54" ht="16.5" spans="1:6">
      <c r="A54" s="5">
        <v>1101016</v>
      </c>
      <c r="B54" s="5" t="s">
        <v>1263</v>
      </c>
      <c r="C54" s="6">
        <f>VLOOKUP(A54,[1]卡牌!$B:$BR,12,0)</f>
        <v>3</v>
      </c>
      <c r="D54" s="6">
        <f>VLOOKUP(A54,[1]卡牌!$B:$BR,24,0)</f>
        <v>0</v>
      </c>
      <c r="E54" s="6">
        <f>VLOOKUP($A54,[1]卡牌!$B:$BR,10,0)</f>
        <v>1</v>
      </c>
      <c r="F54" s="6">
        <f>VLOOKUP($A54,[1]卡牌!$B:$BR,11,0)</f>
        <v>4</v>
      </c>
    </row>
    <row r="55" ht="16.5" spans="1:6">
      <c r="A55" s="5">
        <v>1101020</v>
      </c>
      <c r="B55" s="5" t="s">
        <v>1264</v>
      </c>
      <c r="C55" s="6">
        <f>VLOOKUP(A55,[1]卡牌!$B:$BR,12,0)</f>
        <v>3</v>
      </c>
      <c r="D55" s="6">
        <f>VLOOKUP(A55,[1]卡牌!$B:$BR,24,0)</f>
        <v>0</v>
      </c>
      <c r="E55" s="6">
        <f>VLOOKUP($A55,[1]卡牌!$B:$BR,10,0)</f>
        <v>1</v>
      </c>
      <c r="F55" s="6">
        <f>VLOOKUP($A55,[1]卡牌!$B:$BR,11,0)</f>
        <v>3</v>
      </c>
    </row>
    <row r="56" ht="16.5" spans="1:6">
      <c r="A56" s="7">
        <v>1101022</v>
      </c>
      <c r="B56" s="7" t="s">
        <v>1265</v>
      </c>
      <c r="C56" s="6">
        <f>VLOOKUP(A56,[1]卡牌!$B:$BR,12,0)</f>
        <v>3</v>
      </c>
      <c r="D56" s="6">
        <f>VLOOKUP(A56,[1]卡牌!$B:$BR,24,0)</f>
        <v>0</v>
      </c>
      <c r="E56" s="6">
        <f>VLOOKUP($A56,[1]卡牌!$B:$BR,10,0)</f>
        <v>1</v>
      </c>
      <c r="F56" s="6">
        <f>VLOOKUP($A56,[1]卡牌!$B:$BR,11,0)</f>
        <v>2</v>
      </c>
    </row>
    <row r="57" ht="16.5" spans="1:6">
      <c r="A57" s="5">
        <v>1101023</v>
      </c>
      <c r="B57" s="5" t="s">
        <v>1266</v>
      </c>
      <c r="C57" s="6">
        <f>VLOOKUP(A57,[1]卡牌!$B:$BR,12,0)</f>
        <v>3</v>
      </c>
      <c r="D57" s="6">
        <f>VLOOKUP(A57,[1]卡牌!$B:$BR,24,0)</f>
        <v>0</v>
      </c>
      <c r="E57" s="6">
        <f>VLOOKUP($A57,[1]卡牌!$B:$BR,10,0)</f>
        <v>1</v>
      </c>
      <c r="F57" s="6">
        <f>VLOOKUP($A57,[1]卡牌!$B:$BR,11,0)</f>
        <v>3</v>
      </c>
    </row>
    <row r="58" ht="16.5" spans="1:6">
      <c r="A58" s="5">
        <v>1101026</v>
      </c>
      <c r="B58" s="5" t="s">
        <v>1267</v>
      </c>
      <c r="C58" s="6">
        <f>VLOOKUP(A58,[1]卡牌!$B:$BR,12,0)</f>
        <v>3</v>
      </c>
      <c r="D58" s="6">
        <f>VLOOKUP(A58,[1]卡牌!$B:$BR,24,0)</f>
        <v>0</v>
      </c>
      <c r="E58" s="6">
        <f>VLOOKUP($A58,[1]卡牌!$B:$BR,10,0)</f>
        <v>1</v>
      </c>
      <c r="F58" s="6">
        <f>VLOOKUP($A58,[1]卡牌!$B:$BR,11,0)</f>
        <v>4</v>
      </c>
    </row>
    <row r="59" ht="16.5" spans="1:6">
      <c r="A59" s="5">
        <v>1101030</v>
      </c>
      <c r="B59" s="5" t="s">
        <v>1268</v>
      </c>
      <c r="C59" s="6">
        <f>VLOOKUP(A59,[1]卡牌!$B:$BR,12,0)</f>
        <v>3</v>
      </c>
      <c r="D59" s="6">
        <f>VLOOKUP(A59,[1]卡牌!$B:$BR,24,0)</f>
        <v>0</v>
      </c>
      <c r="E59" s="6">
        <f>VLOOKUP($A59,[1]卡牌!$B:$BR,10,0)</f>
        <v>1</v>
      </c>
      <c r="F59" s="6">
        <f>VLOOKUP($A59,[1]卡牌!$B:$BR,11,0)</f>
        <v>3</v>
      </c>
    </row>
    <row r="60" ht="16.5" spans="1:6">
      <c r="A60" s="7">
        <v>1102023</v>
      </c>
      <c r="B60" s="7" t="s">
        <v>1269</v>
      </c>
      <c r="C60" s="6">
        <f>VLOOKUP(A60,[1]卡牌!$B:$BR,12,0)</f>
        <v>2</v>
      </c>
      <c r="D60" s="6">
        <f>VLOOKUP(A60,[1]卡牌!$B:$BR,24,0)</f>
        <v>4</v>
      </c>
      <c r="E60" s="6">
        <f>VLOOKUP($A60,[1]卡牌!$B:$BR,10,0)</f>
        <v>2</v>
      </c>
      <c r="F60" s="6">
        <f>VLOOKUP($A60,[1]卡牌!$B:$BR,11,0)</f>
        <v>2</v>
      </c>
    </row>
    <row r="61" ht="16.5" spans="1:6">
      <c r="A61" s="5">
        <v>1102024</v>
      </c>
      <c r="B61" s="5" t="s">
        <v>1270</v>
      </c>
      <c r="C61" s="6">
        <f>VLOOKUP(A61,[1]卡牌!$B:$BR,12,0)</f>
        <v>2</v>
      </c>
      <c r="D61" s="6">
        <f>VLOOKUP(A61,[1]卡牌!$B:$BR,24,0)</f>
        <v>4</v>
      </c>
      <c r="E61" s="6">
        <f>VLOOKUP($A61,[1]卡牌!$B:$BR,10,0)</f>
        <v>2</v>
      </c>
      <c r="F61" s="6">
        <f>VLOOKUP($A61,[1]卡牌!$B:$BR,11,0)</f>
        <v>3</v>
      </c>
    </row>
    <row r="62" ht="16.5" spans="1:6">
      <c r="A62" s="5">
        <v>1102026</v>
      </c>
      <c r="B62" s="5" t="s">
        <v>1271</v>
      </c>
      <c r="C62" s="6">
        <f>VLOOKUP(A62,[1]卡牌!$B:$BR,12,0)</f>
        <v>2</v>
      </c>
      <c r="D62" s="6">
        <f>VLOOKUP(A62,[1]卡牌!$B:$BR,24,0)</f>
        <v>4</v>
      </c>
      <c r="E62" s="6">
        <f>VLOOKUP($A62,[1]卡牌!$B:$BR,10,0)</f>
        <v>2</v>
      </c>
      <c r="F62" s="6">
        <f>VLOOKUP($A62,[1]卡牌!$B:$BR,11,0)</f>
        <v>3</v>
      </c>
    </row>
    <row r="63" ht="16.5" spans="1:6">
      <c r="A63" s="5">
        <v>1102028</v>
      </c>
      <c r="B63" s="5" t="s">
        <v>1272</v>
      </c>
      <c r="C63" s="6">
        <f>VLOOKUP(A63,[1]卡牌!$B:$BR,12,0)</f>
        <v>1</v>
      </c>
      <c r="D63" s="6">
        <f>VLOOKUP(A63,[1]卡牌!$B:$BR,24,0)</f>
        <v>4</v>
      </c>
      <c r="E63" s="6">
        <f>VLOOKUP($A63,[1]卡牌!$B:$BR,10,0)</f>
        <v>2</v>
      </c>
      <c r="F63" s="6">
        <f>VLOOKUP($A63,[1]卡牌!$B:$BR,11,0)</f>
        <v>5</v>
      </c>
    </row>
    <row r="64" ht="16.5" spans="1:6">
      <c r="A64" s="5">
        <v>1102030</v>
      </c>
      <c r="B64" s="5" t="s">
        <v>1273</v>
      </c>
      <c r="C64" s="6">
        <f>VLOOKUP(A64,[1]卡牌!$B:$BR,12,0)</f>
        <v>3</v>
      </c>
      <c r="D64" s="6">
        <f>VLOOKUP(A64,[1]卡牌!$B:$BR,24,0)</f>
        <v>4</v>
      </c>
      <c r="E64" s="6">
        <f>VLOOKUP($A64,[1]卡牌!$B:$BR,10,0)</f>
        <v>2</v>
      </c>
      <c r="F64" s="6">
        <f>VLOOKUP($A64,[1]卡牌!$B:$BR,11,0)</f>
        <v>3</v>
      </c>
    </row>
    <row r="65" ht="16.5" spans="1:6">
      <c r="A65" s="5">
        <v>1102031</v>
      </c>
      <c r="B65" s="5" t="s">
        <v>1274</v>
      </c>
      <c r="C65" s="6">
        <f>VLOOKUP(A65,[1]卡牌!$B:$BR,12,0)</f>
        <v>2</v>
      </c>
      <c r="D65" s="6">
        <f>VLOOKUP(A65,[1]卡牌!$B:$BR,24,0)</f>
        <v>4</v>
      </c>
      <c r="E65" s="6">
        <f>VLOOKUP($A65,[1]卡牌!$B:$BR,10,0)</f>
        <v>2</v>
      </c>
      <c r="F65" s="6">
        <f>VLOOKUP($A65,[1]卡牌!$B:$BR,11,0)</f>
        <v>4</v>
      </c>
    </row>
    <row r="66" ht="16.5" spans="1:6">
      <c r="A66" s="5">
        <v>1101043</v>
      </c>
      <c r="B66" s="5" t="s">
        <v>1275</v>
      </c>
      <c r="C66" s="6">
        <f>VLOOKUP(A66,[1]卡牌!$B:$BR,12,0)</f>
        <v>2</v>
      </c>
      <c r="D66" s="6">
        <f>VLOOKUP(A66,[1]卡牌!$B:$BR,24,0)</f>
        <v>0</v>
      </c>
      <c r="E66" s="6">
        <f>VLOOKUP($A66,[1]卡牌!$B:$BR,10,0)</f>
        <v>1</v>
      </c>
      <c r="F66" s="6">
        <f>VLOOKUP($A66,[1]卡牌!$B:$BR,11,0)</f>
        <v>4</v>
      </c>
    </row>
    <row r="67" ht="16.5" spans="1:6">
      <c r="A67" s="5"/>
      <c r="B67" s="5"/>
      <c r="C67" s="5"/>
      <c r="D67" s="5"/>
      <c r="E67" s="5"/>
      <c r="F67" s="5"/>
    </row>
    <row r="68" ht="16.5" spans="1:6">
      <c r="A68" s="5"/>
      <c r="B68" s="5"/>
      <c r="C68" s="5"/>
      <c r="D68" s="5"/>
      <c r="E68" s="5"/>
      <c r="F68" s="5"/>
    </row>
    <row r="69" ht="16.5" spans="1:6">
      <c r="A69" s="5"/>
      <c r="B69" s="5"/>
      <c r="C69" s="5"/>
      <c r="D69" s="5"/>
      <c r="E69" s="5"/>
      <c r="F69" s="5"/>
    </row>
    <row r="70" ht="16.5" spans="1:6">
      <c r="A70" s="5"/>
      <c r="B70" s="5"/>
      <c r="C70" s="5"/>
      <c r="D70" s="5"/>
      <c r="E70" s="5"/>
      <c r="F70" s="5"/>
    </row>
    <row r="71" ht="16.5" spans="1:6">
      <c r="A71" s="5"/>
      <c r="B71" s="5"/>
      <c r="C71" s="5"/>
      <c r="D71" s="5"/>
      <c r="E71" s="5"/>
      <c r="F71" s="5"/>
    </row>
    <row r="72" spans="1:5">
      <c r="A72"/>
      <c r="B72"/>
      <c r="C72"/>
      <c r="D72"/>
      <c r="E72"/>
    </row>
    <row r="73" spans="1:5">
      <c r="A73"/>
      <c r="B73"/>
      <c r="C73"/>
      <c r="D73"/>
      <c r="E73"/>
    </row>
    <row r="74" spans="1:5">
      <c r="A74"/>
      <c r="B74"/>
      <c r="C74"/>
      <c r="D74"/>
      <c r="E74"/>
    </row>
    <row r="75" spans="1:5">
      <c r="A75"/>
      <c r="B75"/>
      <c r="C75"/>
      <c r="D75"/>
      <c r="E75"/>
    </row>
    <row r="76" spans="1:5">
      <c r="A76"/>
      <c r="B76"/>
      <c r="C76"/>
      <c r="D76"/>
      <c r="E76"/>
    </row>
    <row r="77" spans="1:5">
      <c r="A77"/>
      <c r="B77"/>
      <c r="C77"/>
      <c r="D77"/>
      <c r="E77"/>
    </row>
    <row r="78" spans="1:5">
      <c r="A78"/>
      <c r="B78"/>
      <c r="C78"/>
      <c r="D78"/>
      <c r="E78"/>
    </row>
    <row r="79" spans="1:5">
      <c r="A79"/>
      <c r="B79"/>
      <c r="C79"/>
      <c r="D79"/>
      <c r="E79"/>
    </row>
    <row r="80" spans="1:5">
      <c r="A80"/>
      <c r="B80"/>
      <c r="C80"/>
      <c r="D80"/>
      <c r="E80"/>
    </row>
    <row r="81" spans="1:5">
      <c r="A81"/>
      <c r="B81"/>
      <c r="C81"/>
      <c r="D81"/>
      <c r="E81"/>
    </row>
    <row r="82" spans="1:5">
      <c r="A82"/>
      <c r="B82"/>
      <c r="C82"/>
      <c r="D82"/>
      <c r="E82"/>
    </row>
    <row r="83" spans="1:5">
      <c r="A83"/>
      <c r="B83"/>
      <c r="C83"/>
      <c r="D83"/>
      <c r="E83"/>
    </row>
    <row r="84" spans="1:5">
      <c r="A84"/>
      <c r="B84"/>
      <c r="C84"/>
      <c r="D84"/>
      <c r="E84"/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  <row r="95" spans="1:5">
      <c r="A95"/>
      <c r="B95"/>
      <c r="C95"/>
      <c r="D95"/>
      <c r="E95"/>
    </row>
    <row r="96" spans="1:5">
      <c r="A96"/>
      <c r="B96"/>
      <c r="C96"/>
      <c r="D96"/>
      <c r="E96"/>
    </row>
    <row r="97" spans="1:5">
      <c r="A97"/>
      <c r="B97"/>
      <c r="C97"/>
      <c r="D97"/>
      <c r="E97"/>
    </row>
    <row r="98" spans="1:5">
      <c r="A98"/>
      <c r="B98"/>
      <c r="C98"/>
      <c r="D98"/>
      <c r="E98"/>
    </row>
    <row r="99" spans="1:5">
      <c r="A99"/>
      <c r="B99"/>
      <c r="C99"/>
      <c r="D99"/>
      <c r="E99"/>
    </row>
    <row r="100" spans="1:5">
      <c r="A100"/>
      <c r="B100"/>
      <c r="C100"/>
      <c r="D100"/>
      <c r="E100"/>
    </row>
    <row r="101" spans="1:5">
      <c r="A101"/>
      <c r="B101"/>
      <c r="C101"/>
      <c r="D101"/>
      <c r="E101"/>
    </row>
    <row r="102" spans="1:5">
      <c r="A102"/>
      <c r="B102"/>
      <c r="C102"/>
      <c r="D102"/>
      <c r="E102"/>
    </row>
    <row r="103" spans="1:5">
      <c r="A103"/>
      <c r="B103"/>
      <c r="C103"/>
      <c r="D103"/>
      <c r="E103"/>
    </row>
    <row r="104" spans="1:5">
      <c r="A104"/>
      <c r="B104"/>
      <c r="C104"/>
      <c r="D104"/>
      <c r="E104"/>
    </row>
    <row r="105" spans="1:5">
      <c r="A105"/>
      <c r="B105"/>
      <c r="C105"/>
      <c r="D105"/>
      <c r="E105"/>
    </row>
    <row r="106" spans="1:5">
      <c r="A106"/>
      <c r="B106"/>
      <c r="C106"/>
      <c r="D106"/>
      <c r="E106"/>
    </row>
    <row r="107" spans="1:5">
      <c r="A107"/>
      <c r="B107"/>
      <c r="C107"/>
      <c r="D107"/>
      <c r="E107"/>
    </row>
    <row r="108" spans="1:5">
      <c r="A108"/>
      <c r="B108"/>
      <c r="C108"/>
      <c r="D108"/>
      <c r="E108"/>
    </row>
    <row r="109" spans="1:5">
      <c r="A109"/>
      <c r="B109"/>
      <c r="C109"/>
      <c r="D109"/>
      <c r="E109"/>
    </row>
    <row r="110" spans="1:5">
      <c r="A110"/>
      <c r="B110"/>
      <c r="C110"/>
      <c r="D110"/>
      <c r="E110"/>
    </row>
    <row r="111" spans="1:5">
      <c r="A111"/>
      <c r="B111"/>
      <c r="C111"/>
      <c r="D111"/>
      <c r="E111"/>
    </row>
    <row r="112" spans="1:5">
      <c r="A112"/>
      <c r="B112"/>
      <c r="C112"/>
      <c r="D112"/>
      <c r="E112"/>
    </row>
    <row r="113" spans="1:5">
      <c r="A113"/>
      <c r="B113"/>
      <c r="C113"/>
      <c r="D113"/>
      <c r="E113"/>
    </row>
    <row r="114" spans="1:5">
      <c r="A114"/>
      <c r="B114"/>
      <c r="C114"/>
      <c r="D114"/>
      <c r="E114"/>
    </row>
    <row r="115" spans="1:5">
      <c r="A115"/>
      <c r="B115"/>
      <c r="C115"/>
      <c r="D115"/>
      <c r="E115"/>
    </row>
    <row r="116" spans="1:5">
      <c r="A116"/>
      <c r="B116"/>
      <c r="C116"/>
      <c r="D116"/>
      <c r="E116"/>
    </row>
    <row r="117" spans="1:5">
      <c r="A117"/>
      <c r="B117"/>
      <c r="C117"/>
      <c r="D117"/>
      <c r="E117"/>
    </row>
    <row r="118" spans="1:5">
      <c r="A118"/>
      <c r="B118"/>
      <c r="C118"/>
      <c r="D118"/>
      <c r="E118"/>
    </row>
    <row r="119" spans="1:5">
      <c r="A119"/>
      <c r="B119"/>
      <c r="C119"/>
      <c r="D119"/>
      <c r="E119"/>
    </row>
    <row r="120" spans="1:5">
      <c r="A120"/>
      <c r="B120"/>
      <c r="C120"/>
      <c r="D120"/>
      <c r="E120"/>
    </row>
    <row r="121" spans="1:5">
      <c r="A121"/>
      <c r="B121"/>
      <c r="C121"/>
      <c r="D121"/>
      <c r="E121"/>
    </row>
    <row r="122" spans="1:5">
      <c r="A122"/>
      <c r="B122"/>
      <c r="C122"/>
      <c r="D122"/>
      <c r="E122"/>
    </row>
    <row r="123" spans="1:5">
      <c r="A123"/>
      <c r="B123"/>
      <c r="C123"/>
      <c r="D123"/>
      <c r="E123"/>
    </row>
    <row r="124" spans="1:5">
      <c r="A124"/>
      <c r="B124"/>
      <c r="C124"/>
      <c r="D124"/>
      <c r="E124"/>
    </row>
    <row r="125" spans="1:5">
      <c r="A125"/>
      <c r="B125"/>
      <c r="C125"/>
      <c r="D125"/>
      <c r="E125"/>
    </row>
    <row r="126" spans="1:5">
      <c r="A126"/>
      <c r="B126"/>
      <c r="C126"/>
      <c r="D126"/>
      <c r="E126"/>
    </row>
    <row r="127" spans="1:5">
      <c r="A127"/>
      <c r="B127"/>
      <c r="C127"/>
      <c r="D127"/>
      <c r="E127"/>
    </row>
    <row r="128" spans="1:5">
      <c r="A128"/>
      <c r="B128"/>
      <c r="C128"/>
      <c r="D128"/>
      <c r="E128"/>
    </row>
    <row r="129" spans="1:5">
      <c r="A129"/>
      <c r="B129"/>
      <c r="C129"/>
      <c r="D129"/>
      <c r="E129"/>
    </row>
    <row r="130" spans="1:5">
      <c r="A130"/>
      <c r="B130"/>
      <c r="C130"/>
      <c r="D130"/>
      <c r="E130"/>
    </row>
    <row r="131" spans="1:5">
      <c r="A131"/>
      <c r="B131"/>
      <c r="C131"/>
      <c r="D131"/>
      <c r="E131"/>
    </row>
    <row r="132" spans="1:5">
      <c r="A132"/>
      <c r="B132"/>
      <c r="C132"/>
      <c r="D132"/>
      <c r="E132"/>
    </row>
    <row r="133" spans="1:5">
      <c r="A133"/>
      <c r="B133"/>
      <c r="C133"/>
      <c r="D133"/>
      <c r="E133"/>
    </row>
    <row r="134" spans="1:5">
      <c r="A134"/>
      <c r="B134"/>
      <c r="C134"/>
      <c r="D134"/>
      <c r="E134"/>
    </row>
    <row r="135" spans="1:5">
      <c r="A135"/>
      <c r="B135"/>
      <c r="C135"/>
      <c r="D135"/>
      <c r="E135"/>
    </row>
    <row r="136" spans="1:5">
      <c r="A136"/>
      <c r="B136"/>
      <c r="C136"/>
      <c r="D136"/>
      <c r="E136"/>
    </row>
    <row r="137" spans="1:5">
      <c r="A137"/>
      <c r="B137"/>
      <c r="C137"/>
      <c r="D137"/>
      <c r="E137"/>
    </row>
    <row r="138" spans="1:5">
      <c r="A138"/>
      <c r="B138"/>
      <c r="C138"/>
      <c r="D138"/>
      <c r="E138"/>
    </row>
    <row r="139" spans="1:5">
      <c r="A139"/>
      <c r="B139"/>
      <c r="C139"/>
      <c r="D139"/>
      <c r="E139"/>
    </row>
    <row r="140" spans="1:5">
      <c r="A140"/>
      <c r="B140"/>
      <c r="C140"/>
      <c r="D140"/>
      <c r="E140"/>
    </row>
    <row r="141" spans="1:5">
      <c r="A141"/>
      <c r="B141"/>
      <c r="C141"/>
      <c r="D141"/>
      <c r="E141"/>
    </row>
    <row r="142" spans="1:5">
      <c r="A142"/>
      <c r="B142"/>
      <c r="C142"/>
      <c r="D142"/>
      <c r="E142"/>
    </row>
    <row r="143" spans="1:5">
      <c r="A143"/>
      <c r="B143"/>
      <c r="C143"/>
      <c r="D143"/>
      <c r="E143"/>
    </row>
    <row r="144" spans="1:5">
      <c r="A144"/>
      <c r="B144"/>
      <c r="C144"/>
      <c r="D144"/>
      <c r="E144"/>
    </row>
    <row r="145" spans="1:5">
      <c r="A145"/>
      <c r="B145"/>
      <c r="C145"/>
      <c r="D145"/>
      <c r="E145"/>
    </row>
    <row r="146" spans="1:5">
      <c r="A146"/>
      <c r="B146"/>
      <c r="C146"/>
      <c r="D146"/>
      <c r="E146"/>
    </row>
    <row r="147" spans="1:5">
      <c r="A147"/>
      <c r="B147"/>
      <c r="C147"/>
      <c r="D147"/>
      <c r="E147"/>
    </row>
    <row r="148" spans="1:5">
      <c r="A148"/>
      <c r="B148"/>
      <c r="C148"/>
      <c r="D148"/>
      <c r="E148"/>
    </row>
    <row r="149" spans="1:5">
      <c r="A149"/>
      <c r="B149"/>
      <c r="C149"/>
      <c r="D149"/>
      <c r="E149"/>
    </row>
    <row r="150" spans="1:5">
      <c r="A150"/>
      <c r="B150"/>
      <c r="C150"/>
      <c r="D150"/>
      <c r="E150"/>
    </row>
    <row r="151" spans="1:5">
      <c r="A151"/>
      <c r="B151"/>
      <c r="C151"/>
      <c r="D151"/>
      <c r="E151"/>
    </row>
    <row r="152" spans="1:5">
      <c r="A152"/>
      <c r="B152"/>
      <c r="C152"/>
      <c r="D152"/>
      <c r="E152"/>
    </row>
    <row r="153" spans="1:5">
      <c r="A153"/>
      <c r="B153"/>
      <c r="C153"/>
      <c r="D153"/>
      <c r="E153"/>
    </row>
    <row r="154" spans="1:5">
      <c r="A154"/>
      <c r="B154"/>
      <c r="C154"/>
      <c r="D154"/>
      <c r="E154"/>
    </row>
    <row r="155" spans="1:5">
      <c r="A155"/>
      <c r="B155"/>
      <c r="C155"/>
      <c r="D155"/>
      <c r="E155"/>
    </row>
    <row r="156" spans="1:5">
      <c r="A156"/>
      <c r="B156"/>
      <c r="C156"/>
      <c r="D156"/>
      <c r="E156"/>
    </row>
    <row r="157" spans="1:5">
      <c r="A157"/>
      <c r="B157"/>
      <c r="C157"/>
      <c r="D157"/>
      <c r="E157"/>
    </row>
    <row r="158" spans="1:5">
      <c r="A158"/>
      <c r="B158"/>
      <c r="C158"/>
      <c r="D158"/>
      <c r="E158"/>
    </row>
    <row r="159" spans="1:5">
      <c r="A159"/>
      <c r="B159"/>
      <c r="C159"/>
      <c r="D159"/>
      <c r="E159"/>
    </row>
    <row r="160" spans="1:5">
      <c r="A160"/>
      <c r="B160"/>
      <c r="C160"/>
      <c r="D160"/>
      <c r="E160"/>
    </row>
    <row r="161" spans="1:5">
      <c r="A161"/>
      <c r="B161"/>
      <c r="C161"/>
      <c r="D161"/>
      <c r="E161"/>
    </row>
    <row r="162" spans="1:5">
      <c r="A162"/>
      <c r="B162"/>
      <c r="C162"/>
      <c r="D162"/>
      <c r="E162"/>
    </row>
    <row r="163" spans="1:5">
      <c r="A163"/>
      <c r="B163"/>
      <c r="C163"/>
      <c r="D163"/>
      <c r="E163"/>
    </row>
    <row r="164" spans="1:5">
      <c r="A164"/>
      <c r="B164"/>
      <c r="C164"/>
      <c r="D164"/>
      <c r="E164"/>
    </row>
    <row r="165" spans="1:5">
      <c r="A165"/>
      <c r="B165"/>
      <c r="C165"/>
      <c r="D165"/>
      <c r="E165"/>
    </row>
    <row r="166" spans="1:5">
      <c r="A166"/>
      <c r="B166"/>
      <c r="C166"/>
      <c r="D166"/>
      <c r="E166"/>
    </row>
    <row r="167" spans="1:5">
      <c r="A167"/>
      <c r="B167"/>
      <c r="C167"/>
      <c r="D167"/>
      <c r="E167"/>
    </row>
    <row r="168" spans="1:5">
      <c r="A168"/>
      <c r="B168"/>
      <c r="C168"/>
      <c r="D168"/>
      <c r="E168"/>
    </row>
    <row r="169" spans="1:5">
      <c r="A169"/>
      <c r="B169"/>
      <c r="C169"/>
      <c r="D169"/>
      <c r="E169"/>
    </row>
    <row r="170" spans="1:5">
      <c r="A170"/>
      <c r="B170"/>
      <c r="C170"/>
      <c r="D170"/>
      <c r="E170"/>
    </row>
    <row r="171" spans="1:5">
      <c r="A171"/>
      <c r="B171"/>
      <c r="C171"/>
      <c r="D171"/>
      <c r="E171"/>
    </row>
    <row r="172" spans="1:5">
      <c r="A172"/>
      <c r="B172"/>
      <c r="C172"/>
      <c r="D172"/>
      <c r="E172"/>
    </row>
    <row r="173" spans="1:5">
      <c r="A173"/>
      <c r="B173"/>
      <c r="C173"/>
      <c r="D173"/>
      <c r="E173"/>
    </row>
    <row r="174" spans="1:5">
      <c r="A174"/>
      <c r="B174"/>
      <c r="C174"/>
      <c r="D174"/>
      <c r="E174"/>
    </row>
    <row r="175" spans="1:5">
      <c r="A175"/>
      <c r="B175"/>
      <c r="C175"/>
      <c r="D175"/>
      <c r="E175"/>
    </row>
    <row r="176" spans="1:5">
      <c r="A176"/>
      <c r="B176"/>
      <c r="C176"/>
      <c r="D176"/>
      <c r="E176"/>
    </row>
    <row r="177" spans="1:5">
      <c r="A177"/>
      <c r="B177"/>
      <c r="C177"/>
      <c r="D177"/>
      <c r="E177"/>
    </row>
    <row r="178" spans="1:5">
      <c r="A178"/>
      <c r="B178"/>
      <c r="C178"/>
      <c r="D178"/>
      <c r="E178"/>
    </row>
    <row r="179" spans="1:5">
      <c r="A179"/>
      <c r="B179"/>
      <c r="C179"/>
      <c r="D179"/>
      <c r="E179"/>
    </row>
    <row r="180" spans="1:5">
      <c r="A180"/>
      <c r="B180"/>
      <c r="C180"/>
      <c r="D180"/>
      <c r="E180"/>
    </row>
    <row r="181" spans="1:5">
      <c r="A181"/>
      <c r="B181"/>
      <c r="C181"/>
      <c r="D181"/>
      <c r="E181"/>
    </row>
    <row r="182" spans="1:5">
      <c r="A182"/>
      <c r="B182"/>
      <c r="C182"/>
      <c r="D182"/>
      <c r="E182"/>
    </row>
    <row r="183" spans="1:5">
      <c r="A183"/>
      <c r="B183"/>
      <c r="C183"/>
      <c r="D183"/>
      <c r="E183"/>
    </row>
    <row r="184" spans="1:5">
      <c r="A184"/>
      <c r="B184"/>
      <c r="C184"/>
      <c r="D184"/>
      <c r="E184"/>
    </row>
    <row r="185" spans="1:5">
      <c r="A185"/>
      <c r="B185"/>
      <c r="C185"/>
      <c r="D185"/>
      <c r="E185"/>
    </row>
    <row r="186" spans="1:5">
      <c r="A186"/>
      <c r="B186"/>
      <c r="C186"/>
      <c r="D186"/>
      <c r="E186"/>
    </row>
    <row r="187" spans="1:5">
      <c r="A187"/>
      <c r="B187"/>
      <c r="C187"/>
      <c r="D187"/>
      <c r="E187"/>
    </row>
    <row r="188" spans="1:5">
      <c r="A188"/>
      <c r="B188"/>
      <c r="C188"/>
      <c r="D188"/>
      <c r="E188"/>
    </row>
    <row r="189" spans="1:5">
      <c r="A189"/>
      <c r="B189"/>
      <c r="C189"/>
      <c r="D189"/>
      <c r="E189"/>
    </row>
    <row r="190" spans="1:5">
      <c r="A190"/>
      <c r="B190"/>
      <c r="C190"/>
      <c r="D190"/>
      <c r="E190"/>
    </row>
    <row r="191" spans="1:5">
      <c r="A191"/>
      <c r="B191"/>
      <c r="C191"/>
      <c r="D191"/>
      <c r="E191"/>
    </row>
    <row r="192" spans="1:5">
      <c r="A192"/>
      <c r="B192"/>
      <c r="C192"/>
      <c r="D192"/>
      <c r="E192"/>
    </row>
    <row r="193" spans="1:5">
      <c r="A193"/>
      <c r="B193"/>
      <c r="C193"/>
      <c r="D193"/>
      <c r="E193"/>
    </row>
    <row r="194" spans="1:5">
      <c r="A194"/>
      <c r="B194"/>
      <c r="C194"/>
      <c r="D194"/>
      <c r="E194"/>
    </row>
    <row r="195" spans="1:5">
      <c r="A195"/>
      <c r="B195"/>
      <c r="C195"/>
      <c r="D195"/>
      <c r="E195"/>
    </row>
    <row r="196" spans="1:5">
      <c r="A196"/>
      <c r="B196"/>
      <c r="C196"/>
      <c r="D196"/>
      <c r="E196"/>
    </row>
    <row r="197" spans="1:5">
      <c r="A197"/>
      <c r="B197"/>
      <c r="C197"/>
      <c r="D197"/>
      <c r="E197"/>
    </row>
    <row r="198" spans="1:5">
      <c r="A198"/>
      <c r="B198"/>
      <c r="C198"/>
      <c r="D198"/>
      <c r="E198"/>
    </row>
    <row r="199" spans="1:5">
      <c r="A199"/>
      <c r="B199"/>
      <c r="C199"/>
      <c r="D199"/>
      <c r="E199"/>
    </row>
    <row r="200" spans="1:5">
      <c r="A200"/>
      <c r="B200"/>
      <c r="C200"/>
      <c r="D200"/>
      <c r="E200"/>
    </row>
    <row r="201" spans="1:5">
      <c r="A201"/>
      <c r="B201"/>
      <c r="C201"/>
      <c r="D201"/>
      <c r="E201"/>
    </row>
    <row r="202" spans="1:5">
      <c r="A202"/>
      <c r="B202"/>
      <c r="C202"/>
      <c r="D202"/>
      <c r="E202"/>
    </row>
    <row r="203" spans="1:5">
      <c r="A203"/>
      <c r="B203"/>
      <c r="C203"/>
      <c r="D203"/>
      <c r="E203"/>
    </row>
    <row r="204" spans="1:5">
      <c r="A204"/>
      <c r="B204"/>
      <c r="C204"/>
      <c r="D204"/>
      <c r="E204"/>
    </row>
    <row r="205" spans="1:5">
      <c r="A205"/>
      <c r="B205"/>
      <c r="C205"/>
      <c r="D205"/>
      <c r="E205"/>
    </row>
    <row r="206" spans="1:5">
      <c r="A206"/>
      <c r="B206"/>
      <c r="C206"/>
      <c r="D206"/>
      <c r="E206"/>
    </row>
    <row r="207" spans="1:5">
      <c r="A207"/>
      <c r="B207"/>
      <c r="C207"/>
      <c r="D207"/>
      <c r="E207"/>
    </row>
    <row r="208" spans="1:5">
      <c r="A208"/>
      <c r="B208"/>
      <c r="C208"/>
      <c r="D208"/>
      <c r="E208"/>
    </row>
    <row r="209" spans="1:5">
      <c r="A209"/>
      <c r="B209"/>
      <c r="C209"/>
      <c r="D209"/>
      <c r="E209"/>
    </row>
    <row r="210" spans="1:5">
      <c r="A210"/>
      <c r="B210"/>
      <c r="C210"/>
      <c r="D210"/>
      <c r="E210"/>
    </row>
    <row r="211" spans="1:5">
      <c r="A211"/>
      <c r="B211"/>
      <c r="C211"/>
      <c r="D211"/>
      <c r="E211"/>
    </row>
    <row r="212" spans="1:5">
      <c r="A212"/>
      <c r="B212"/>
      <c r="C212"/>
      <c r="D212"/>
      <c r="E212"/>
    </row>
    <row r="213" spans="1:5">
      <c r="A213"/>
      <c r="B213"/>
      <c r="C213"/>
      <c r="D213"/>
      <c r="E213"/>
    </row>
    <row r="214" spans="1:5">
      <c r="A214"/>
      <c r="B214"/>
      <c r="C214"/>
      <c r="D214"/>
      <c r="E214"/>
    </row>
    <row r="215" spans="1:5">
      <c r="A215"/>
      <c r="B215"/>
      <c r="C215"/>
      <c r="D215"/>
      <c r="E215"/>
    </row>
    <row r="216" spans="1:5">
      <c r="A216"/>
      <c r="B216"/>
      <c r="C216"/>
      <c r="D216"/>
      <c r="E216"/>
    </row>
    <row r="217" spans="1:5">
      <c r="A217"/>
      <c r="B217"/>
      <c r="C217"/>
      <c r="D217"/>
      <c r="E217"/>
    </row>
    <row r="218" spans="1:5">
      <c r="A218"/>
      <c r="B218"/>
      <c r="C218"/>
      <c r="D218"/>
      <c r="E218"/>
    </row>
    <row r="219" spans="1:5">
      <c r="A219"/>
      <c r="B219"/>
      <c r="C219"/>
      <c r="D219"/>
      <c r="E219"/>
    </row>
    <row r="220" spans="1:5">
      <c r="A220"/>
      <c r="B220"/>
      <c r="C220"/>
      <c r="D220"/>
      <c r="E220"/>
    </row>
    <row r="221" spans="1:5">
      <c r="A221"/>
      <c r="B221"/>
      <c r="C221"/>
      <c r="D221"/>
      <c r="E221"/>
    </row>
    <row r="222" spans="1:5">
      <c r="A222"/>
      <c r="B222"/>
      <c r="C222"/>
      <c r="D222"/>
      <c r="E222"/>
    </row>
    <row r="223" spans="1:5">
      <c r="A223"/>
      <c r="B223"/>
      <c r="C223"/>
      <c r="D223"/>
      <c r="E223"/>
    </row>
    <row r="224" spans="1:5">
      <c r="A224"/>
      <c r="B224"/>
      <c r="C224"/>
      <c r="D224"/>
      <c r="E224"/>
    </row>
    <row r="225" spans="1:5">
      <c r="A225"/>
      <c r="B225"/>
      <c r="C225"/>
      <c r="D225"/>
      <c r="E225"/>
    </row>
    <row r="226" spans="1:5">
      <c r="A226"/>
      <c r="B226"/>
      <c r="C226"/>
      <c r="D226"/>
      <c r="E226"/>
    </row>
    <row r="227" spans="1:5">
      <c r="A227"/>
      <c r="B227"/>
      <c r="C227"/>
      <c r="D227"/>
      <c r="E227"/>
    </row>
    <row r="228" spans="1:5">
      <c r="A228"/>
      <c r="B228"/>
      <c r="C228"/>
      <c r="D228"/>
      <c r="E228"/>
    </row>
    <row r="229" spans="1:5">
      <c r="A229"/>
      <c r="B229"/>
      <c r="C229"/>
      <c r="D229"/>
      <c r="E229"/>
    </row>
    <row r="230" spans="1:5">
      <c r="A230"/>
      <c r="B230"/>
      <c r="C230"/>
      <c r="D230"/>
      <c r="E230"/>
    </row>
    <row r="231" spans="1:5">
      <c r="A231"/>
      <c r="B231"/>
      <c r="C231"/>
      <c r="D231"/>
      <c r="E231"/>
    </row>
    <row r="232" spans="1:5">
      <c r="A232"/>
      <c r="B232"/>
      <c r="C232"/>
      <c r="D232"/>
      <c r="E232"/>
    </row>
    <row r="233" spans="1:5">
      <c r="A233"/>
      <c r="B233"/>
      <c r="C233"/>
      <c r="D233"/>
      <c r="E233"/>
    </row>
    <row r="234" spans="1:5">
      <c r="A234"/>
      <c r="B234"/>
      <c r="C234"/>
      <c r="D234"/>
      <c r="E234"/>
    </row>
    <row r="235" spans="1:5">
      <c r="A235"/>
      <c r="B235"/>
      <c r="C235"/>
      <c r="D235"/>
      <c r="E235"/>
    </row>
    <row r="236" spans="1:5">
      <c r="A236"/>
      <c r="B236"/>
      <c r="C236"/>
      <c r="D236"/>
      <c r="E236"/>
    </row>
    <row r="237" spans="1:5">
      <c r="A237"/>
      <c r="B237"/>
      <c r="C237"/>
      <c r="D237"/>
      <c r="E237"/>
    </row>
    <row r="238" spans="1:5">
      <c r="A238"/>
      <c r="B238"/>
      <c r="C238"/>
      <c r="D238"/>
      <c r="E238"/>
    </row>
    <row r="239" spans="1:5">
      <c r="A239"/>
      <c r="B239"/>
      <c r="C239"/>
      <c r="D239"/>
      <c r="E239"/>
    </row>
    <row r="240" spans="1:5">
      <c r="A240"/>
      <c r="B240"/>
      <c r="C240"/>
      <c r="D240"/>
      <c r="E240"/>
    </row>
    <row r="241" spans="1:5">
      <c r="A241"/>
      <c r="B241"/>
      <c r="C241"/>
      <c r="D241"/>
      <c r="E241"/>
    </row>
    <row r="242" spans="1:5">
      <c r="A242"/>
      <c r="B242"/>
      <c r="C242"/>
      <c r="D242"/>
      <c r="E242"/>
    </row>
    <row r="243" spans="1:5">
      <c r="A243"/>
      <c r="B243"/>
      <c r="C243"/>
      <c r="D243"/>
      <c r="E243"/>
    </row>
    <row r="244" spans="1:5">
      <c r="A244"/>
      <c r="B244"/>
      <c r="C244"/>
      <c r="D244"/>
      <c r="E244"/>
    </row>
    <row r="245" spans="1:5">
      <c r="A245"/>
      <c r="B245"/>
      <c r="C245"/>
      <c r="D245"/>
      <c r="E245"/>
    </row>
    <row r="246" spans="1:5">
      <c r="A246"/>
      <c r="B246"/>
      <c r="C246"/>
      <c r="D246"/>
      <c r="E246"/>
    </row>
    <row r="247" spans="1:5">
      <c r="A247"/>
      <c r="B247"/>
      <c r="C247"/>
      <c r="D247"/>
      <c r="E247"/>
    </row>
    <row r="248" spans="1:5">
      <c r="A248"/>
      <c r="B248"/>
      <c r="C248"/>
      <c r="D248"/>
      <c r="E248"/>
    </row>
    <row r="249" spans="1:5">
      <c r="A249"/>
      <c r="B249"/>
      <c r="C249"/>
      <c r="D249"/>
      <c r="E249"/>
    </row>
    <row r="250" spans="1:5">
      <c r="A250"/>
      <c r="B250"/>
      <c r="C250"/>
      <c r="D250"/>
      <c r="E250"/>
    </row>
    <row r="251" spans="1:5">
      <c r="A251"/>
      <c r="B251"/>
      <c r="C251"/>
      <c r="D251"/>
      <c r="E251"/>
    </row>
    <row r="252" spans="1:5">
      <c r="A252"/>
      <c r="B252"/>
      <c r="C252"/>
      <c r="D252"/>
      <c r="E252"/>
    </row>
    <row r="253" spans="1:5">
      <c r="A253"/>
      <c r="B253"/>
      <c r="C253"/>
      <c r="D253"/>
      <c r="E253"/>
    </row>
    <row r="254" spans="1:5">
      <c r="A254"/>
      <c r="B254"/>
      <c r="C254"/>
      <c r="D254"/>
      <c r="E254"/>
    </row>
    <row r="255" spans="1:5">
      <c r="A255"/>
      <c r="B255"/>
      <c r="C255"/>
      <c r="D255"/>
      <c r="E255"/>
    </row>
    <row r="256" spans="1:5">
      <c r="A256"/>
      <c r="B256"/>
      <c r="C256"/>
      <c r="D256"/>
      <c r="E256"/>
    </row>
    <row r="257" spans="1:5">
      <c r="A257"/>
      <c r="B257"/>
      <c r="C257"/>
      <c r="D257"/>
      <c r="E257"/>
    </row>
    <row r="258" spans="1:5">
      <c r="A258"/>
      <c r="B258"/>
      <c r="C258"/>
      <c r="D258"/>
      <c r="E258"/>
    </row>
    <row r="259" spans="1:5">
      <c r="A259"/>
      <c r="B259"/>
      <c r="C259"/>
      <c r="D259"/>
      <c r="E259"/>
    </row>
    <row r="260" spans="1:5">
      <c r="A260"/>
      <c r="B260"/>
      <c r="C260"/>
      <c r="D260"/>
      <c r="E260"/>
    </row>
    <row r="261" spans="1:5">
      <c r="A261"/>
      <c r="B261"/>
      <c r="C261"/>
      <c r="D261"/>
      <c r="E261"/>
    </row>
    <row r="262" spans="1:5">
      <c r="A262"/>
      <c r="B262"/>
      <c r="C262"/>
      <c r="D262"/>
      <c r="E262"/>
    </row>
    <row r="263" spans="1:5">
      <c r="A263"/>
      <c r="B263"/>
      <c r="C263"/>
      <c r="D263"/>
      <c r="E263"/>
    </row>
    <row r="264" spans="1:5">
      <c r="A264"/>
      <c r="B264"/>
      <c r="C264"/>
      <c r="D264"/>
      <c r="E264"/>
    </row>
    <row r="265" spans="1:5">
      <c r="A265"/>
      <c r="B265"/>
      <c r="C265"/>
      <c r="D265"/>
      <c r="E265"/>
    </row>
    <row r="266" spans="1:5">
      <c r="A266"/>
      <c r="B266"/>
      <c r="C266"/>
      <c r="D266"/>
      <c r="E266"/>
    </row>
    <row r="267" spans="1:5">
      <c r="A267"/>
      <c r="B267"/>
      <c r="C267"/>
      <c r="D267"/>
      <c r="E267"/>
    </row>
    <row r="268" spans="1:5">
      <c r="A268"/>
      <c r="B268"/>
      <c r="C268"/>
      <c r="D268"/>
      <c r="E268"/>
    </row>
    <row r="269" spans="1:5">
      <c r="A269"/>
      <c r="B269"/>
      <c r="C269"/>
      <c r="D269"/>
      <c r="E269"/>
    </row>
    <row r="270" spans="1:5">
      <c r="A270"/>
      <c r="B270"/>
      <c r="C270"/>
      <c r="D270"/>
      <c r="E270"/>
    </row>
    <row r="271" spans="1:5">
      <c r="A271"/>
      <c r="B271"/>
      <c r="C271"/>
      <c r="D271"/>
      <c r="E271"/>
    </row>
    <row r="272" spans="1:5">
      <c r="A272"/>
      <c r="B272"/>
      <c r="C272"/>
      <c r="D272"/>
      <c r="E272"/>
    </row>
    <row r="273" spans="1:5">
      <c r="A273"/>
      <c r="B273"/>
      <c r="C273"/>
      <c r="D273"/>
      <c r="E273"/>
    </row>
    <row r="274" spans="1:5">
      <c r="A274"/>
      <c r="B274"/>
      <c r="C274"/>
      <c r="D274"/>
      <c r="E274"/>
    </row>
    <row r="275" spans="1:5">
      <c r="A275"/>
      <c r="B275"/>
      <c r="C275"/>
      <c r="D275"/>
      <c r="E275"/>
    </row>
    <row r="276" spans="1:5">
      <c r="A276"/>
      <c r="B276"/>
      <c r="C276"/>
      <c r="D276"/>
      <c r="E276"/>
    </row>
    <row r="277" spans="1:5">
      <c r="A277"/>
      <c r="B277"/>
      <c r="C277"/>
      <c r="D277"/>
      <c r="E277"/>
    </row>
    <row r="278" spans="1:5">
      <c r="A278"/>
      <c r="B278"/>
      <c r="C278"/>
      <c r="D278"/>
      <c r="E278"/>
    </row>
    <row r="279" spans="1:5">
      <c r="A279"/>
      <c r="B279"/>
      <c r="C279"/>
      <c r="D279"/>
      <c r="E279"/>
    </row>
    <row r="280" spans="1:5">
      <c r="A280"/>
      <c r="B280"/>
      <c r="C280"/>
      <c r="D280"/>
      <c r="E280"/>
    </row>
    <row r="281" spans="1:5">
      <c r="A281"/>
      <c r="B281"/>
      <c r="C281"/>
      <c r="D281"/>
      <c r="E281"/>
    </row>
    <row r="282" spans="1:5">
      <c r="A282"/>
      <c r="B282"/>
      <c r="C282"/>
      <c r="D282"/>
      <c r="E282"/>
    </row>
    <row r="283" spans="1:5">
      <c r="A283"/>
      <c r="B283"/>
      <c r="C283"/>
      <c r="D283"/>
      <c r="E283"/>
    </row>
    <row r="284" spans="1:5">
      <c r="A284"/>
      <c r="B284"/>
      <c r="C284"/>
      <c r="D284"/>
      <c r="E284"/>
    </row>
    <row r="285" spans="1:5">
      <c r="A285"/>
      <c r="B285"/>
      <c r="C285"/>
      <c r="D285"/>
      <c r="E285"/>
    </row>
    <row r="286" spans="1:5">
      <c r="A286"/>
      <c r="B286"/>
      <c r="C286"/>
      <c r="D286"/>
      <c r="E286"/>
    </row>
    <row r="287" spans="1:5">
      <c r="A287"/>
      <c r="B287"/>
      <c r="C287"/>
      <c r="D287"/>
      <c r="E287"/>
    </row>
    <row r="288" spans="1:5">
      <c r="A288"/>
      <c r="B288"/>
      <c r="C288"/>
      <c r="D288"/>
      <c r="E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A393"/>
      <c r="B393"/>
      <c r="C393"/>
      <c r="D393"/>
      <c r="E393"/>
    </row>
    <row r="394" spans="1:5">
      <c r="A394"/>
      <c r="B394"/>
      <c r="C394"/>
      <c r="D394"/>
      <c r="E394"/>
    </row>
    <row r="395" spans="1:5">
      <c r="A395"/>
      <c r="B395"/>
      <c r="C395"/>
      <c r="D395"/>
      <c r="E395"/>
    </row>
    <row r="396" spans="1:5">
      <c r="A396"/>
      <c r="B396"/>
      <c r="C396"/>
      <c r="D396"/>
      <c r="E396"/>
    </row>
    <row r="397" spans="1:5">
      <c r="A397"/>
      <c r="B397"/>
      <c r="C397"/>
      <c r="D397"/>
      <c r="E397"/>
    </row>
    <row r="398" spans="1:5">
      <c r="A398"/>
      <c r="B398"/>
      <c r="C398"/>
      <c r="D398"/>
      <c r="E398"/>
    </row>
    <row r="399" spans="1:5">
      <c r="A399"/>
      <c r="B399"/>
      <c r="C399"/>
      <c r="D399"/>
      <c r="E399"/>
    </row>
    <row r="400" spans="1:5">
      <c r="A400"/>
      <c r="B400"/>
      <c r="C400"/>
      <c r="D400"/>
      <c r="E400"/>
    </row>
    <row r="401" spans="1:5">
      <c r="A401"/>
      <c r="B401"/>
      <c r="C401"/>
      <c r="D401"/>
      <c r="E401"/>
    </row>
    <row r="402" spans="1:5">
      <c r="A402"/>
      <c r="B402"/>
      <c r="C402"/>
      <c r="D402"/>
      <c r="E402"/>
    </row>
    <row r="403" spans="1:5">
      <c r="A403"/>
      <c r="B403"/>
      <c r="C403"/>
      <c r="D403"/>
      <c r="E403"/>
    </row>
    <row r="404" spans="1:5">
      <c r="A404"/>
      <c r="B404"/>
      <c r="C404"/>
      <c r="D404"/>
      <c r="E404"/>
    </row>
    <row r="405" spans="1:5">
      <c r="A405"/>
      <c r="B405"/>
      <c r="C405"/>
      <c r="D405"/>
      <c r="E405"/>
    </row>
    <row r="406" spans="1:5">
      <c r="A406"/>
      <c r="B406"/>
      <c r="C406"/>
      <c r="D406"/>
      <c r="E406"/>
    </row>
    <row r="407" spans="1:5">
      <c r="A407"/>
      <c r="B407"/>
      <c r="C407"/>
      <c r="D407"/>
      <c r="E407"/>
    </row>
    <row r="408" spans="1:5">
      <c r="A408"/>
      <c r="B408"/>
      <c r="C408"/>
      <c r="D408"/>
      <c r="E408"/>
    </row>
    <row r="409" spans="1:5">
      <c r="A409"/>
      <c r="B409"/>
      <c r="C409"/>
      <c r="D409"/>
      <c r="E409"/>
    </row>
    <row r="410" spans="1:5">
      <c r="A410"/>
      <c r="B410"/>
      <c r="C410"/>
      <c r="D410"/>
      <c r="E410"/>
    </row>
    <row r="411" spans="1:5">
      <c r="A411"/>
      <c r="B411"/>
      <c r="C411"/>
      <c r="D411"/>
      <c r="E411"/>
    </row>
    <row r="412" spans="1:5">
      <c r="A412"/>
      <c r="B412"/>
      <c r="C412"/>
      <c r="D412"/>
      <c r="E412"/>
    </row>
    <row r="413" spans="1:5">
      <c r="A413"/>
      <c r="B413"/>
      <c r="C413"/>
      <c r="D413"/>
      <c r="E413"/>
    </row>
    <row r="414" spans="1:5">
      <c r="A414"/>
      <c r="B414"/>
      <c r="C414"/>
      <c r="D414"/>
      <c r="E414"/>
    </row>
    <row r="415" spans="1:5">
      <c r="A415"/>
      <c r="B415"/>
      <c r="C415"/>
      <c r="D415"/>
      <c r="E415"/>
    </row>
    <row r="416" spans="1:5">
      <c r="A416"/>
      <c r="B416"/>
      <c r="C416"/>
      <c r="D416"/>
      <c r="E416"/>
    </row>
    <row r="417" spans="1:5">
      <c r="A417"/>
      <c r="B417"/>
      <c r="C417"/>
      <c r="D417"/>
      <c r="E417"/>
    </row>
    <row r="418" spans="1:5">
      <c r="A418"/>
      <c r="B418"/>
      <c r="C418"/>
      <c r="D418"/>
      <c r="E418"/>
    </row>
    <row r="419" spans="1:5">
      <c r="A419"/>
      <c r="B419"/>
      <c r="C419"/>
      <c r="D419"/>
      <c r="E419"/>
    </row>
    <row r="420" spans="1:5">
      <c r="A420"/>
      <c r="B420"/>
      <c r="C420"/>
      <c r="D420"/>
      <c r="E420"/>
    </row>
    <row r="421" spans="1:5">
      <c r="A421"/>
      <c r="B421"/>
      <c r="C421"/>
      <c r="D421"/>
      <c r="E421"/>
    </row>
    <row r="422" spans="1:5">
      <c r="A422"/>
      <c r="B422"/>
      <c r="C422"/>
      <c r="D422"/>
      <c r="E422"/>
    </row>
    <row r="423" spans="1:5">
      <c r="A423"/>
      <c r="B423"/>
      <c r="C423"/>
      <c r="D423"/>
      <c r="E423"/>
    </row>
    <row r="424" spans="1:5">
      <c r="A424"/>
      <c r="B424"/>
      <c r="C424"/>
      <c r="D424"/>
      <c r="E424"/>
    </row>
    <row r="425" spans="1:5">
      <c r="A425"/>
      <c r="B425"/>
      <c r="C425"/>
      <c r="D425"/>
      <c r="E425"/>
    </row>
    <row r="426" spans="1:5">
      <c r="A426"/>
      <c r="B426"/>
      <c r="C426"/>
      <c r="D426"/>
      <c r="E426"/>
    </row>
    <row r="427" spans="1:5">
      <c r="A427"/>
      <c r="B427"/>
      <c r="C427"/>
      <c r="D427"/>
      <c r="E427"/>
    </row>
    <row r="428" spans="1:5">
      <c r="A428"/>
      <c r="B428"/>
      <c r="C428"/>
      <c r="D428"/>
      <c r="E428"/>
    </row>
    <row r="429" spans="1:5">
      <c r="A429"/>
      <c r="B429"/>
      <c r="C429"/>
      <c r="D429"/>
      <c r="E429"/>
    </row>
    <row r="430" spans="1:5">
      <c r="A430"/>
      <c r="B430"/>
      <c r="C430"/>
      <c r="D430"/>
      <c r="E430"/>
    </row>
    <row r="431" spans="1:5">
      <c r="A431"/>
      <c r="B431"/>
      <c r="C431"/>
      <c r="D431"/>
      <c r="E431"/>
    </row>
    <row r="432" spans="1:5">
      <c r="A432"/>
      <c r="B432"/>
      <c r="C432"/>
      <c r="D432"/>
      <c r="E432"/>
    </row>
    <row r="433" spans="1:5">
      <c r="A433"/>
      <c r="B433"/>
      <c r="C433"/>
      <c r="D433"/>
      <c r="E433"/>
    </row>
    <row r="434" spans="1:5">
      <c r="A434"/>
      <c r="B434"/>
      <c r="C434"/>
      <c r="D434"/>
      <c r="E434"/>
    </row>
    <row r="435" spans="1:5">
      <c r="A435"/>
      <c r="B435"/>
      <c r="C435"/>
      <c r="D435"/>
      <c r="E435"/>
    </row>
    <row r="436" spans="1:5">
      <c r="A436"/>
      <c r="B436"/>
      <c r="C436"/>
      <c r="D436"/>
      <c r="E436"/>
    </row>
    <row r="437" spans="1:5">
      <c r="A437"/>
      <c r="B437"/>
      <c r="C437"/>
      <c r="D437"/>
      <c r="E437"/>
    </row>
    <row r="438" spans="1:5">
      <c r="A438"/>
      <c r="B438"/>
      <c r="C438"/>
      <c r="D438"/>
      <c r="E438"/>
    </row>
    <row r="439" spans="1:5">
      <c r="A439"/>
      <c r="B439"/>
      <c r="C439"/>
      <c r="D439"/>
      <c r="E439"/>
    </row>
    <row r="440" spans="1:5">
      <c r="A440"/>
      <c r="B440"/>
      <c r="C440"/>
      <c r="D440"/>
      <c r="E440"/>
    </row>
    <row r="441" spans="1:5">
      <c r="A441"/>
      <c r="B441"/>
      <c r="C441"/>
      <c r="D441"/>
      <c r="E441"/>
    </row>
    <row r="442" spans="1:5">
      <c r="A442"/>
      <c r="B442"/>
      <c r="C442"/>
      <c r="D442"/>
      <c r="E442"/>
    </row>
    <row r="443" spans="1:5">
      <c r="A443"/>
      <c r="B443"/>
      <c r="C443"/>
      <c r="D443"/>
      <c r="E443"/>
    </row>
    <row r="444" spans="1:5">
      <c r="A444"/>
      <c r="B444"/>
      <c r="C444"/>
      <c r="D444"/>
      <c r="E444"/>
    </row>
    <row r="445" spans="1:5">
      <c r="A445"/>
      <c r="B445"/>
      <c r="C445"/>
      <c r="D445"/>
      <c r="E445"/>
    </row>
    <row r="446" spans="1:5">
      <c r="A446"/>
      <c r="B446"/>
      <c r="C446"/>
      <c r="D446"/>
      <c r="E446"/>
    </row>
    <row r="447" spans="1:5">
      <c r="A447"/>
      <c r="B447"/>
      <c r="C447"/>
      <c r="D447"/>
      <c r="E447"/>
    </row>
    <row r="448" spans="1:5">
      <c r="A448"/>
      <c r="B448"/>
      <c r="C448"/>
      <c r="D448"/>
      <c r="E448"/>
    </row>
    <row r="449" spans="1:5">
      <c r="A449"/>
      <c r="B449"/>
      <c r="C449"/>
      <c r="D449"/>
      <c r="E449"/>
    </row>
    <row r="450" spans="1:5">
      <c r="A450"/>
      <c r="B450"/>
      <c r="C450"/>
      <c r="D450"/>
      <c r="E450"/>
    </row>
    <row r="451" spans="1:5">
      <c r="A451"/>
      <c r="B451"/>
      <c r="C451"/>
      <c r="D451"/>
      <c r="E451"/>
    </row>
    <row r="452" spans="1:5">
      <c r="A452"/>
      <c r="B452"/>
      <c r="C452"/>
      <c r="D452"/>
      <c r="E452"/>
    </row>
    <row r="453" spans="1:5">
      <c r="A453"/>
      <c r="B453"/>
      <c r="C453"/>
      <c r="D453"/>
      <c r="E453"/>
    </row>
    <row r="454" spans="1:5">
      <c r="A454"/>
      <c r="B454"/>
      <c r="C454"/>
      <c r="D454"/>
      <c r="E454"/>
    </row>
    <row r="455" spans="1:5">
      <c r="A455"/>
      <c r="B455"/>
      <c r="C455"/>
      <c r="D455"/>
      <c r="E455"/>
    </row>
    <row r="456" spans="1:5">
      <c r="A456"/>
      <c r="B456"/>
      <c r="C456"/>
      <c r="D456"/>
      <c r="E456"/>
    </row>
    <row r="457" spans="1:5">
      <c r="A457"/>
      <c r="B457"/>
      <c r="C457"/>
      <c r="D457"/>
      <c r="E457"/>
    </row>
    <row r="458" spans="1:5">
      <c r="A458"/>
      <c r="B458"/>
      <c r="C458"/>
      <c r="D458"/>
      <c r="E458"/>
    </row>
    <row r="459" spans="1:5">
      <c r="A459"/>
      <c r="B459"/>
      <c r="C459"/>
      <c r="D459"/>
      <c r="E459"/>
    </row>
    <row r="460" spans="1:5">
      <c r="A460"/>
      <c r="B460"/>
      <c r="C460"/>
      <c r="D460"/>
      <c r="E460"/>
    </row>
    <row r="461" spans="1:5">
      <c r="A461"/>
      <c r="B461"/>
      <c r="C461"/>
      <c r="D461"/>
      <c r="E461"/>
    </row>
    <row r="462" spans="1:5">
      <c r="A462"/>
      <c r="B462"/>
      <c r="C462"/>
      <c r="D462"/>
      <c r="E462"/>
    </row>
    <row r="463" spans="1:5">
      <c r="A463"/>
      <c r="B463"/>
      <c r="C463"/>
      <c r="D463"/>
      <c r="E463"/>
    </row>
    <row r="464" spans="1:5">
      <c r="A464"/>
      <c r="B464"/>
      <c r="C464"/>
      <c r="D464"/>
      <c r="E464"/>
    </row>
    <row r="465" spans="1:5">
      <c r="A465"/>
      <c r="B465"/>
      <c r="C465"/>
      <c r="D465"/>
      <c r="E465"/>
    </row>
    <row r="466" spans="1:5">
      <c r="A466"/>
      <c r="B466"/>
      <c r="C466"/>
      <c r="D466"/>
      <c r="E466"/>
    </row>
    <row r="467" spans="1:5">
      <c r="A467"/>
      <c r="B467"/>
      <c r="C467"/>
      <c r="D467"/>
      <c r="E467"/>
    </row>
    <row r="468" spans="1:5">
      <c r="A468"/>
      <c r="B468"/>
      <c r="C468"/>
      <c r="D468"/>
      <c r="E468"/>
    </row>
    <row r="469" spans="1:5">
      <c r="A469"/>
      <c r="B469"/>
      <c r="C469"/>
      <c r="D469"/>
      <c r="E469"/>
    </row>
    <row r="470" spans="1:5">
      <c r="A470"/>
      <c r="B470"/>
      <c r="C470"/>
      <c r="D470"/>
      <c r="E470"/>
    </row>
    <row r="471" spans="1:5">
      <c r="A471"/>
      <c r="B471"/>
      <c r="C471"/>
      <c r="D471"/>
      <c r="E471"/>
    </row>
    <row r="472" spans="1:5">
      <c r="A472"/>
      <c r="B472"/>
      <c r="C472"/>
      <c r="D472"/>
      <c r="E472"/>
    </row>
    <row r="473" spans="1:5">
      <c r="A473"/>
      <c r="B473"/>
      <c r="C473"/>
      <c r="D473"/>
      <c r="E473"/>
    </row>
    <row r="474" spans="1:5">
      <c r="A474"/>
      <c r="B474"/>
      <c r="C474"/>
      <c r="D474"/>
      <c r="E474"/>
    </row>
    <row r="475" spans="1:5">
      <c r="A475"/>
      <c r="B475"/>
      <c r="C475"/>
      <c r="D475"/>
      <c r="E475"/>
    </row>
    <row r="476" spans="1:5">
      <c r="A476"/>
      <c r="B476"/>
      <c r="C476"/>
      <c r="D476"/>
      <c r="E476"/>
    </row>
    <row r="477" spans="1:5">
      <c r="A477"/>
      <c r="B477"/>
      <c r="C477"/>
      <c r="D477"/>
      <c r="E477"/>
    </row>
    <row r="478" spans="1:5">
      <c r="A478"/>
      <c r="B478"/>
      <c r="C478"/>
      <c r="D478"/>
      <c r="E478"/>
    </row>
    <row r="479" spans="1:5">
      <c r="A479"/>
      <c r="B479"/>
      <c r="C479"/>
      <c r="D479"/>
      <c r="E479"/>
    </row>
    <row r="480" spans="1:5">
      <c r="A480"/>
      <c r="B480"/>
      <c r="C480"/>
      <c r="D480"/>
      <c r="E480"/>
    </row>
    <row r="481" spans="1:5">
      <c r="A481"/>
      <c r="B481"/>
      <c r="C481"/>
      <c r="D481"/>
      <c r="E481"/>
    </row>
    <row r="482" spans="1:5">
      <c r="A482"/>
      <c r="B482"/>
      <c r="C482"/>
      <c r="D482"/>
      <c r="E482"/>
    </row>
    <row r="483" spans="1:5">
      <c r="A483"/>
      <c r="B483"/>
      <c r="C483"/>
      <c r="D483"/>
      <c r="E483"/>
    </row>
    <row r="484" spans="1:5">
      <c r="A484"/>
      <c r="B484"/>
      <c r="C484"/>
      <c r="D484"/>
      <c r="E484"/>
    </row>
    <row r="485" spans="1:5">
      <c r="A485"/>
      <c r="B485"/>
      <c r="C485"/>
      <c r="D485"/>
      <c r="E485"/>
    </row>
    <row r="486" spans="1:5">
      <c r="A486"/>
      <c r="B486"/>
      <c r="C486"/>
      <c r="D486"/>
      <c r="E486"/>
    </row>
    <row r="487" spans="1:5">
      <c r="A487"/>
      <c r="B487"/>
      <c r="C487"/>
      <c r="D487"/>
      <c r="E487"/>
    </row>
    <row r="488" spans="1:5">
      <c r="A488"/>
      <c r="B488"/>
      <c r="C488"/>
      <c r="D488"/>
      <c r="E488"/>
    </row>
    <row r="489" spans="1:5">
      <c r="A489"/>
      <c r="B489"/>
      <c r="C489"/>
      <c r="D489"/>
      <c r="E489"/>
    </row>
    <row r="490" spans="1:5">
      <c r="A490"/>
      <c r="B490"/>
      <c r="C490"/>
      <c r="D490"/>
      <c r="E490"/>
    </row>
    <row r="491" spans="1:5">
      <c r="A491"/>
      <c r="B491"/>
      <c r="C491"/>
      <c r="D491"/>
      <c r="E491"/>
    </row>
    <row r="492" spans="1:5">
      <c r="A492"/>
      <c r="B492"/>
      <c r="C492"/>
      <c r="D492"/>
      <c r="E492"/>
    </row>
    <row r="493" spans="1:5">
      <c r="A493"/>
      <c r="B493"/>
      <c r="C493"/>
      <c r="D493"/>
      <c r="E493"/>
    </row>
    <row r="494" spans="1:5">
      <c r="A494"/>
      <c r="B494"/>
      <c r="C494"/>
      <c r="D494"/>
      <c r="E494"/>
    </row>
    <row r="495" spans="1:5">
      <c r="A495"/>
      <c r="B495"/>
      <c r="C495"/>
      <c r="D495"/>
      <c r="E495"/>
    </row>
    <row r="496" spans="1:5">
      <c r="A496"/>
      <c r="B496"/>
      <c r="C496"/>
      <c r="D496"/>
      <c r="E496"/>
    </row>
    <row r="497" spans="1:5">
      <c r="A497"/>
      <c r="B497"/>
      <c r="C497"/>
      <c r="D497"/>
      <c r="E497"/>
    </row>
    <row r="498" spans="1:5">
      <c r="A498"/>
      <c r="B498"/>
      <c r="C498"/>
      <c r="D498"/>
      <c r="E498"/>
    </row>
    <row r="499" spans="1:5">
      <c r="A499"/>
      <c r="B499"/>
      <c r="C499"/>
      <c r="D499"/>
      <c r="E499"/>
    </row>
    <row r="500" spans="1:5">
      <c r="A500"/>
      <c r="B500"/>
      <c r="C500"/>
      <c r="D500"/>
      <c r="E500"/>
    </row>
    <row r="501" spans="1:5">
      <c r="A501"/>
      <c r="B501"/>
      <c r="C501"/>
      <c r="D501"/>
      <c r="E501"/>
    </row>
    <row r="502" spans="1:5">
      <c r="A502"/>
      <c r="B502"/>
      <c r="C502"/>
      <c r="D502"/>
      <c r="E502"/>
    </row>
    <row r="503" spans="1:5">
      <c r="A503"/>
      <c r="B503"/>
      <c r="C503"/>
      <c r="D503"/>
      <c r="E503"/>
    </row>
    <row r="504" spans="1:5">
      <c r="A504"/>
      <c r="B504"/>
      <c r="C504"/>
      <c r="D504"/>
      <c r="E504"/>
    </row>
    <row r="505" spans="1:5">
      <c r="A505"/>
      <c r="B505"/>
      <c r="C505"/>
      <c r="D505"/>
      <c r="E505"/>
    </row>
    <row r="506" spans="1:5">
      <c r="A506"/>
      <c r="B506"/>
      <c r="C506"/>
      <c r="D506"/>
      <c r="E506"/>
    </row>
    <row r="507" spans="1:5">
      <c r="A507"/>
      <c r="B507"/>
      <c r="C507"/>
      <c r="D507"/>
      <c r="E507"/>
    </row>
    <row r="508" spans="1:5">
      <c r="A508"/>
      <c r="B508"/>
      <c r="C508"/>
      <c r="D508"/>
      <c r="E508"/>
    </row>
    <row r="509" spans="1:5">
      <c r="A509"/>
      <c r="B509"/>
      <c r="C509"/>
      <c r="D509"/>
      <c r="E509"/>
    </row>
    <row r="510" spans="1:5">
      <c r="A510"/>
      <c r="B510"/>
      <c r="C510"/>
      <c r="D510"/>
      <c r="E510"/>
    </row>
    <row r="511" spans="1:5">
      <c r="A511"/>
      <c r="B511"/>
      <c r="C511"/>
      <c r="D511"/>
      <c r="E511"/>
    </row>
    <row r="512" spans="1:5">
      <c r="A512"/>
      <c r="B512"/>
      <c r="C512"/>
      <c r="D512"/>
      <c r="E512"/>
    </row>
    <row r="513" spans="1:5">
      <c r="A513"/>
      <c r="B513"/>
      <c r="C513"/>
      <c r="D513"/>
      <c r="E513"/>
    </row>
    <row r="514" spans="1:5">
      <c r="A514"/>
      <c r="B514"/>
      <c r="C514"/>
      <c r="D514"/>
      <c r="E514"/>
    </row>
    <row r="515" spans="1:5">
      <c r="A515"/>
      <c r="B515"/>
      <c r="C515"/>
      <c r="D515"/>
      <c r="E515"/>
    </row>
    <row r="516" spans="1:5">
      <c r="A516"/>
      <c r="B516"/>
      <c r="C516"/>
      <c r="D516"/>
      <c r="E516"/>
    </row>
    <row r="517" spans="1:5">
      <c r="A517"/>
      <c r="B517"/>
      <c r="C517"/>
      <c r="D517"/>
      <c r="E517"/>
    </row>
    <row r="518" spans="1:5">
      <c r="A518"/>
      <c r="B518"/>
      <c r="C518"/>
      <c r="D518"/>
      <c r="E518"/>
    </row>
    <row r="519" spans="1:5">
      <c r="A519"/>
      <c r="B519"/>
      <c r="C519"/>
      <c r="D519"/>
      <c r="E519"/>
    </row>
    <row r="520" spans="1:5">
      <c r="A520"/>
      <c r="B520"/>
      <c r="C520"/>
      <c r="D520"/>
      <c r="E520"/>
    </row>
    <row r="521" spans="1:5">
      <c r="A521"/>
      <c r="B521"/>
      <c r="C521"/>
      <c r="D521"/>
      <c r="E521"/>
    </row>
    <row r="522" spans="1:5">
      <c r="A522"/>
      <c r="B522"/>
      <c r="C522"/>
      <c r="D522"/>
      <c r="E522"/>
    </row>
    <row r="523" spans="1:5">
      <c r="A523"/>
      <c r="B523"/>
      <c r="C523"/>
      <c r="D523"/>
      <c r="E523"/>
    </row>
    <row r="524" spans="1:5">
      <c r="A524"/>
      <c r="B524"/>
      <c r="C524"/>
      <c r="D524"/>
      <c r="E524"/>
    </row>
    <row r="525" spans="1:5">
      <c r="A525"/>
      <c r="B525"/>
      <c r="C525"/>
      <c r="D525"/>
      <c r="E525"/>
    </row>
    <row r="526" spans="1:5">
      <c r="A526"/>
      <c r="B526"/>
      <c r="C526"/>
      <c r="D526"/>
      <c r="E526"/>
    </row>
    <row r="527" spans="1:5">
      <c r="A527"/>
      <c r="B527"/>
      <c r="C527"/>
      <c r="D527"/>
      <c r="E527"/>
    </row>
    <row r="528" spans="1:5">
      <c r="A528"/>
      <c r="B528"/>
      <c r="C528"/>
      <c r="D528"/>
      <c r="E528"/>
    </row>
    <row r="529" spans="1:5">
      <c r="A529"/>
      <c r="B529"/>
      <c r="C529"/>
      <c r="D529"/>
      <c r="E529"/>
    </row>
    <row r="530" spans="1:5">
      <c r="A530"/>
      <c r="B530"/>
      <c r="C530"/>
      <c r="D530"/>
      <c r="E530"/>
    </row>
    <row r="531" spans="1:5">
      <c r="A531"/>
      <c r="B531"/>
      <c r="C531"/>
      <c r="D531"/>
      <c r="E531"/>
    </row>
    <row r="532" spans="1:5">
      <c r="A532"/>
      <c r="B532"/>
      <c r="C532"/>
      <c r="D532"/>
      <c r="E532"/>
    </row>
    <row r="533" spans="1:5">
      <c r="A533"/>
      <c r="B533"/>
      <c r="C533"/>
      <c r="D533"/>
      <c r="E533"/>
    </row>
    <row r="534" spans="1:5">
      <c r="A534"/>
      <c r="B534"/>
      <c r="C534"/>
      <c r="D534"/>
      <c r="E534"/>
    </row>
    <row r="535" spans="1:5">
      <c r="A535"/>
      <c r="B535"/>
      <c r="C535"/>
      <c r="D535"/>
      <c r="E535"/>
    </row>
    <row r="536" spans="1:5">
      <c r="A536"/>
      <c r="B536"/>
      <c r="C536"/>
      <c r="D536"/>
      <c r="E536"/>
    </row>
    <row r="537" spans="1:5">
      <c r="A537"/>
      <c r="B537"/>
      <c r="C537"/>
      <c r="D537"/>
      <c r="E537"/>
    </row>
    <row r="538" spans="1:5">
      <c r="A538"/>
      <c r="B538"/>
      <c r="C538"/>
      <c r="D538"/>
      <c r="E538"/>
    </row>
    <row r="539" spans="1:5">
      <c r="A539"/>
      <c r="B539"/>
      <c r="C539"/>
      <c r="D539"/>
      <c r="E539"/>
    </row>
    <row r="540" spans="1:5">
      <c r="A540"/>
      <c r="B540"/>
      <c r="C540"/>
      <c r="D540"/>
      <c r="E540"/>
    </row>
    <row r="541" spans="1:5">
      <c r="A541"/>
      <c r="B541"/>
      <c r="C541"/>
      <c r="D541"/>
      <c r="E541"/>
    </row>
    <row r="542" spans="1:5">
      <c r="A542"/>
      <c r="B542"/>
      <c r="C542"/>
      <c r="D542"/>
      <c r="E542"/>
    </row>
    <row r="543" spans="1:5">
      <c r="A543"/>
      <c r="B543"/>
      <c r="C543"/>
      <c r="D543"/>
      <c r="E543"/>
    </row>
    <row r="544" spans="1:5">
      <c r="A544"/>
      <c r="B544"/>
      <c r="C544"/>
      <c r="D544"/>
      <c r="E544"/>
    </row>
    <row r="545" spans="1:5">
      <c r="A545"/>
      <c r="B545"/>
      <c r="C545"/>
      <c r="D545"/>
      <c r="E545"/>
    </row>
    <row r="546" spans="1:5">
      <c r="A546"/>
      <c r="B546"/>
      <c r="C546"/>
      <c r="D546"/>
      <c r="E546"/>
    </row>
    <row r="547" spans="1:5">
      <c r="A547"/>
      <c r="B547"/>
      <c r="C547"/>
      <c r="D547"/>
      <c r="E547"/>
    </row>
    <row r="548" spans="1:5">
      <c r="A548"/>
      <c r="B548"/>
      <c r="C548"/>
      <c r="D548"/>
      <c r="E548"/>
    </row>
    <row r="549" spans="1:5">
      <c r="A549"/>
      <c r="B549"/>
      <c r="C549"/>
      <c r="D549"/>
      <c r="E549"/>
    </row>
    <row r="550" spans="1:5">
      <c r="A550"/>
      <c r="B550"/>
      <c r="C550"/>
      <c r="D550"/>
      <c r="E550"/>
    </row>
    <row r="551" spans="1:5">
      <c r="A551"/>
      <c r="B551"/>
      <c r="C551"/>
      <c r="D551"/>
      <c r="E551"/>
    </row>
    <row r="552" spans="1:5">
      <c r="A552"/>
      <c r="B552"/>
      <c r="C552"/>
      <c r="D552"/>
      <c r="E552"/>
    </row>
    <row r="553" spans="1:5">
      <c r="A553"/>
      <c r="B553"/>
      <c r="C553"/>
      <c r="D553"/>
      <c r="E553"/>
    </row>
    <row r="554" spans="1:5">
      <c r="A554"/>
      <c r="B554"/>
      <c r="C554"/>
      <c r="D554"/>
      <c r="E554"/>
    </row>
    <row r="555" spans="1:5">
      <c r="A555"/>
      <c r="B555"/>
      <c r="C555"/>
      <c r="D555"/>
      <c r="E555"/>
    </row>
    <row r="556" spans="1:5">
      <c r="A556"/>
      <c r="B556"/>
      <c r="C556"/>
      <c r="D556"/>
      <c r="E556"/>
    </row>
    <row r="557" spans="1:5">
      <c r="A557"/>
      <c r="B557"/>
      <c r="C557"/>
      <c r="D557"/>
      <c r="E557"/>
    </row>
    <row r="558" spans="1:5">
      <c r="A558"/>
      <c r="B558"/>
      <c r="C558"/>
      <c r="D558"/>
      <c r="E558"/>
    </row>
    <row r="559" spans="1:5">
      <c r="A559"/>
      <c r="B559"/>
      <c r="C559"/>
      <c r="D559"/>
      <c r="E559"/>
    </row>
    <row r="560" spans="1:5">
      <c r="A560"/>
      <c r="B560"/>
      <c r="C560"/>
      <c r="D560"/>
      <c r="E560"/>
    </row>
    <row r="561" spans="1:5">
      <c r="A561"/>
      <c r="B561"/>
      <c r="C561"/>
      <c r="D561"/>
      <c r="E561"/>
    </row>
    <row r="562" spans="1:5">
      <c r="A562"/>
      <c r="B562"/>
      <c r="C562"/>
      <c r="D562"/>
      <c r="E562"/>
    </row>
    <row r="563" spans="1:5">
      <c r="A563"/>
      <c r="B563"/>
      <c r="C563"/>
      <c r="D563"/>
      <c r="E563"/>
    </row>
    <row r="564" spans="1:5">
      <c r="A564"/>
      <c r="B564"/>
      <c r="C564"/>
      <c r="D564"/>
      <c r="E564"/>
    </row>
    <row r="565" spans="1:5">
      <c r="A565"/>
      <c r="B565"/>
      <c r="C565"/>
      <c r="D565"/>
      <c r="E565"/>
    </row>
    <row r="566" spans="1:5">
      <c r="A566"/>
      <c r="B566"/>
      <c r="C566"/>
      <c r="D566"/>
      <c r="E566"/>
    </row>
    <row r="567" spans="1:5">
      <c r="A567"/>
      <c r="B567"/>
      <c r="C567"/>
      <c r="D567"/>
      <c r="E567"/>
    </row>
    <row r="568" spans="1:5">
      <c r="A568"/>
      <c r="B568"/>
      <c r="C568"/>
      <c r="D568"/>
      <c r="E568"/>
    </row>
    <row r="569" spans="1:5">
      <c r="A569"/>
      <c r="B569"/>
      <c r="C569"/>
      <c r="D569"/>
      <c r="E569"/>
    </row>
    <row r="570" spans="1:5">
      <c r="A570"/>
      <c r="B570"/>
      <c r="C570"/>
      <c r="D570"/>
      <c r="E570"/>
    </row>
    <row r="571" spans="1:5">
      <c r="A571"/>
      <c r="B571"/>
      <c r="C571"/>
      <c r="D571"/>
      <c r="E571"/>
    </row>
    <row r="572" spans="1:5">
      <c r="A572"/>
      <c r="B572"/>
      <c r="C572"/>
      <c r="D572"/>
      <c r="E572"/>
    </row>
    <row r="573" spans="1:5">
      <c r="A573"/>
      <c r="B573"/>
      <c r="C573"/>
      <c r="D573"/>
      <c r="E573"/>
    </row>
    <row r="574" spans="1:5">
      <c r="A574"/>
      <c r="B574"/>
      <c r="C574"/>
      <c r="D574"/>
      <c r="E574"/>
    </row>
    <row r="575" spans="1:5">
      <c r="A575"/>
      <c r="B575"/>
      <c r="C575"/>
      <c r="D575"/>
      <c r="E575"/>
    </row>
    <row r="576" spans="1:5">
      <c r="A576"/>
      <c r="B576"/>
      <c r="C576"/>
      <c r="D576"/>
      <c r="E576"/>
    </row>
    <row r="577" spans="1:5">
      <c r="A577"/>
      <c r="B577"/>
      <c r="C577"/>
      <c r="D577"/>
      <c r="E577"/>
    </row>
    <row r="578" spans="1:5">
      <c r="A578"/>
      <c r="B578"/>
      <c r="C578"/>
      <c r="D578"/>
      <c r="E578"/>
    </row>
    <row r="579" spans="1:5">
      <c r="A579"/>
      <c r="B579"/>
      <c r="C579"/>
      <c r="D579"/>
      <c r="E579"/>
    </row>
    <row r="580" spans="1:5">
      <c r="A580"/>
      <c r="B580"/>
      <c r="C580"/>
      <c r="D580"/>
      <c r="E580"/>
    </row>
    <row r="581" spans="1:5">
      <c r="A581"/>
      <c r="B581"/>
      <c r="C581"/>
      <c r="D581"/>
      <c r="E581"/>
    </row>
    <row r="582" spans="1:5">
      <c r="A582"/>
      <c r="B582"/>
      <c r="C582"/>
      <c r="D582"/>
      <c r="E582"/>
    </row>
    <row r="583" spans="1:5">
      <c r="A583"/>
      <c r="B583"/>
      <c r="C583"/>
      <c r="D583"/>
      <c r="E583"/>
    </row>
    <row r="584" spans="1:5">
      <c r="A584"/>
      <c r="B584"/>
      <c r="C584"/>
      <c r="D584"/>
      <c r="E584"/>
    </row>
    <row r="585" spans="1:5">
      <c r="A585"/>
      <c r="B585"/>
      <c r="C585"/>
      <c r="D585"/>
      <c r="E585"/>
    </row>
    <row r="586" spans="1:5">
      <c r="A586"/>
      <c r="B586"/>
      <c r="C586"/>
      <c r="D586"/>
      <c r="E586"/>
    </row>
    <row r="587" spans="1:5">
      <c r="A587"/>
      <c r="B587"/>
      <c r="C587"/>
      <c r="D587"/>
      <c r="E587"/>
    </row>
    <row r="588" spans="1:5">
      <c r="A588"/>
      <c r="B588"/>
      <c r="C588"/>
      <c r="D588"/>
      <c r="E588"/>
    </row>
    <row r="589" spans="1:5">
      <c r="A589"/>
      <c r="B589"/>
      <c r="C589"/>
      <c r="D589"/>
      <c r="E589"/>
    </row>
    <row r="590" spans="1:5">
      <c r="A590"/>
      <c r="B590"/>
      <c r="C590"/>
      <c r="D590"/>
      <c r="E590"/>
    </row>
    <row r="591" spans="1:5">
      <c r="A591"/>
      <c r="B591"/>
      <c r="C591"/>
      <c r="D591"/>
      <c r="E591"/>
    </row>
    <row r="592" spans="1:5">
      <c r="A592"/>
      <c r="B592"/>
      <c r="C592"/>
      <c r="D592"/>
      <c r="E592"/>
    </row>
    <row r="593" spans="1:5">
      <c r="A593"/>
      <c r="B593"/>
      <c r="C593"/>
      <c r="D593"/>
      <c r="E593"/>
    </row>
    <row r="594" spans="1:5">
      <c r="A594"/>
      <c r="B594"/>
      <c r="C594"/>
      <c r="D594"/>
      <c r="E594"/>
    </row>
    <row r="595" spans="1:5">
      <c r="A595"/>
      <c r="B595"/>
      <c r="C595"/>
      <c r="D595"/>
      <c r="E595"/>
    </row>
    <row r="596" spans="1:5">
      <c r="A596"/>
      <c r="B596"/>
      <c r="C596"/>
      <c r="D596"/>
      <c r="E596"/>
    </row>
    <row r="597" spans="1:5">
      <c r="A597"/>
      <c r="B597"/>
      <c r="C597"/>
      <c r="D597"/>
      <c r="E597"/>
    </row>
    <row r="598" spans="1:5">
      <c r="A598"/>
      <c r="B598"/>
      <c r="C598"/>
      <c r="D598"/>
      <c r="E598"/>
    </row>
    <row r="599" spans="1:5">
      <c r="A599"/>
      <c r="B599"/>
      <c r="C599"/>
      <c r="D599"/>
      <c r="E599"/>
    </row>
    <row r="600" spans="1:5">
      <c r="A600"/>
      <c r="B600"/>
      <c r="C600"/>
      <c r="D600"/>
      <c r="E600"/>
    </row>
    <row r="601" spans="1:5">
      <c r="A601"/>
      <c r="B601"/>
      <c r="C601"/>
      <c r="D601"/>
      <c r="E601"/>
    </row>
    <row r="602" spans="1:5">
      <c r="A602"/>
      <c r="B602"/>
      <c r="C602"/>
      <c r="D602"/>
      <c r="E602"/>
    </row>
    <row r="603" spans="1:5">
      <c r="A603"/>
      <c r="B603"/>
      <c r="C603"/>
      <c r="D603"/>
      <c r="E603"/>
    </row>
    <row r="604" spans="1:5">
      <c r="A604"/>
      <c r="B604"/>
      <c r="C604"/>
      <c r="D604"/>
      <c r="E604"/>
    </row>
    <row r="605" spans="1:5">
      <c r="A605"/>
      <c r="B605"/>
      <c r="C605"/>
      <c r="D605"/>
      <c r="E605"/>
    </row>
    <row r="606" spans="1:5">
      <c r="A606"/>
      <c r="B606"/>
      <c r="C606"/>
      <c r="D606"/>
      <c r="E606"/>
    </row>
    <row r="607" spans="1:5">
      <c r="A607"/>
      <c r="B607"/>
      <c r="C607"/>
      <c r="D607"/>
      <c r="E607"/>
    </row>
    <row r="608" spans="1:5">
      <c r="A608"/>
      <c r="B608"/>
      <c r="C608"/>
      <c r="D608"/>
      <c r="E608"/>
    </row>
    <row r="609" spans="1:5">
      <c r="A609"/>
      <c r="B609"/>
      <c r="C609"/>
      <c r="D609"/>
      <c r="E609"/>
    </row>
    <row r="610" spans="1:5">
      <c r="A610"/>
      <c r="B610"/>
      <c r="C610"/>
      <c r="D610"/>
      <c r="E610"/>
    </row>
    <row r="611" spans="1:5">
      <c r="A611"/>
      <c r="B611"/>
      <c r="C611"/>
      <c r="D611"/>
      <c r="E611"/>
    </row>
    <row r="612" spans="1:5">
      <c r="A612"/>
      <c r="B612"/>
      <c r="C612"/>
      <c r="D612"/>
      <c r="E612"/>
    </row>
    <row r="613" spans="1:5">
      <c r="A613"/>
      <c r="B613"/>
      <c r="C613"/>
      <c r="D613"/>
      <c r="E613"/>
    </row>
    <row r="614" spans="1:5">
      <c r="A614"/>
      <c r="B614"/>
      <c r="C614"/>
      <c r="D614"/>
      <c r="E614"/>
    </row>
    <row r="615" spans="1:5">
      <c r="A615"/>
      <c r="B615"/>
      <c r="C615"/>
      <c r="D615"/>
      <c r="E615"/>
    </row>
    <row r="616" spans="1:5">
      <c r="A616"/>
      <c r="B616"/>
      <c r="C616"/>
      <c r="D616"/>
      <c r="E616"/>
    </row>
    <row r="617" spans="1:5">
      <c r="A617"/>
      <c r="B617"/>
      <c r="C617"/>
      <c r="D617"/>
      <c r="E617"/>
    </row>
    <row r="618" spans="1:5">
      <c r="A618"/>
      <c r="B618"/>
      <c r="C618"/>
      <c r="D618"/>
      <c r="E618"/>
    </row>
    <row r="619" spans="1:5">
      <c r="A619"/>
      <c r="B619"/>
      <c r="C619"/>
      <c r="D619"/>
      <c r="E619"/>
    </row>
    <row r="620" spans="1:5">
      <c r="A620"/>
      <c r="B620"/>
      <c r="C620"/>
      <c r="D620"/>
      <c r="E620"/>
    </row>
    <row r="621" spans="1:5">
      <c r="A621"/>
      <c r="B621"/>
      <c r="C621"/>
      <c r="D621"/>
      <c r="E621"/>
    </row>
    <row r="622" spans="1:5">
      <c r="A622"/>
      <c r="B622"/>
      <c r="C622"/>
      <c r="D622"/>
      <c r="E622"/>
    </row>
    <row r="623" spans="1:5">
      <c r="A623"/>
      <c r="B623"/>
      <c r="C623"/>
      <c r="D623"/>
      <c r="E623"/>
    </row>
    <row r="624" spans="1:5">
      <c r="A624"/>
      <c r="B624"/>
      <c r="C624"/>
      <c r="D624"/>
      <c r="E624"/>
    </row>
    <row r="625" spans="1:5">
      <c r="A625"/>
      <c r="B625"/>
      <c r="C625"/>
      <c r="D625"/>
      <c r="E625"/>
    </row>
    <row r="626" spans="1:5">
      <c r="A626"/>
      <c r="B626"/>
      <c r="C626"/>
      <c r="D626"/>
      <c r="E626"/>
    </row>
    <row r="627" spans="1:5">
      <c r="A627"/>
      <c r="B627"/>
      <c r="C627"/>
      <c r="D627"/>
      <c r="E627"/>
    </row>
    <row r="628" spans="1:5">
      <c r="A628"/>
      <c r="B628"/>
      <c r="C628"/>
      <c r="D628"/>
      <c r="E628"/>
    </row>
    <row r="629" spans="1:5">
      <c r="A629"/>
      <c r="B629"/>
      <c r="C629"/>
      <c r="D629"/>
      <c r="E629"/>
    </row>
    <row r="630" spans="1:5">
      <c r="A630"/>
      <c r="B630"/>
      <c r="C630"/>
      <c r="D630"/>
      <c r="E630"/>
    </row>
    <row r="631" spans="1:5">
      <c r="A631"/>
      <c r="B631"/>
      <c r="C631"/>
      <c r="D631"/>
      <c r="E631"/>
    </row>
    <row r="632" spans="1:5">
      <c r="A632"/>
      <c r="B632"/>
      <c r="C632"/>
      <c r="D632"/>
      <c r="E632"/>
    </row>
    <row r="633" spans="1:5">
      <c r="A633"/>
      <c r="B633"/>
      <c r="C633"/>
      <c r="D633"/>
      <c r="E633"/>
    </row>
    <row r="634" spans="1:5">
      <c r="A634"/>
      <c r="B634"/>
      <c r="C634"/>
      <c r="D634"/>
      <c r="E634"/>
    </row>
    <row r="635" spans="1:5">
      <c r="A635"/>
      <c r="B635"/>
      <c r="C635"/>
      <c r="D635"/>
      <c r="E635"/>
    </row>
    <row r="636" spans="1:5">
      <c r="A636"/>
      <c r="B636"/>
      <c r="C636"/>
      <c r="D636"/>
      <c r="E636"/>
    </row>
    <row r="637" spans="1:5">
      <c r="A637"/>
      <c r="B637"/>
      <c r="C637"/>
      <c r="D637"/>
      <c r="E637"/>
    </row>
    <row r="638" spans="1:5">
      <c r="A638"/>
      <c r="B638"/>
      <c r="C638"/>
      <c r="D638"/>
      <c r="E638"/>
    </row>
    <row r="639" spans="1:5">
      <c r="A639"/>
      <c r="B639"/>
      <c r="C639"/>
      <c r="D639"/>
      <c r="E639"/>
    </row>
    <row r="640" spans="1:5">
      <c r="A640"/>
      <c r="B640"/>
      <c r="C640"/>
      <c r="D640"/>
      <c r="E640"/>
    </row>
    <row r="641" spans="1:5">
      <c r="A641"/>
      <c r="B641"/>
      <c r="C641"/>
      <c r="D641"/>
      <c r="E641"/>
    </row>
    <row r="642" spans="1:5">
      <c r="A642"/>
      <c r="B642"/>
      <c r="C642"/>
      <c r="D642"/>
      <c r="E642"/>
    </row>
    <row r="643" spans="1:5">
      <c r="A643"/>
      <c r="B643"/>
      <c r="C643"/>
      <c r="D643"/>
      <c r="E643"/>
    </row>
    <row r="644" spans="1:5">
      <c r="A644"/>
      <c r="B644"/>
      <c r="C644"/>
      <c r="D644"/>
      <c r="E644"/>
    </row>
    <row r="645" spans="1:5">
      <c r="A645"/>
      <c r="B645"/>
      <c r="C645"/>
      <c r="D645"/>
      <c r="E645"/>
    </row>
    <row r="646" spans="1:5">
      <c r="A646"/>
      <c r="B646"/>
      <c r="C646"/>
      <c r="D646"/>
      <c r="E646"/>
    </row>
    <row r="647" spans="1:5">
      <c r="A647"/>
      <c r="B647"/>
      <c r="C647"/>
      <c r="D647"/>
      <c r="E647"/>
    </row>
    <row r="648" spans="1:5">
      <c r="A648"/>
      <c r="B648"/>
      <c r="C648"/>
      <c r="D648"/>
      <c r="E648"/>
    </row>
    <row r="649" spans="1:5">
      <c r="A649"/>
      <c r="B649"/>
      <c r="C649"/>
      <c r="D649"/>
      <c r="E649"/>
    </row>
    <row r="650" spans="1:5">
      <c r="A650"/>
      <c r="B650"/>
      <c r="C650"/>
      <c r="D650"/>
      <c r="E650"/>
    </row>
    <row r="651" spans="1:5">
      <c r="A651"/>
      <c r="B651"/>
      <c r="C651"/>
      <c r="D651"/>
      <c r="E651"/>
    </row>
    <row r="652" spans="1:5">
      <c r="A652"/>
      <c r="B652"/>
      <c r="C652"/>
      <c r="D652"/>
      <c r="E652"/>
    </row>
    <row r="653" spans="1:5">
      <c r="A653"/>
      <c r="B653"/>
      <c r="C653"/>
      <c r="D653"/>
      <c r="E653"/>
    </row>
    <row r="654" spans="1:5">
      <c r="A654"/>
      <c r="B654"/>
      <c r="C654"/>
      <c r="D654"/>
      <c r="E654"/>
    </row>
    <row r="655" spans="1:5">
      <c r="A655"/>
      <c r="B655"/>
      <c r="C655"/>
      <c r="D655"/>
      <c r="E655"/>
    </row>
    <row r="656" spans="1:5">
      <c r="A656"/>
      <c r="B656"/>
      <c r="C656"/>
      <c r="D656"/>
      <c r="E656"/>
    </row>
    <row r="657" spans="1:5">
      <c r="A657"/>
      <c r="B657"/>
      <c r="C657"/>
      <c r="D657"/>
      <c r="E657"/>
    </row>
    <row r="658" spans="1:5">
      <c r="A658"/>
      <c r="B658"/>
      <c r="C658"/>
      <c r="D658"/>
      <c r="E658"/>
    </row>
    <row r="659" spans="1:5">
      <c r="A659"/>
      <c r="B659"/>
      <c r="C659"/>
      <c r="D659"/>
      <c r="E659"/>
    </row>
    <row r="660" spans="1:5">
      <c r="A660"/>
      <c r="B660"/>
      <c r="C660"/>
      <c r="D660"/>
      <c r="E660"/>
    </row>
    <row r="661" spans="1:5">
      <c r="A661"/>
      <c r="B661"/>
      <c r="C661"/>
      <c r="D661"/>
      <c r="E661"/>
    </row>
    <row r="662" spans="1:5">
      <c r="A662"/>
      <c r="B662"/>
      <c r="C662"/>
      <c r="D662"/>
      <c r="E662"/>
    </row>
    <row r="663" spans="1:5">
      <c r="A663"/>
      <c r="B663"/>
      <c r="C663"/>
      <c r="D663"/>
      <c r="E663"/>
    </row>
    <row r="664" spans="1:5">
      <c r="A664"/>
      <c r="B664"/>
      <c r="C664"/>
      <c r="D664"/>
      <c r="E664"/>
    </row>
    <row r="665" spans="1:5">
      <c r="A665"/>
      <c r="B665"/>
      <c r="C665"/>
      <c r="D665"/>
      <c r="E665"/>
    </row>
    <row r="666" spans="1:5">
      <c r="A666"/>
      <c r="B666"/>
      <c r="C666"/>
      <c r="D666"/>
      <c r="E666"/>
    </row>
    <row r="667" spans="1:5">
      <c r="A667"/>
      <c r="B667"/>
      <c r="C667"/>
      <c r="D667"/>
      <c r="E667"/>
    </row>
    <row r="668" spans="1:5">
      <c r="A668"/>
      <c r="B668"/>
      <c r="C668"/>
      <c r="D668"/>
      <c r="E668"/>
    </row>
    <row r="669" spans="1:5">
      <c r="A669"/>
      <c r="B669"/>
      <c r="C669"/>
      <c r="D669"/>
      <c r="E669"/>
    </row>
    <row r="670" spans="1:5">
      <c r="A670"/>
      <c r="B670"/>
      <c r="C670"/>
      <c r="D670"/>
      <c r="E670"/>
    </row>
    <row r="671" spans="1:5">
      <c r="A671"/>
      <c r="B671"/>
      <c r="C671"/>
      <c r="D671"/>
      <c r="E671"/>
    </row>
    <row r="672" spans="1:5">
      <c r="A672"/>
      <c r="B672"/>
      <c r="C672"/>
      <c r="D672"/>
      <c r="E672"/>
    </row>
    <row r="673" spans="1:5">
      <c r="A673"/>
      <c r="B673"/>
      <c r="C673"/>
      <c r="D673"/>
      <c r="E673"/>
    </row>
    <row r="674" spans="1:5">
      <c r="A674"/>
      <c r="B674"/>
      <c r="C674"/>
      <c r="D674"/>
      <c r="E674"/>
    </row>
    <row r="675" spans="1:5">
      <c r="A675"/>
      <c r="B675"/>
      <c r="C675"/>
      <c r="D675"/>
      <c r="E675"/>
    </row>
    <row r="676" spans="1:5">
      <c r="A676"/>
      <c r="B676"/>
      <c r="C676"/>
      <c r="D676"/>
      <c r="E676"/>
    </row>
    <row r="677" spans="1:5">
      <c r="A677"/>
      <c r="B677"/>
      <c r="C677"/>
      <c r="D677"/>
      <c r="E677"/>
    </row>
    <row r="678" spans="1:5">
      <c r="A678"/>
      <c r="B678"/>
      <c r="C678"/>
      <c r="D678"/>
      <c r="E678"/>
    </row>
    <row r="679" spans="1:5">
      <c r="A679"/>
      <c r="B679"/>
      <c r="C679"/>
      <c r="D679"/>
      <c r="E679"/>
    </row>
    <row r="680" spans="1:5">
      <c r="A680"/>
      <c r="B680"/>
      <c r="C680"/>
      <c r="D680"/>
      <c r="E680"/>
    </row>
    <row r="681" spans="1:5">
      <c r="A681"/>
      <c r="B681"/>
      <c r="C681"/>
      <c r="D681"/>
      <c r="E681"/>
    </row>
    <row r="682" spans="1:5">
      <c r="A682"/>
      <c r="B682"/>
      <c r="C682"/>
      <c r="D682"/>
      <c r="E682"/>
    </row>
    <row r="683" spans="1:5">
      <c r="A683"/>
      <c r="B683"/>
      <c r="C683"/>
      <c r="D683"/>
      <c r="E683"/>
    </row>
    <row r="684" spans="1:5">
      <c r="A684"/>
      <c r="B684"/>
      <c r="C684"/>
      <c r="D684"/>
      <c r="E684"/>
    </row>
    <row r="685" spans="1:5">
      <c r="A685"/>
      <c r="B685"/>
      <c r="C685"/>
      <c r="D685"/>
      <c r="E685"/>
    </row>
    <row r="686" spans="1:5">
      <c r="A686"/>
      <c r="B686"/>
      <c r="C686"/>
      <c r="D686"/>
      <c r="E686"/>
    </row>
    <row r="687" spans="1:5">
      <c r="A687"/>
      <c r="B687"/>
      <c r="C687"/>
      <c r="D687"/>
      <c r="E687"/>
    </row>
    <row r="688" spans="1:5">
      <c r="A688"/>
      <c r="B688"/>
      <c r="C688"/>
      <c r="D688"/>
      <c r="E688"/>
    </row>
    <row r="689" spans="1:5">
      <c r="A689"/>
      <c r="B689"/>
      <c r="C689"/>
      <c r="D689"/>
      <c r="E689"/>
    </row>
    <row r="690" spans="1:5">
      <c r="A690"/>
      <c r="B690"/>
      <c r="C690"/>
      <c r="D690"/>
      <c r="E690"/>
    </row>
    <row r="691" spans="1:5">
      <c r="A691"/>
      <c r="B691"/>
      <c r="C691"/>
      <c r="D691"/>
      <c r="E691"/>
    </row>
    <row r="692" spans="1:5">
      <c r="A692"/>
      <c r="B692"/>
      <c r="C692"/>
      <c r="D692"/>
      <c r="E692"/>
    </row>
    <row r="693" spans="1:5">
      <c r="A693"/>
      <c r="B693"/>
      <c r="C693"/>
      <c r="D693"/>
      <c r="E693"/>
    </row>
    <row r="694" spans="1:5">
      <c r="A694"/>
      <c r="B694"/>
      <c r="C694"/>
      <c r="D694"/>
      <c r="E694"/>
    </row>
    <row r="695" spans="1:5">
      <c r="A695"/>
      <c r="B695"/>
      <c r="C695"/>
      <c r="D695"/>
      <c r="E695"/>
    </row>
    <row r="696" spans="1:5">
      <c r="A696"/>
      <c r="B696"/>
      <c r="C696"/>
      <c r="D696"/>
      <c r="E696"/>
    </row>
    <row r="697" spans="1:5">
      <c r="A697"/>
      <c r="B697"/>
      <c r="C697"/>
      <c r="D697"/>
      <c r="E697"/>
    </row>
    <row r="698" spans="1:5">
      <c r="A698"/>
      <c r="B698"/>
      <c r="C698"/>
      <c r="D698"/>
      <c r="E698"/>
    </row>
    <row r="699" spans="1:5">
      <c r="A699"/>
      <c r="B699"/>
      <c r="C699"/>
      <c r="D699"/>
      <c r="E699"/>
    </row>
    <row r="700" spans="1:5">
      <c r="A700"/>
      <c r="B700"/>
      <c r="C700"/>
      <c r="D700"/>
      <c r="E700"/>
    </row>
    <row r="701" spans="1:5">
      <c r="A701"/>
      <c r="B701"/>
      <c r="C701"/>
      <c r="D701"/>
      <c r="E701"/>
    </row>
    <row r="702" spans="1:5">
      <c r="A702"/>
      <c r="B702"/>
      <c r="C702"/>
      <c r="D702"/>
      <c r="E702"/>
    </row>
    <row r="703" spans="1:5">
      <c r="A703"/>
      <c r="B703"/>
      <c r="C703"/>
      <c r="D703"/>
      <c r="E703"/>
    </row>
    <row r="704" spans="1:5">
      <c r="A704"/>
      <c r="B704"/>
      <c r="C704"/>
      <c r="D704"/>
      <c r="E704"/>
    </row>
    <row r="705" spans="1:5">
      <c r="A705"/>
      <c r="B705"/>
      <c r="C705"/>
      <c r="D705"/>
      <c r="E705"/>
    </row>
    <row r="706" spans="1:5">
      <c r="A706"/>
      <c r="B706"/>
      <c r="C706"/>
      <c r="D706"/>
      <c r="E706"/>
    </row>
    <row r="707" spans="1:5">
      <c r="A707"/>
      <c r="B707"/>
      <c r="C707"/>
      <c r="D707"/>
      <c r="E707"/>
    </row>
    <row r="708" spans="1:5">
      <c r="A708"/>
      <c r="B708"/>
      <c r="C708"/>
      <c r="D708"/>
      <c r="E708"/>
    </row>
    <row r="709" spans="1:5">
      <c r="A709"/>
      <c r="B709"/>
      <c r="C709"/>
      <c r="D709"/>
      <c r="E709"/>
    </row>
    <row r="710" spans="1:5">
      <c r="A710"/>
      <c r="B710"/>
      <c r="C710"/>
      <c r="D710"/>
      <c r="E710"/>
    </row>
    <row r="711" spans="1:5">
      <c r="A711"/>
      <c r="B711"/>
      <c r="C711"/>
      <c r="D711"/>
      <c r="E711"/>
    </row>
    <row r="712" spans="1:5">
      <c r="A712"/>
      <c r="B712"/>
      <c r="C712"/>
      <c r="D712"/>
      <c r="E712"/>
    </row>
    <row r="713" spans="1:5">
      <c r="A713"/>
      <c r="B713"/>
      <c r="C713"/>
      <c r="D713"/>
      <c r="E713"/>
    </row>
    <row r="714" spans="1:5">
      <c r="A714"/>
      <c r="B714"/>
      <c r="C714"/>
      <c r="D714"/>
      <c r="E714"/>
    </row>
    <row r="715" spans="1:5">
      <c r="A715"/>
      <c r="B715"/>
      <c r="C715"/>
      <c r="D715"/>
      <c r="E715"/>
    </row>
    <row r="716" spans="1:5">
      <c r="A716"/>
      <c r="B716"/>
      <c r="C716"/>
      <c r="D716"/>
      <c r="E716"/>
    </row>
    <row r="717" spans="1:5">
      <c r="A717"/>
      <c r="B717"/>
      <c r="C717"/>
      <c r="D717"/>
      <c r="E717"/>
    </row>
    <row r="718" spans="1:5">
      <c r="A718"/>
      <c r="B718"/>
      <c r="C718"/>
      <c r="D718"/>
      <c r="E718"/>
    </row>
    <row r="719" spans="1:5">
      <c r="A719"/>
      <c r="B719"/>
      <c r="C719"/>
      <c r="D719"/>
      <c r="E719"/>
    </row>
    <row r="720" spans="1:5">
      <c r="A720"/>
      <c r="B720"/>
      <c r="C720"/>
      <c r="D720"/>
      <c r="E720"/>
    </row>
    <row r="721" spans="1:5">
      <c r="A721"/>
      <c r="B721"/>
      <c r="C721"/>
      <c r="D721"/>
      <c r="E721"/>
    </row>
    <row r="722" spans="1:5">
      <c r="A722"/>
      <c r="B722"/>
      <c r="C722"/>
      <c r="D722"/>
      <c r="E722"/>
    </row>
    <row r="723" spans="1:5">
      <c r="A723"/>
      <c r="B723"/>
      <c r="C723"/>
      <c r="D723"/>
      <c r="E723"/>
    </row>
    <row r="724" spans="1:5">
      <c r="A724"/>
      <c r="B724"/>
      <c r="C724"/>
      <c r="D724"/>
      <c r="E724"/>
    </row>
    <row r="725" spans="1:5">
      <c r="A725"/>
      <c r="B725"/>
      <c r="C725"/>
      <c r="D725"/>
      <c r="E725"/>
    </row>
    <row r="726" spans="1:5">
      <c r="A726"/>
      <c r="B726"/>
      <c r="C726"/>
      <c r="D726"/>
      <c r="E726"/>
    </row>
    <row r="727" spans="1:5">
      <c r="A727"/>
      <c r="B727"/>
      <c r="C727"/>
      <c r="D727"/>
      <c r="E727"/>
    </row>
    <row r="728" spans="1:5">
      <c r="A728"/>
      <c r="B728"/>
      <c r="C728"/>
      <c r="D728"/>
      <c r="E728"/>
    </row>
    <row r="729" spans="1:5">
      <c r="A729"/>
      <c r="B729"/>
      <c r="C729"/>
      <c r="D729"/>
      <c r="E729"/>
    </row>
    <row r="730" spans="1:5">
      <c r="A730"/>
      <c r="B730"/>
      <c r="C730"/>
      <c r="D730"/>
      <c r="E730"/>
    </row>
    <row r="731" spans="1:5">
      <c r="A731"/>
      <c r="B731"/>
      <c r="C731"/>
      <c r="D731"/>
      <c r="E731"/>
    </row>
    <row r="732" spans="1:5">
      <c r="A732"/>
      <c r="B732"/>
      <c r="C732"/>
      <c r="D732"/>
      <c r="E732"/>
    </row>
    <row r="733" spans="1:5">
      <c r="A733"/>
      <c r="B733"/>
      <c r="C733"/>
      <c r="D733"/>
      <c r="E733"/>
    </row>
    <row r="734" spans="1:5">
      <c r="A734"/>
      <c r="B734"/>
      <c r="C734"/>
      <c r="D734"/>
      <c r="E734"/>
    </row>
    <row r="735" spans="1:5">
      <c r="A735"/>
      <c r="B735"/>
      <c r="C735"/>
      <c r="D735"/>
      <c r="E735"/>
    </row>
    <row r="736" spans="1:5">
      <c r="A736"/>
      <c r="B736"/>
      <c r="C736"/>
      <c r="D736"/>
      <c r="E736"/>
    </row>
    <row r="737" spans="1:5">
      <c r="A737"/>
      <c r="B737"/>
      <c r="C737"/>
      <c r="D737"/>
      <c r="E737"/>
    </row>
    <row r="738" spans="1:5">
      <c r="A738"/>
      <c r="B738"/>
      <c r="C738"/>
      <c r="D738"/>
      <c r="E738"/>
    </row>
    <row r="739" spans="1:5">
      <c r="A739"/>
      <c r="B739"/>
      <c r="C739"/>
      <c r="D739"/>
      <c r="E739"/>
    </row>
    <row r="740" spans="1:5">
      <c r="A740"/>
      <c r="B740"/>
      <c r="C740"/>
      <c r="D740"/>
      <c r="E740"/>
    </row>
    <row r="741" spans="1:5">
      <c r="A741"/>
      <c r="B741"/>
      <c r="C741"/>
      <c r="D741"/>
      <c r="E741"/>
    </row>
    <row r="742" spans="1:5">
      <c r="A742"/>
      <c r="B742"/>
      <c r="C742"/>
      <c r="D742"/>
      <c r="E742"/>
    </row>
    <row r="743" spans="1:5">
      <c r="A743"/>
      <c r="B743"/>
      <c r="C743"/>
      <c r="D743"/>
      <c r="E743"/>
    </row>
    <row r="744" spans="1:5">
      <c r="A744"/>
      <c r="B744"/>
      <c r="C744"/>
      <c r="D744"/>
      <c r="E744"/>
    </row>
    <row r="745" spans="1:5">
      <c r="A745"/>
      <c r="B745"/>
      <c r="C745"/>
      <c r="D745"/>
      <c r="E745"/>
    </row>
    <row r="746" spans="1:5">
      <c r="A746"/>
      <c r="B746"/>
      <c r="C746"/>
      <c r="D746"/>
      <c r="E746"/>
    </row>
    <row r="747" spans="1:5">
      <c r="A747"/>
      <c r="B747"/>
      <c r="C747"/>
      <c r="D747"/>
      <c r="E747"/>
    </row>
    <row r="748" spans="1:5">
      <c r="A748"/>
      <c r="B748"/>
      <c r="C748"/>
      <c r="D748"/>
      <c r="E748"/>
    </row>
    <row r="749" spans="1:5">
      <c r="A749"/>
      <c r="B749"/>
      <c r="C749"/>
      <c r="D749"/>
      <c r="E749"/>
    </row>
    <row r="750" spans="1:5">
      <c r="A750"/>
      <c r="B750"/>
      <c r="C750"/>
      <c r="D750"/>
      <c r="E750"/>
    </row>
    <row r="751" spans="1:5">
      <c r="A751"/>
      <c r="B751"/>
      <c r="C751"/>
      <c r="D751"/>
      <c r="E751"/>
    </row>
    <row r="752" spans="1:5">
      <c r="A752"/>
      <c r="B752"/>
      <c r="C752"/>
      <c r="D752"/>
      <c r="E752"/>
    </row>
    <row r="753" spans="1:5">
      <c r="A753"/>
      <c r="B753"/>
      <c r="C753"/>
      <c r="D753"/>
      <c r="E753"/>
    </row>
    <row r="754" spans="1:5">
      <c r="A754"/>
      <c r="B754"/>
      <c r="C754"/>
      <c r="D754"/>
      <c r="E754"/>
    </row>
    <row r="755" spans="1:5">
      <c r="A755"/>
      <c r="B755"/>
      <c r="C755"/>
      <c r="D755"/>
      <c r="E755"/>
    </row>
    <row r="756" spans="1:5">
      <c r="A756"/>
      <c r="B756"/>
      <c r="C756"/>
      <c r="D756"/>
      <c r="E756"/>
    </row>
    <row r="757" spans="1:5">
      <c r="A757"/>
      <c r="B757"/>
      <c r="C757"/>
      <c r="D757"/>
      <c r="E757"/>
    </row>
    <row r="758" spans="1:5">
      <c r="A758"/>
      <c r="B758"/>
      <c r="C758"/>
      <c r="D758"/>
      <c r="E758"/>
    </row>
    <row r="759" spans="1:5">
      <c r="A759"/>
      <c r="B759"/>
      <c r="C759"/>
      <c r="D759"/>
      <c r="E759"/>
    </row>
    <row r="760" spans="1:5">
      <c r="A760"/>
      <c r="B760"/>
      <c r="C760"/>
      <c r="D760"/>
      <c r="E760"/>
    </row>
    <row r="761" spans="1:5">
      <c r="A761"/>
      <c r="B761"/>
      <c r="C761"/>
      <c r="D761"/>
      <c r="E761"/>
    </row>
    <row r="762" spans="1:5">
      <c r="A762"/>
      <c r="B762"/>
      <c r="C762"/>
      <c r="D762"/>
      <c r="E762"/>
    </row>
    <row r="763" spans="1:5">
      <c r="A763"/>
      <c r="B763"/>
      <c r="C763"/>
      <c r="D763"/>
      <c r="E763"/>
    </row>
    <row r="764" spans="1:5">
      <c r="A764"/>
      <c r="B764"/>
      <c r="C764"/>
      <c r="D764"/>
      <c r="E764"/>
    </row>
    <row r="765" spans="1:5">
      <c r="A765"/>
      <c r="B765"/>
      <c r="C765"/>
      <c r="D765"/>
      <c r="E765"/>
    </row>
    <row r="766" spans="1:5">
      <c r="A766"/>
      <c r="B766"/>
      <c r="C766"/>
      <c r="D766"/>
      <c r="E766"/>
    </row>
    <row r="767" spans="1:5">
      <c r="A767"/>
      <c r="B767"/>
      <c r="C767"/>
      <c r="D767"/>
      <c r="E767"/>
    </row>
    <row r="768" spans="1:5">
      <c r="A768"/>
      <c r="B768"/>
      <c r="C768"/>
      <c r="D768"/>
      <c r="E768"/>
    </row>
    <row r="769" spans="1:5">
      <c r="A769"/>
      <c r="B769"/>
      <c r="C769"/>
      <c r="D769"/>
      <c r="E769"/>
    </row>
    <row r="770" spans="1:5">
      <c r="A770"/>
      <c r="B770"/>
      <c r="C770"/>
      <c r="D770"/>
      <c r="E770"/>
    </row>
    <row r="771" spans="1:5">
      <c r="A771"/>
      <c r="B771"/>
      <c r="C771"/>
      <c r="D771"/>
      <c r="E771"/>
    </row>
    <row r="772" spans="1:5">
      <c r="A772"/>
      <c r="B772"/>
      <c r="C772"/>
      <c r="D772"/>
      <c r="E772"/>
    </row>
    <row r="773" spans="1:5">
      <c r="A773"/>
      <c r="B773"/>
      <c r="C773"/>
      <c r="D773"/>
      <c r="E773"/>
    </row>
    <row r="774" spans="1:5">
      <c r="A774"/>
      <c r="B774"/>
      <c r="C774"/>
      <c r="D774"/>
      <c r="E774"/>
    </row>
    <row r="775" spans="1:5">
      <c r="A775"/>
      <c r="B775"/>
      <c r="C775"/>
      <c r="D775"/>
      <c r="E775"/>
    </row>
    <row r="776" spans="1:5">
      <c r="A776"/>
      <c r="B776"/>
      <c r="C776"/>
      <c r="D776"/>
      <c r="E776"/>
    </row>
    <row r="777" spans="1:5">
      <c r="A777"/>
      <c r="B777"/>
      <c r="C777"/>
      <c r="D777"/>
      <c r="E777"/>
    </row>
    <row r="778" spans="1:5">
      <c r="A778"/>
      <c r="B778"/>
      <c r="C778"/>
      <c r="D778"/>
      <c r="E778"/>
    </row>
    <row r="779" spans="1:5">
      <c r="A779"/>
      <c r="B779"/>
      <c r="C779"/>
      <c r="D779"/>
      <c r="E779"/>
    </row>
    <row r="780" spans="1:5">
      <c r="A780"/>
      <c r="B780"/>
      <c r="C780"/>
      <c r="D780"/>
      <c r="E780"/>
    </row>
    <row r="781" spans="1:5">
      <c r="A781"/>
      <c r="B781"/>
      <c r="C781"/>
      <c r="D781"/>
      <c r="E781"/>
    </row>
    <row r="782" spans="1:5">
      <c r="A782"/>
      <c r="B782"/>
      <c r="C782"/>
      <c r="D782"/>
      <c r="E782"/>
    </row>
    <row r="783" spans="1:5">
      <c r="A783"/>
      <c r="B783"/>
      <c r="C783"/>
      <c r="D783"/>
      <c r="E783"/>
    </row>
    <row r="784" spans="1:5">
      <c r="A784"/>
      <c r="B784"/>
      <c r="C784"/>
      <c r="D784"/>
      <c r="E784"/>
    </row>
    <row r="785" spans="1:5">
      <c r="A785"/>
      <c r="B785"/>
      <c r="C785"/>
      <c r="D785"/>
      <c r="E785"/>
    </row>
    <row r="786" spans="1:5">
      <c r="A786"/>
      <c r="B786"/>
      <c r="C786"/>
      <c r="D786"/>
      <c r="E786"/>
    </row>
    <row r="787" spans="1:5">
      <c r="A787"/>
      <c r="B787"/>
      <c r="C787"/>
      <c r="D787"/>
      <c r="E787"/>
    </row>
    <row r="788" spans="1:5">
      <c r="A788"/>
      <c r="B788"/>
      <c r="C788"/>
      <c r="D788"/>
      <c r="E788"/>
    </row>
    <row r="789" spans="1:5">
      <c r="A789"/>
      <c r="B789"/>
      <c r="C789"/>
      <c r="D789"/>
      <c r="E789"/>
    </row>
    <row r="790" spans="1:5">
      <c r="A790"/>
      <c r="B790"/>
      <c r="C790"/>
      <c r="D790"/>
      <c r="E790"/>
    </row>
    <row r="791" spans="1:5">
      <c r="A791"/>
      <c r="B791"/>
      <c r="C791"/>
      <c r="D791"/>
      <c r="E791"/>
    </row>
    <row r="792" spans="1:5">
      <c r="A792"/>
      <c r="B792"/>
      <c r="C792"/>
      <c r="D792"/>
      <c r="E792"/>
    </row>
    <row r="793" spans="1:5">
      <c r="A793"/>
      <c r="B793"/>
      <c r="C793"/>
      <c r="D793"/>
      <c r="E793"/>
    </row>
    <row r="794" spans="1:5">
      <c r="A794"/>
      <c r="B794"/>
      <c r="C794"/>
      <c r="D794"/>
      <c r="E794"/>
    </row>
    <row r="795" spans="1:5">
      <c r="A795"/>
      <c r="B795"/>
      <c r="C795"/>
      <c r="D795"/>
      <c r="E795"/>
    </row>
    <row r="796" spans="1:5">
      <c r="A796"/>
      <c r="B796"/>
      <c r="C796"/>
      <c r="D796"/>
      <c r="E796"/>
    </row>
    <row r="797" spans="1:5">
      <c r="A797"/>
      <c r="B797"/>
      <c r="C797"/>
      <c r="D797"/>
      <c r="E797"/>
    </row>
    <row r="798" spans="1:5">
      <c r="A798"/>
      <c r="B798"/>
      <c r="C798"/>
      <c r="D798"/>
      <c r="E798"/>
    </row>
    <row r="799" spans="1:5">
      <c r="A799"/>
      <c r="B799"/>
      <c r="C799"/>
      <c r="D799"/>
      <c r="E799"/>
    </row>
    <row r="800" spans="1:5">
      <c r="A800"/>
      <c r="B800"/>
      <c r="C800"/>
      <c r="D800"/>
      <c r="E800"/>
    </row>
    <row r="801" spans="1:5">
      <c r="A801"/>
      <c r="B801"/>
      <c r="C801"/>
      <c r="D801"/>
      <c r="E801"/>
    </row>
    <row r="802" spans="1:5">
      <c r="A802"/>
      <c r="B802"/>
      <c r="C802"/>
      <c r="D802"/>
      <c r="E802"/>
    </row>
    <row r="803" spans="1:5">
      <c r="A803"/>
      <c r="B803"/>
      <c r="C803"/>
      <c r="D803"/>
      <c r="E803"/>
    </row>
    <row r="804" spans="1:5">
      <c r="A804"/>
      <c r="B804"/>
      <c r="C804"/>
      <c r="D804"/>
      <c r="E804"/>
    </row>
    <row r="805" spans="1:5">
      <c r="A805"/>
      <c r="B805"/>
      <c r="C805"/>
      <c r="D805"/>
      <c r="E805"/>
    </row>
    <row r="806" spans="1:5">
      <c r="A806"/>
      <c r="B806"/>
      <c r="C806"/>
      <c r="D806"/>
      <c r="E806"/>
    </row>
    <row r="807" spans="1:5">
      <c r="A807"/>
      <c r="B807"/>
      <c r="C807"/>
      <c r="D807"/>
      <c r="E807"/>
    </row>
    <row r="808" spans="1:5">
      <c r="A808"/>
      <c r="B808"/>
      <c r="C808"/>
      <c r="D808"/>
      <c r="E808"/>
    </row>
    <row r="809" spans="1:5">
      <c r="A809"/>
      <c r="B809"/>
      <c r="C809"/>
      <c r="D809"/>
      <c r="E809"/>
    </row>
    <row r="810" spans="1:5">
      <c r="A810"/>
      <c r="B810"/>
      <c r="C810"/>
      <c r="D810"/>
      <c r="E810"/>
    </row>
    <row r="811" spans="1:5">
      <c r="A811"/>
      <c r="B811"/>
      <c r="C811"/>
      <c r="D811"/>
      <c r="E811"/>
    </row>
    <row r="812" spans="1:5">
      <c r="A812"/>
      <c r="B812"/>
      <c r="C812"/>
      <c r="D812"/>
      <c r="E812"/>
    </row>
    <row r="813" spans="1:5">
      <c r="A813"/>
      <c r="B813"/>
      <c r="C813"/>
      <c r="D813"/>
      <c r="E813"/>
    </row>
    <row r="814" spans="1:5">
      <c r="A814"/>
      <c r="B814"/>
      <c r="C814"/>
      <c r="D814"/>
      <c r="E814"/>
    </row>
    <row r="815" spans="1:5">
      <c r="A815"/>
      <c r="B815"/>
      <c r="C815"/>
      <c r="D815"/>
      <c r="E815"/>
    </row>
    <row r="816" spans="1:5">
      <c r="A816"/>
      <c r="B816"/>
      <c r="C816"/>
      <c r="D816"/>
      <c r="E816"/>
    </row>
    <row r="817" spans="1:5">
      <c r="A817"/>
      <c r="B817"/>
      <c r="C817"/>
      <c r="D817"/>
      <c r="E817"/>
    </row>
    <row r="818" spans="1:5">
      <c r="A818"/>
      <c r="B818"/>
      <c r="C818"/>
      <c r="D818"/>
      <c r="E818"/>
    </row>
    <row r="819" spans="1:5">
      <c r="A819"/>
      <c r="B819"/>
      <c r="C819"/>
      <c r="D819"/>
      <c r="E819"/>
    </row>
    <row r="820" spans="1:5">
      <c r="A820"/>
      <c r="B820"/>
      <c r="C820"/>
      <c r="D820"/>
      <c r="E820"/>
    </row>
    <row r="821" spans="1:5">
      <c r="A821"/>
      <c r="B821"/>
      <c r="C821"/>
      <c r="D821"/>
      <c r="E821"/>
    </row>
    <row r="822" spans="1:5">
      <c r="A822"/>
      <c r="B822"/>
      <c r="C822"/>
      <c r="D822"/>
      <c r="E822"/>
    </row>
    <row r="823" spans="1:5">
      <c r="A823"/>
      <c r="B823"/>
      <c r="C823"/>
      <c r="D823"/>
      <c r="E823"/>
    </row>
    <row r="824" spans="1:5">
      <c r="A824"/>
      <c r="B824"/>
      <c r="C824"/>
      <c r="D824"/>
      <c r="E824"/>
    </row>
    <row r="825" spans="1:5">
      <c r="A825"/>
      <c r="B825"/>
      <c r="C825"/>
      <c r="D825"/>
      <c r="E825"/>
    </row>
    <row r="826" spans="1:5">
      <c r="A826"/>
      <c r="B826"/>
      <c r="C826"/>
      <c r="D826"/>
      <c r="E826"/>
    </row>
    <row r="827" spans="1:5">
      <c r="A827"/>
      <c r="B827"/>
      <c r="C827"/>
      <c r="D827"/>
      <c r="E827"/>
    </row>
    <row r="828" spans="1:5">
      <c r="A828"/>
      <c r="B828"/>
      <c r="C828"/>
      <c r="D828"/>
      <c r="E828"/>
    </row>
    <row r="829" spans="1:5">
      <c r="A829"/>
      <c r="B829"/>
      <c r="C829"/>
      <c r="D829"/>
      <c r="E829"/>
    </row>
    <row r="830" spans="1:5">
      <c r="A830"/>
      <c r="B830"/>
      <c r="C830"/>
      <c r="D830"/>
      <c r="E830"/>
    </row>
    <row r="831" spans="1:5">
      <c r="A831"/>
      <c r="B831"/>
      <c r="C831"/>
      <c r="D831"/>
      <c r="E831"/>
    </row>
    <row r="832" spans="1:5">
      <c r="A832"/>
      <c r="B832"/>
      <c r="C832"/>
      <c r="D832"/>
      <c r="E832"/>
    </row>
    <row r="833" spans="1:5">
      <c r="A833"/>
      <c r="B833"/>
      <c r="C833"/>
      <c r="D833"/>
      <c r="E833"/>
    </row>
    <row r="834" spans="1:5">
      <c r="A834"/>
      <c r="B834"/>
      <c r="C834"/>
      <c r="D834"/>
      <c r="E834"/>
    </row>
    <row r="835" spans="1:5">
      <c r="A835"/>
      <c r="B835"/>
      <c r="C835"/>
      <c r="D835"/>
      <c r="E835"/>
    </row>
    <row r="836" spans="1:5">
      <c r="A836"/>
      <c r="B836"/>
      <c r="C836"/>
      <c r="D836"/>
      <c r="E836"/>
    </row>
    <row r="837" spans="1:5">
      <c r="A837"/>
      <c r="B837"/>
      <c r="C837"/>
      <c r="D837"/>
      <c r="E837"/>
    </row>
    <row r="838" spans="1:5">
      <c r="A838"/>
      <c r="B838"/>
      <c r="C838"/>
      <c r="D838"/>
      <c r="E838"/>
    </row>
    <row r="839" spans="1:5">
      <c r="A839"/>
      <c r="B839"/>
      <c r="C839"/>
      <c r="D839"/>
      <c r="E839"/>
    </row>
    <row r="840" spans="1:5">
      <c r="A840"/>
      <c r="B840"/>
      <c r="C840"/>
      <c r="D840"/>
      <c r="E840"/>
    </row>
    <row r="841" spans="1:5">
      <c r="A841"/>
      <c r="B841"/>
      <c r="C841"/>
      <c r="D841"/>
      <c r="E841"/>
    </row>
    <row r="842" spans="1:5">
      <c r="A842"/>
      <c r="B842"/>
      <c r="C842"/>
      <c r="D842"/>
      <c r="E842"/>
    </row>
    <row r="843" spans="1:5">
      <c r="A843"/>
      <c r="B843"/>
      <c r="C843"/>
      <c r="D843"/>
      <c r="E843"/>
    </row>
    <row r="844" spans="1:5">
      <c r="A844"/>
      <c r="B844"/>
      <c r="C844"/>
      <c r="D844"/>
      <c r="E844"/>
    </row>
    <row r="845" spans="1:5">
      <c r="A845"/>
      <c r="B845"/>
      <c r="C845"/>
      <c r="D845"/>
      <c r="E845"/>
    </row>
    <row r="846" spans="1:5">
      <c r="A846"/>
      <c r="B846"/>
      <c r="C846"/>
      <c r="D846"/>
      <c r="E846"/>
    </row>
    <row r="847" spans="1:5">
      <c r="A847"/>
      <c r="B847"/>
      <c r="C847"/>
      <c r="D847"/>
      <c r="E847"/>
    </row>
    <row r="848" spans="1:5">
      <c r="A848"/>
      <c r="B848"/>
      <c r="C848"/>
      <c r="D848"/>
      <c r="E848"/>
    </row>
    <row r="849" spans="1:5">
      <c r="A849"/>
      <c r="B849"/>
      <c r="C849"/>
      <c r="D849"/>
      <c r="E849"/>
    </row>
    <row r="850" spans="1:5">
      <c r="A850"/>
      <c r="B850"/>
      <c r="C850"/>
      <c r="D850"/>
      <c r="E850"/>
    </row>
    <row r="851" spans="1:5">
      <c r="A851"/>
      <c r="B851"/>
      <c r="C851"/>
      <c r="D851"/>
      <c r="E851"/>
    </row>
    <row r="852" spans="1:5">
      <c r="A852"/>
      <c r="B852"/>
      <c r="C852"/>
      <c r="D852"/>
      <c r="E852"/>
    </row>
    <row r="853" spans="1:5">
      <c r="A853"/>
      <c r="B853"/>
      <c r="C853"/>
      <c r="D853"/>
      <c r="E853"/>
    </row>
    <row r="854" spans="1:5">
      <c r="A854"/>
      <c r="B854"/>
      <c r="C854"/>
      <c r="D854"/>
      <c r="E854"/>
    </row>
    <row r="855" spans="1:5">
      <c r="A855"/>
      <c r="B855"/>
      <c r="C855"/>
      <c r="D855"/>
      <c r="E855"/>
    </row>
    <row r="856" spans="1:5">
      <c r="A856"/>
      <c r="B856"/>
      <c r="C856"/>
      <c r="D856"/>
      <c r="E856"/>
    </row>
    <row r="857" spans="1:5">
      <c r="A857"/>
      <c r="B857"/>
      <c r="C857"/>
      <c r="D857"/>
      <c r="E857"/>
    </row>
    <row r="858" spans="1:5">
      <c r="A858"/>
      <c r="B858"/>
      <c r="C858"/>
      <c r="D858"/>
      <c r="E858"/>
    </row>
    <row r="859" spans="1:5">
      <c r="A859"/>
      <c r="B859"/>
      <c r="C859"/>
      <c r="D859"/>
      <c r="E859"/>
    </row>
    <row r="860" spans="1:5">
      <c r="A860"/>
      <c r="B860"/>
      <c r="C860"/>
      <c r="D860"/>
      <c r="E860"/>
    </row>
    <row r="861" spans="1:5">
      <c r="A861"/>
      <c r="B861"/>
      <c r="C861"/>
      <c r="D861"/>
      <c r="E861"/>
    </row>
    <row r="862" spans="1:5">
      <c r="A862"/>
      <c r="B862"/>
      <c r="C862"/>
      <c r="D862"/>
      <c r="E862"/>
    </row>
    <row r="863" spans="1:5">
      <c r="A863"/>
      <c r="B863"/>
      <c r="C863"/>
      <c r="D863"/>
      <c r="E863"/>
    </row>
    <row r="864" spans="1:5">
      <c r="A864"/>
      <c r="B864"/>
      <c r="C864"/>
      <c r="D864"/>
      <c r="E864"/>
    </row>
    <row r="865" spans="1:5">
      <c r="A865"/>
      <c r="B865"/>
      <c r="C865"/>
      <c r="D865"/>
      <c r="E865"/>
    </row>
    <row r="866" spans="1:5">
      <c r="A866"/>
      <c r="B866"/>
      <c r="C866"/>
      <c r="D866"/>
      <c r="E866"/>
    </row>
    <row r="867" spans="1:5">
      <c r="A867"/>
      <c r="B867"/>
      <c r="C867"/>
      <c r="D867"/>
      <c r="E867"/>
    </row>
    <row r="868" spans="1:5">
      <c r="A868"/>
      <c r="B868"/>
      <c r="C868"/>
      <c r="D868"/>
      <c r="E868"/>
    </row>
    <row r="869" spans="1:5">
      <c r="A869"/>
      <c r="B869"/>
      <c r="C869"/>
      <c r="D869"/>
      <c r="E869"/>
    </row>
    <row r="870" spans="1:5">
      <c r="A870"/>
      <c r="B870"/>
      <c r="C870"/>
      <c r="D870"/>
      <c r="E870"/>
    </row>
    <row r="871" spans="1:5">
      <c r="A871"/>
      <c r="B871"/>
      <c r="C871"/>
      <c r="D871"/>
      <c r="E871"/>
    </row>
    <row r="872" spans="1:5">
      <c r="A872"/>
      <c r="B872"/>
      <c r="C872"/>
      <c r="D872"/>
      <c r="E872"/>
    </row>
    <row r="873" spans="1:5">
      <c r="A873"/>
      <c r="B873"/>
      <c r="C873"/>
      <c r="D873"/>
      <c r="E873"/>
    </row>
    <row r="874" spans="1:5">
      <c r="A874"/>
      <c r="B874"/>
      <c r="C874"/>
      <c r="D874"/>
      <c r="E874"/>
    </row>
    <row r="875" spans="1:5">
      <c r="A875"/>
      <c r="B875"/>
      <c r="C875"/>
      <c r="D875"/>
      <c r="E875"/>
    </row>
    <row r="876" spans="1:5">
      <c r="A876"/>
      <c r="B876"/>
      <c r="C876"/>
      <c r="D876"/>
      <c r="E876"/>
    </row>
    <row r="877" spans="1:5">
      <c r="A877"/>
      <c r="B877"/>
      <c r="C877"/>
      <c r="D877"/>
      <c r="E877"/>
    </row>
    <row r="878" spans="1:5">
      <c r="A878"/>
      <c r="B878"/>
      <c r="C878"/>
      <c r="D878"/>
      <c r="E878"/>
    </row>
    <row r="879" spans="1:5">
      <c r="A879"/>
      <c r="B879"/>
      <c r="C879"/>
      <c r="D879"/>
      <c r="E879"/>
    </row>
    <row r="880" spans="1:5">
      <c r="A880"/>
      <c r="B880"/>
      <c r="C880"/>
      <c r="D880"/>
      <c r="E880"/>
    </row>
    <row r="881" spans="1:5">
      <c r="A881"/>
      <c r="B881"/>
      <c r="C881"/>
      <c r="D881"/>
      <c r="E881"/>
    </row>
    <row r="882" spans="1:5">
      <c r="A882"/>
      <c r="B882"/>
      <c r="C882"/>
      <c r="D882"/>
      <c r="E882"/>
    </row>
    <row r="883" spans="1:5">
      <c r="A883"/>
      <c r="B883"/>
      <c r="C883"/>
      <c r="D883"/>
      <c r="E883"/>
    </row>
    <row r="884" spans="1:5">
      <c r="A884"/>
      <c r="B884"/>
      <c r="C884"/>
      <c r="D884"/>
      <c r="E884"/>
    </row>
    <row r="885" spans="1:5">
      <c r="A885"/>
      <c r="B885"/>
      <c r="C885"/>
      <c r="D885"/>
      <c r="E885"/>
    </row>
    <row r="886" spans="1:5">
      <c r="A886"/>
      <c r="B886"/>
      <c r="C886"/>
      <c r="D886"/>
      <c r="E886"/>
    </row>
    <row r="887" spans="1:5">
      <c r="A887"/>
      <c r="B887"/>
      <c r="C887"/>
      <c r="D887"/>
      <c r="E887"/>
    </row>
    <row r="888" spans="1:5">
      <c r="A888"/>
      <c r="B888"/>
      <c r="C888"/>
      <c r="D888"/>
      <c r="E888"/>
    </row>
    <row r="889" spans="1:5">
      <c r="A889"/>
      <c r="B889"/>
      <c r="C889"/>
      <c r="D889"/>
      <c r="E889"/>
    </row>
    <row r="890" spans="1:5">
      <c r="A890"/>
      <c r="B890"/>
      <c r="C890"/>
      <c r="D890"/>
      <c r="E890"/>
    </row>
    <row r="891" spans="1:5">
      <c r="A891"/>
      <c r="B891"/>
      <c r="C891"/>
      <c r="D891"/>
      <c r="E891"/>
    </row>
    <row r="892" spans="1:5">
      <c r="A892"/>
      <c r="B892"/>
      <c r="C892"/>
      <c r="D892"/>
      <c r="E892"/>
    </row>
    <row r="893" spans="1:5">
      <c r="A893"/>
      <c r="B893"/>
      <c r="C893"/>
      <c r="D893"/>
      <c r="E893"/>
    </row>
    <row r="894" spans="1:5">
      <c r="A894"/>
      <c r="B894"/>
      <c r="C894"/>
      <c r="D894"/>
      <c r="E894"/>
    </row>
    <row r="895" spans="1:5">
      <c r="A895"/>
      <c r="B895"/>
      <c r="C895"/>
      <c r="D895"/>
      <c r="E895"/>
    </row>
    <row r="896" spans="1:5">
      <c r="A896"/>
      <c r="B896"/>
      <c r="C896"/>
      <c r="D896"/>
      <c r="E896"/>
    </row>
    <row r="897" spans="1:5">
      <c r="A897"/>
      <c r="B897"/>
      <c r="C897"/>
      <c r="D897"/>
      <c r="E897"/>
    </row>
    <row r="898" spans="1:5">
      <c r="A898"/>
      <c r="B898"/>
      <c r="C898"/>
      <c r="D898"/>
      <c r="E898"/>
    </row>
    <row r="899" spans="1:5">
      <c r="A899"/>
      <c r="B899"/>
      <c r="C899"/>
      <c r="D899"/>
      <c r="E899"/>
    </row>
    <row r="900" spans="1:5">
      <c r="A900"/>
      <c r="B900"/>
      <c r="C900"/>
      <c r="D900"/>
      <c r="E900"/>
    </row>
    <row r="901" spans="1:5">
      <c r="A901"/>
      <c r="B901"/>
      <c r="C901"/>
      <c r="D901"/>
      <c r="E901"/>
    </row>
    <row r="902" spans="1:5">
      <c r="A902"/>
      <c r="B902"/>
      <c r="C902"/>
      <c r="D902"/>
      <c r="E902"/>
    </row>
    <row r="903" spans="1:5">
      <c r="A903"/>
      <c r="B903"/>
      <c r="C903"/>
      <c r="D903"/>
      <c r="E903"/>
    </row>
    <row r="904" spans="1:5">
      <c r="A904"/>
      <c r="B904"/>
      <c r="C904"/>
      <c r="D904"/>
      <c r="E904"/>
    </row>
    <row r="905" spans="1:5">
      <c r="A905"/>
      <c r="B905"/>
      <c r="C905"/>
      <c r="D905"/>
      <c r="E905"/>
    </row>
    <row r="906" spans="1:5">
      <c r="A906"/>
      <c r="B906"/>
      <c r="C906"/>
      <c r="D906"/>
      <c r="E906"/>
    </row>
    <row r="907" spans="1:5">
      <c r="A907"/>
      <c r="B907"/>
      <c r="C907"/>
      <c r="D907"/>
      <c r="E907"/>
    </row>
    <row r="908" spans="1:5">
      <c r="A908"/>
      <c r="B908"/>
      <c r="C908"/>
      <c r="D908"/>
      <c r="E908"/>
    </row>
    <row r="909" spans="1:5">
      <c r="A909"/>
      <c r="B909"/>
      <c r="C909"/>
      <c r="D909"/>
      <c r="E909"/>
    </row>
    <row r="910" spans="1:5">
      <c r="A910"/>
      <c r="B910"/>
      <c r="C910"/>
      <c r="D910"/>
      <c r="E910"/>
    </row>
    <row r="911" spans="1:5">
      <c r="A911"/>
      <c r="B911"/>
      <c r="C911"/>
      <c r="D911"/>
      <c r="E911"/>
    </row>
    <row r="912" spans="1:5">
      <c r="A912"/>
      <c r="B912"/>
      <c r="C912"/>
      <c r="D912"/>
      <c r="E912"/>
    </row>
    <row r="913" spans="1:5">
      <c r="A913"/>
      <c r="B913"/>
      <c r="C913"/>
      <c r="D913"/>
      <c r="E913"/>
    </row>
    <row r="914" spans="1:5">
      <c r="A914"/>
      <c r="B914"/>
      <c r="C914"/>
      <c r="D914"/>
      <c r="E914"/>
    </row>
    <row r="915" spans="1:5">
      <c r="A915"/>
      <c r="B915"/>
      <c r="C915"/>
      <c r="D915"/>
      <c r="E915"/>
    </row>
    <row r="916" spans="1:5">
      <c r="A916"/>
      <c r="B916"/>
      <c r="C916"/>
      <c r="D916"/>
      <c r="E916"/>
    </row>
    <row r="917" spans="1:5">
      <c r="A917"/>
      <c r="B917"/>
      <c r="C917"/>
      <c r="D917"/>
      <c r="E917"/>
    </row>
    <row r="918" spans="1:5">
      <c r="A918"/>
      <c r="B918"/>
      <c r="C918"/>
      <c r="D918"/>
      <c r="E918"/>
    </row>
    <row r="919" spans="1:5">
      <c r="A919"/>
      <c r="B919"/>
      <c r="C919"/>
      <c r="D919"/>
      <c r="E919"/>
    </row>
    <row r="920" spans="1:5">
      <c r="A920"/>
      <c r="B920"/>
      <c r="C920"/>
      <c r="D920"/>
      <c r="E920"/>
    </row>
    <row r="921" spans="1:5">
      <c r="A921"/>
      <c r="B921"/>
      <c r="C921"/>
      <c r="D921"/>
      <c r="E921"/>
    </row>
    <row r="922" spans="1:5">
      <c r="A922"/>
      <c r="B922"/>
      <c r="C922"/>
      <c r="D922"/>
      <c r="E922"/>
    </row>
    <row r="923" spans="1:5">
      <c r="A923"/>
      <c r="B923"/>
      <c r="C923"/>
      <c r="D923"/>
      <c r="E923"/>
    </row>
    <row r="924" spans="1:5">
      <c r="A924"/>
      <c r="B924"/>
      <c r="C924"/>
      <c r="D924"/>
      <c r="E924"/>
    </row>
    <row r="925" spans="1:5">
      <c r="A925"/>
      <c r="B925"/>
      <c r="C925"/>
      <c r="D925"/>
      <c r="E925"/>
    </row>
    <row r="926" spans="1:5">
      <c r="A926"/>
      <c r="B926"/>
      <c r="C926"/>
      <c r="D926"/>
      <c r="E926"/>
    </row>
    <row r="927" spans="1:5">
      <c r="A927"/>
      <c r="B927"/>
      <c r="C927"/>
      <c r="D927"/>
      <c r="E927"/>
    </row>
    <row r="928" spans="1:5">
      <c r="A928"/>
      <c r="B928"/>
      <c r="C928"/>
      <c r="D928"/>
      <c r="E928"/>
    </row>
    <row r="929" spans="1:5">
      <c r="A929"/>
      <c r="B929"/>
      <c r="C929"/>
      <c r="D929"/>
      <c r="E929"/>
    </row>
    <row r="930" spans="1:5">
      <c r="A930"/>
      <c r="B930"/>
      <c r="C930"/>
      <c r="D930"/>
      <c r="E930"/>
    </row>
    <row r="931" spans="1:5">
      <c r="A931"/>
      <c r="B931"/>
      <c r="C931"/>
      <c r="D931"/>
      <c r="E931"/>
    </row>
    <row r="932" spans="1:5">
      <c r="A932"/>
      <c r="B932"/>
      <c r="C932"/>
      <c r="D932"/>
      <c r="E932"/>
    </row>
    <row r="933" spans="1:5">
      <c r="A933"/>
      <c r="B933"/>
      <c r="C933"/>
      <c r="D933"/>
      <c r="E933"/>
    </row>
    <row r="934" spans="1:5">
      <c r="A934"/>
      <c r="B934"/>
      <c r="C934"/>
      <c r="D934"/>
      <c r="E934"/>
    </row>
    <row r="935" spans="1:5">
      <c r="A935"/>
      <c r="B935"/>
      <c r="C935"/>
      <c r="D935"/>
      <c r="E935"/>
    </row>
    <row r="936" spans="1:5">
      <c r="A936"/>
      <c r="B936"/>
      <c r="C936"/>
      <c r="D936"/>
      <c r="E936"/>
    </row>
    <row r="937" spans="1:5">
      <c r="A937"/>
      <c r="B937"/>
      <c r="C937"/>
      <c r="D937"/>
      <c r="E937"/>
    </row>
    <row r="938" spans="1:5">
      <c r="A938"/>
      <c r="B938"/>
      <c r="C938"/>
      <c r="D938"/>
      <c r="E938"/>
    </row>
    <row r="939" spans="1:5">
      <c r="A939"/>
      <c r="B939"/>
      <c r="C939"/>
      <c r="D939"/>
      <c r="E939"/>
    </row>
    <row r="940" spans="1:5">
      <c r="A940"/>
      <c r="B940"/>
      <c r="C940"/>
      <c r="D940"/>
      <c r="E940"/>
    </row>
    <row r="941" spans="1:5">
      <c r="A941"/>
      <c r="B941"/>
      <c r="C941"/>
      <c r="D941"/>
      <c r="E941"/>
    </row>
    <row r="942" spans="1:5">
      <c r="A942"/>
      <c r="B942"/>
      <c r="C942"/>
      <c r="D942"/>
      <c r="E942"/>
    </row>
    <row r="943" spans="1:5">
      <c r="A943"/>
      <c r="B943"/>
      <c r="C943"/>
      <c r="D943"/>
      <c r="E943"/>
    </row>
    <row r="944" spans="1:5">
      <c r="A944"/>
      <c r="B944"/>
      <c r="C944"/>
      <c r="D944"/>
      <c r="E944"/>
    </row>
    <row r="945" spans="1:5">
      <c r="A945"/>
      <c r="B945"/>
      <c r="C945"/>
      <c r="D945"/>
      <c r="E945"/>
    </row>
    <row r="946" spans="1:5">
      <c r="A946"/>
      <c r="B946"/>
      <c r="C946"/>
      <c r="D946"/>
      <c r="E946"/>
    </row>
    <row r="947" spans="1:5">
      <c r="A947"/>
      <c r="B947"/>
      <c r="C947"/>
      <c r="D947"/>
      <c r="E947"/>
    </row>
    <row r="948" spans="1:5">
      <c r="A948"/>
      <c r="B948"/>
      <c r="C948"/>
      <c r="D948"/>
      <c r="E948"/>
    </row>
    <row r="949" spans="1:5">
      <c r="A949"/>
      <c r="B949"/>
      <c r="C949"/>
      <c r="D949"/>
      <c r="E949"/>
    </row>
    <row r="950" spans="1:5">
      <c r="A950"/>
      <c r="B950"/>
      <c r="C950"/>
      <c r="D950"/>
      <c r="E950"/>
    </row>
    <row r="951" spans="1:5">
      <c r="A951"/>
      <c r="B951"/>
      <c r="C951"/>
      <c r="D951"/>
      <c r="E951"/>
    </row>
    <row r="952" spans="1:5">
      <c r="A952"/>
      <c r="B952"/>
      <c r="C952"/>
      <c r="D952"/>
      <c r="E952"/>
    </row>
    <row r="953" spans="1:5">
      <c r="A953"/>
      <c r="B953"/>
      <c r="C953"/>
      <c r="D953"/>
      <c r="E953"/>
    </row>
    <row r="954" spans="1:5">
      <c r="A954"/>
      <c r="B954"/>
      <c r="C954"/>
      <c r="D954"/>
      <c r="E954"/>
    </row>
    <row r="955" spans="1:5">
      <c r="A955"/>
      <c r="B955"/>
      <c r="C955"/>
      <c r="D955"/>
      <c r="E955"/>
    </row>
    <row r="956" spans="1:5">
      <c r="A956"/>
      <c r="B956"/>
      <c r="C956"/>
      <c r="D956"/>
      <c r="E956"/>
    </row>
    <row r="957" spans="1:5">
      <c r="A957"/>
      <c r="B957"/>
      <c r="C957"/>
      <c r="D957"/>
      <c r="E957"/>
    </row>
    <row r="958" spans="1:5">
      <c r="A958"/>
      <c r="B958"/>
      <c r="C958"/>
      <c r="D958"/>
      <c r="E958"/>
    </row>
    <row r="959" spans="1:5">
      <c r="A959"/>
      <c r="B959"/>
      <c r="C959"/>
      <c r="D959"/>
      <c r="E959"/>
    </row>
    <row r="960" spans="1:5">
      <c r="A960"/>
      <c r="B960"/>
      <c r="C960"/>
      <c r="D960"/>
      <c r="E960"/>
    </row>
    <row r="961" spans="1:5">
      <c r="A961"/>
      <c r="B961"/>
      <c r="C961"/>
      <c r="D961"/>
      <c r="E961"/>
    </row>
    <row r="962" spans="1:5">
      <c r="A962"/>
      <c r="B962"/>
      <c r="C962"/>
      <c r="D962"/>
      <c r="E962"/>
    </row>
    <row r="963" spans="1:5">
      <c r="A963"/>
      <c r="B963"/>
      <c r="C963"/>
      <c r="D963"/>
      <c r="E963"/>
    </row>
    <row r="964" spans="1:5">
      <c r="A964"/>
      <c r="B964"/>
      <c r="C964"/>
      <c r="D964"/>
      <c r="E964"/>
    </row>
    <row r="965" spans="1:5">
      <c r="A965"/>
      <c r="B965"/>
      <c r="C965"/>
      <c r="D965"/>
      <c r="E965"/>
    </row>
    <row r="966" spans="1:5">
      <c r="A966"/>
      <c r="B966"/>
      <c r="C966"/>
      <c r="D966"/>
      <c r="E966"/>
    </row>
    <row r="967" spans="1:5">
      <c r="A967"/>
      <c r="B967"/>
      <c r="C967"/>
      <c r="D967"/>
      <c r="E967"/>
    </row>
    <row r="968" spans="1:5">
      <c r="A968"/>
      <c r="B968"/>
      <c r="C968"/>
      <c r="D968"/>
      <c r="E968"/>
    </row>
    <row r="969" spans="1:5">
      <c r="A969"/>
      <c r="B969"/>
      <c r="C969"/>
      <c r="D969"/>
      <c r="E969"/>
    </row>
    <row r="970" spans="1:5">
      <c r="A970"/>
      <c r="B970"/>
      <c r="C970"/>
      <c r="D970"/>
      <c r="E970"/>
    </row>
    <row r="971" spans="1:5">
      <c r="A971"/>
      <c r="B971"/>
      <c r="C971"/>
      <c r="D971"/>
      <c r="E971"/>
    </row>
    <row r="972" spans="1:5">
      <c r="A972"/>
      <c r="B972"/>
      <c r="C972"/>
      <c r="D972"/>
      <c r="E972"/>
    </row>
    <row r="973" spans="1:5">
      <c r="A973"/>
      <c r="B973"/>
      <c r="C973"/>
      <c r="D973"/>
      <c r="E973"/>
    </row>
    <row r="974" spans="1:5">
      <c r="A974"/>
      <c r="B974"/>
      <c r="C974"/>
      <c r="D974"/>
      <c r="E974"/>
    </row>
    <row r="975" spans="1:5">
      <c r="A975"/>
      <c r="B975"/>
      <c r="C975"/>
      <c r="D975"/>
      <c r="E975"/>
    </row>
    <row r="976" spans="1:5">
      <c r="A976"/>
      <c r="B976"/>
      <c r="C976"/>
      <c r="D976"/>
      <c r="E976"/>
    </row>
    <row r="977" spans="1:5">
      <c r="A977"/>
      <c r="B977"/>
      <c r="C977"/>
      <c r="D977"/>
      <c r="E977"/>
    </row>
    <row r="978" spans="1:5">
      <c r="A978"/>
      <c r="B978"/>
      <c r="C978"/>
      <c r="D978"/>
      <c r="E978"/>
    </row>
    <row r="979" spans="1:5">
      <c r="A979"/>
      <c r="B979"/>
      <c r="C979"/>
      <c r="D979"/>
      <c r="E979"/>
    </row>
    <row r="980" spans="1:5">
      <c r="A980"/>
      <c r="B980"/>
      <c r="C980"/>
      <c r="D980"/>
      <c r="E980"/>
    </row>
    <row r="981" spans="1:5">
      <c r="A981"/>
      <c r="B981"/>
      <c r="C981"/>
      <c r="D981"/>
      <c r="E981"/>
    </row>
    <row r="982" spans="1:5">
      <c r="A982"/>
      <c r="B982"/>
      <c r="C982"/>
      <c r="D982"/>
      <c r="E982"/>
    </row>
    <row r="983" spans="1:5">
      <c r="A983"/>
      <c r="B983"/>
      <c r="C983"/>
      <c r="D983"/>
      <c r="E983"/>
    </row>
    <row r="984" spans="1:5">
      <c r="A984"/>
      <c r="B984"/>
      <c r="C984"/>
      <c r="D984"/>
      <c r="E984"/>
    </row>
    <row r="985" spans="1:5">
      <c r="A985"/>
      <c r="B985"/>
      <c r="C985"/>
      <c r="D985"/>
      <c r="E985"/>
    </row>
    <row r="986" spans="1:5">
      <c r="A986"/>
      <c r="B986"/>
      <c r="C986"/>
      <c r="D986"/>
      <c r="E986"/>
    </row>
    <row r="987" spans="1:5">
      <c r="A987"/>
      <c r="B987"/>
      <c r="C987"/>
      <c r="D987"/>
      <c r="E987"/>
    </row>
    <row r="988" spans="1:5">
      <c r="A988"/>
      <c r="B988"/>
      <c r="C988"/>
      <c r="D988"/>
      <c r="E988"/>
    </row>
    <row r="989" spans="1:5">
      <c r="A989"/>
      <c r="B989"/>
      <c r="C989"/>
      <c r="D989"/>
      <c r="E989"/>
    </row>
    <row r="990" spans="1:5">
      <c r="A990"/>
      <c r="B990"/>
      <c r="C990"/>
      <c r="D990"/>
      <c r="E990"/>
    </row>
    <row r="991" spans="1:5">
      <c r="A991"/>
      <c r="B991"/>
      <c r="C991"/>
      <c r="D991"/>
      <c r="E991"/>
    </row>
    <row r="992" spans="1:5">
      <c r="A992"/>
      <c r="B992"/>
      <c r="C992"/>
      <c r="D992"/>
      <c r="E992"/>
    </row>
    <row r="993" spans="1:5">
      <c r="A993"/>
      <c r="B993"/>
      <c r="C993"/>
      <c r="D993"/>
      <c r="E993"/>
    </row>
    <row r="994" spans="1:5">
      <c r="A994"/>
      <c r="B994"/>
      <c r="C994"/>
      <c r="D994"/>
      <c r="E994"/>
    </row>
    <row r="995" spans="1:5">
      <c r="A995"/>
      <c r="B995"/>
      <c r="C995"/>
      <c r="D995"/>
      <c r="E995"/>
    </row>
    <row r="996" spans="1:5">
      <c r="A996"/>
      <c r="B996"/>
      <c r="C996"/>
      <c r="D996"/>
      <c r="E996"/>
    </row>
    <row r="997" spans="1:5">
      <c r="A997"/>
      <c r="B997"/>
      <c r="C997"/>
      <c r="D997"/>
      <c r="E997"/>
    </row>
    <row r="998" spans="1:5">
      <c r="A998"/>
      <c r="B998"/>
      <c r="C998"/>
      <c r="D998"/>
      <c r="E998"/>
    </row>
    <row r="999" spans="1:5">
      <c r="A999"/>
      <c r="B999"/>
      <c r="C999"/>
      <c r="D999"/>
      <c r="E999"/>
    </row>
    <row r="1000" spans="1:5">
      <c r="A1000"/>
      <c r="B1000"/>
      <c r="C1000"/>
      <c r="D1000"/>
      <c r="E1000"/>
    </row>
    <row r="1001" spans="1:5">
      <c r="A1001"/>
      <c r="B1001"/>
      <c r="C1001"/>
      <c r="D1001"/>
      <c r="E1001"/>
    </row>
    <row r="1002" spans="1:5">
      <c r="A1002"/>
      <c r="B1002"/>
      <c r="C1002"/>
      <c r="D1002"/>
      <c r="E1002"/>
    </row>
    <row r="1003" spans="1:5">
      <c r="A1003"/>
      <c r="B1003"/>
      <c r="C1003"/>
      <c r="D1003"/>
      <c r="E1003"/>
    </row>
    <row r="1004" spans="1:5">
      <c r="A1004"/>
      <c r="B1004"/>
      <c r="C1004"/>
      <c r="D1004"/>
      <c r="E1004"/>
    </row>
    <row r="1005" spans="1:5">
      <c r="A1005"/>
      <c r="B1005"/>
      <c r="C1005"/>
      <c r="D1005"/>
      <c r="E1005"/>
    </row>
    <row r="1006" spans="1:5">
      <c r="A1006"/>
      <c r="B1006"/>
      <c r="C1006"/>
      <c r="D1006"/>
      <c r="E1006"/>
    </row>
    <row r="1007" spans="1:5">
      <c r="A1007"/>
      <c r="B1007"/>
      <c r="C1007"/>
      <c r="D1007"/>
      <c r="E1007"/>
    </row>
    <row r="1008" spans="1:5">
      <c r="A1008"/>
      <c r="B1008"/>
      <c r="C1008"/>
      <c r="D1008"/>
      <c r="E1008"/>
    </row>
    <row r="1009" spans="1:5">
      <c r="A1009"/>
      <c r="B1009"/>
      <c r="C1009"/>
      <c r="D1009"/>
      <c r="E1009"/>
    </row>
    <row r="1010" spans="1:5">
      <c r="A1010"/>
      <c r="B1010"/>
      <c r="C1010"/>
      <c r="D1010"/>
      <c r="E1010"/>
    </row>
    <row r="1011" spans="1:5">
      <c r="A1011"/>
      <c r="B1011"/>
      <c r="C1011"/>
      <c r="D1011"/>
      <c r="E1011"/>
    </row>
    <row r="1012" spans="1:5">
      <c r="A1012"/>
      <c r="B1012"/>
      <c r="C1012"/>
      <c r="D1012"/>
      <c r="E1012"/>
    </row>
    <row r="1013" spans="1:5">
      <c r="A1013"/>
      <c r="B1013"/>
      <c r="C1013"/>
      <c r="D1013"/>
      <c r="E1013"/>
    </row>
    <row r="1014" spans="1:5">
      <c r="A1014"/>
      <c r="B1014"/>
      <c r="C1014"/>
      <c r="D1014"/>
      <c r="E1014"/>
    </row>
    <row r="1015" spans="1:5">
      <c r="A1015"/>
      <c r="B1015"/>
      <c r="C1015"/>
      <c r="D1015"/>
      <c r="E1015"/>
    </row>
    <row r="1016" spans="1:5">
      <c r="A1016"/>
      <c r="B1016"/>
      <c r="C1016"/>
      <c r="D1016"/>
      <c r="E1016"/>
    </row>
    <row r="1017" spans="1:5">
      <c r="A1017"/>
      <c r="B1017"/>
      <c r="C1017"/>
      <c r="D1017"/>
      <c r="E1017"/>
    </row>
    <row r="1018" spans="1:5">
      <c r="A1018"/>
      <c r="B1018"/>
      <c r="C1018"/>
      <c r="D1018"/>
      <c r="E1018"/>
    </row>
    <row r="1019" spans="1:5">
      <c r="A1019"/>
      <c r="B1019"/>
      <c r="C1019"/>
      <c r="D1019"/>
      <c r="E1019"/>
    </row>
    <row r="1020" spans="1:5">
      <c r="A1020"/>
      <c r="B1020"/>
      <c r="C1020"/>
      <c r="D1020"/>
      <c r="E1020"/>
    </row>
    <row r="1021" spans="1:5">
      <c r="A1021"/>
      <c r="B1021"/>
      <c r="C1021"/>
      <c r="D1021"/>
      <c r="E1021"/>
    </row>
    <row r="1022" spans="1:5">
      <c r="A1022"/>
      <c r="B1022"/>
      <c r="C1022"/>
      <c r="D1022"/>
      <c r="E1022"/>
    </row>
    <row r="1023" spans="1:5">
      <c r="A1023"/>
      <c r="B1023"/>
      <c r="C1023"/>
      <c r="D1023"/>
      <c r="E1023"/>
    </row>
    <row r="1024" spans="1:5">
      <c r="A1024"/>
      <c r="B1024"/>
      <c r="C1024"/>
      <c r="D1024"/>
      <c r="E1024"/>
    </row>
    <row r="1025" spans="1:5">
      <c r="A1025"/>
      <c r="B1025"/>
      <c r="C1025"/>
      <c r="D1025"/>
      <c r="E1025"/>
    </row>
    <row r="1026" spans="1:5">
      <c r="A1026"/>
      <c r="B1026"/>
      <c r="C1026"/>
      <c r="D1026"/>
      <c r="E1026"/>
    </row>
    <row r="1027" spans="1:5">
      <c r="A1027"/>
      <c r="B1027"/>
      <c r="C1027"/>
      <c r="D1027"/>
      <c r="E1027"/>
    </row>
    <row r="1028" spans="1:5">
      <c r="A1028"/>
      <c r="B1028"/>
      <c r="C1028"/>
      <c r="D1028"/>
      <c r="E1028"/>
    </row>
    <row r="1029" spans="1:5">
      <c r="A1029"/>
      <c r="B1029"/>
      <c r="C1029"/>
      <c r="D1029"/>
      <c r="E1029"/>
    </row>
    <row r="1030" spans="1:5">
      <c r="A1030"/>
      <c r="B1030"/>
      <c r="C1030"/>
      <c r="D1030"/>
      <c r="E1030"/>
    </row>
    <row r="1031" spans="1:5">
      <c r="A1031"/>
      <c r="B1031"/>
      <c r="C1031"/>
      <c r="D1031"/>
      <c r="E1031"/>
    </row>
    <row r="1032" spans="1:5">
      <c r="A1032"/>
      <c r="B1032"/>
      <c r="C1032"/>
      <c r="D1032"/>
      <c r="E1032"/>
    </row>
    <row r="1033" spans="1:5">
      <c r="A1033"/>
      <c r="B1033"/>
      <c r="C1033"/>
      <c r="D1033"/>
      <c r="E1033"/>
    </row>
    <row r="1034" spans="1:5">
      <c r="A1034"/>
      <c r="B1034"/>
      <c r="C1034"/>
      <c r="D1034"/>
      <c r="E1034"/>
    </row>
    <row r="1035" spans="1:5">
      <c r="A1035"/>
      <c r="B1035"/>
      <c r="C1035"/>
      <c r="D1035"/>
      <c r="E1035"/>
    </row>
    <row r="1036" spans="1:5">
      <c r="A1036"/>
      <c r="B1036"/>
      <c r="C1036"/>
      <c r="D1036"/>
      <c r="E1036"/>
    </row>
    <row r="1037" spans="1:5">
      <c r="A1037"/>
      <c r="B1037"/>
      <c r="C1037"/>
      <c r="D1037"/>
      <c r="E1037"/>
    </row>
    <row r="1038" spans="1:5">
      <c r="A1038"/>
      <c r="B1038"/>
      <c r="C1038"/>
      <c r="D1038"/>
      <c r="E1038"/>
    </row>
    <row r="1039" spans="1:5">
      <c r="A1039"/>
      <c r="B1039"/>
      <c r="C1039"/>
      <c r="D1039"/>
      <c r="E1039"/>
    </row>
    <row r="1040" spans="1:5">
      <c r="A1040"/>
      <c r="B1040"/>
      <c r="C1040"/>
      <c r="D1040"/>
      <c r="E1040"/>
    </row>
    <row r="1041" spans="1:5">
      <c r="A1041"/>
      <c r="B1041"/>
      <c r="C1041"/>
      <c r="D1041"/>
      <c r="E1041"/>
    </row>
    <row r="1042" spans="1:5">
      <c r="A1042"/>
      <c r="B1042"/>
      <c r="C1042"/>
      <c r="D1042"/>
      <c r="E1042"/>
    </row>
    <row r="1043" spans="1:5">
      <c r="A1043"/>
      <c r="B1043"/>
      <c r="C1043"/>
      <c r="D1043"/>
      <c r="E1043"/>
    </row>
    <row r="1044" spans="1:5">
      <c r="A1044"/>
      <c r="B1044"/>
      <c r="C1044"/>
      <c r="D1044"/>
      <c r="E1044"/>
    </row>
    <row r="1045" spans="1:5">
      <c r="A1045"/>
      <c r="B1045"/>
      <c r="C1045"/>
      <c r="D1045"/>
      <c r="E1045"/>
    </row>
    <row r="1046" spans="1:5">
      <c r="A1046"/>
      <c r="B1046"/>
      <c r="C1046"/>
      <c r="D1046"/>
      <c r="E1046"/>
    </row>
    <row r="1047" spans="1:5">
      <c r="A1047"/>
      <c r="B1047"/>
      <c r="C1047"/>
      <c r="D1047"/>
      <c r="E1047"/>
    </row>
    <row r="1048" spans="1:5">
      <c r="A1048"/>
      <c r="B1048"/>
      <c r="C1048"/>
      <c r="D1048"/>
      <c r="E1048"/>
    </row>
    <row r="1049" spans="1:5">
      <c r="A1049"/>
      <c r="B1049"/>
      <c r="C1049"/>
      <c r="D1049"/>
      <c r="E1049"/>
    </row>
    <row r="1050" spans="1:5">
      <c r="A1050"/>
      <c r="B1050"/>
      <c r="C1050"/>
      <c r="D1050"/>
      <c r="E1050"/>
    </row>
    <row r="1051" spans="1:5">
      <c r="A1051"/>
      <c r="B1051"/>
      <c r="C1051"/>
      <c r="D1051"/>
      <c r="E1051"/>
    </row>
    <row r="1052" spans="1:5">
      <c r="A1052"/>
      <c r="B1052"/>
      <c r="C1052"/>
      <c r="D1052"/>
      <c r="E1052"/>
    </row>
    <row r="1053" spans="1:5">
      <c r="A1053"/>
      <c r="B1053"/>
      <c r="C1053"/>
      <c r="D1053"/>
      <c r="E1053"/>
    </row>
    <row r="1054" spans="1:5">
      <c r="A1054"/>
      <c r="B1054"/>
      <c r="C1054"/>
      <c r="D1054"/>
      <c r="E1054"/>
    </row>
    <row r="1055" spans="1:5">
      <c r="A1055"/>
      <c r="B1055"/>
      <c r="C1055"/>
      <c r="D1055"/>
      <c r="E1055"/>
    </row>
    <row r="1056" spans="1:5">
      <c r="A1056"/>
      <c r="B1056"/>
      <c r="C1056"/>
      <c r="D1056"/>
      <c r="E1056"/>
    </row>
    <row r="1057" spans="1:5">
      <c r="A1057"/>
      <c r="B1057"/>
      <c r="C1057"/>
      <c r="D1057"/>
      <c r="E1057"/>
    </row>
    <row r="1058" spans="1:5">
      <c r="A1058"/>
      <c r="B1058"/>
      <c r="C1058"/>
      <c r="D1058"/>
      <c r="E1058"/>
    </row>
    <row r="1059" spans="1:5">
      <c r="A1059"/>
      <c r="B1059"/>
      <c r="C1059"/>
      <c r="D1059"/>
      <c r="E1059"/>
    </row>
    <row r="1060" spans="1:5">
      <c r="A1060"/>
      <c r="B1060"/>
      <c r="C1060"/>
      <c r="D1060"/>
      <c r="E1060"/>
    </row>
    <row r="1061" spans="1:5">
      <c r="A1061"/>
      <c r="B1061"/>
      <c r="C1061"/>
      <c r="D1061"/>
      <c r="E1061"/>
    </row>
    <row r="1062" spans="1:5">
      <c r="A1062"/>
      <c r="B1062"/>
      <c r="C1062"/>
      <c r="D1062"/>
      <c r="E1062"/>
    </row>
    <row r="1063" spans="1:5">
      <c r="A1063"/>
      <c r="B1063"/>
      <c r="C1063"/>
      <c r="D1063"/>
      <c r="E1063"/>
    </row>
    <row r="1064" spans="1:5">
      <c r="A1064"/>
      <c r="B1064"/>
      <c r="C1064"/>
      <c r="D1064"/>
      <c r="E1064"/>
    </row>
    <row r="1065" spans="1:5">
      <c r="A1065"/>
      <c r="B1065"/>
      <c r="C1065"/>
      <c r="D1065"/>
      <c r="E1065"/>
    </row>
    <row r="1066" spans="1:5">
      <c r="A1066"/>
      <c r="B1066"/>
      <c r="C1066"/>
      <c r="D1066"/>
      <c r="E1066"/>
    </row>
    <row r="1067" spans="1:5">
      <c r="A1067"/>
      <c r="B1067"/>
      <c r="C1067"/>
      <c r="D1067"/>
      <c r="E1067"/>
    </row>
    <row r="1068" spans="1:5">
      <c r="A1068"/>
      <c r="B1068"/>
      <c r="C1068"/>
      <c r="D1068"/>
      <c r="E1068"/>
    </row>
    <row r="1069" spans="1:5">
      <c r="A1069"/>
      <c r="B1069"/>
      <c r="C1069"/>
      <c r="D1069"/>
      <c r="E1069"/>
    </row>
    <row r="1070" spans="1:5">
      <c r="A1070"/>
      <c r="B1070"/>
      <c r="C1070"/>
      <c r="D1070"/>
      <c r="E1070"/>
    </row>
    <row r="1071" spans="1:5">
      <c r="A1071"/>
      <c r="B1071"/>
      <c r="C1071"/>
      <c r="D1071"/>
      <c r="E1071"/>
    </row>
    <row r="1072" spans="1:5">
      <c r="A1072"/>
      <c r="B1072"/>
      <c r="C1072"/>
      <c r="D1072"/>
      <c r="E1072"/>
    </row>
    <row r="1073" spans="1:5">
      <c r="A1073"/>
      <c r="B1073"/>
      <c r="C1073"/>
      <c r="D1073"/>
      <c r="E1073"/>
    </row>
    <row r="1074" spans="1:5">
      <c r="A1074"/>
      <c r="B1074"/>
      <c r="C1074"/>
      <c r="D1074"/>
      <c r="E1074"/>
    </row>
    <row r="1075" spans="1:5">
      <c r="A1075"/>
      <c r="B1075"/>
      <c r="C1075"/>
      <c r="D1075"/>
      <c r="E1075"/>
    </row>
    <row r="1076" spans="1:5">
      <c r="A1076"/>
      <c r="B1076"/>
      <c r="C1076"/>
      <c r="D1076"/>
      <c r="E1076"/>
    </row>
    <row r="1077" spans="1:5">
      <c r="A1077"/>
      <c r="B1077"/>
      <c r="C1077"/>
      <c r="D1077"/>
      <c r="E1077"/>
    </row>
    <row r="1078" spans="1:5">
      <c r="A1078"/>
      <c r="B1078"/>
      <c r="C1078"/>
      <c r="D1078"/>
      <c r="E1078"/>
    </row>
    <row r="1079" spans="1:5">
      <c r="A1079"/>
      <c r="B1079"/>
      <c r="C1079"/>
      <c r="D1079"/>
      <c r="E1079"/>
    </row>
    <row r="1080" spans="1:5">
      <c r="A1080"/>
      <c r="B1080"/>
      <c r="C1080"/>
      <c r="D1080"/>
      <c r="E1080"/>
    </row>
    <row r="1081" spans="1:5">
      <c r="A1081"/>
      <c r="B1081"/>
      <c r="C1081"/>
      <c r="D1081"/>
      <c r="E1081"/>
    </row>
    <row r="1082" spans="1:5">
      <c r="A1082"/>
      <c r="B1082"/>
      <c r="C1082"/>
      <c r="D1082"/>
      <c r="E1082"/>
    </row>
    <row r="1083" spans="1:5">
      <c r="A1083"/>
      <c r="B1083"/>
      <c r="C1083"/>
      <c r="D1083"/>
      <c r="E1083"/>
    </row>
    <row r="1084" spans="1:5">
      <c r="A1084"/>
      <c r="B1084"/>
      <c r="C1084"/>
      <c r="D1084"/>
      <c r="E1084"/>
    </row>
    <row r="1085" spans="1:5">
      <c r="A1085"/>
      <c r="B1085"/>
      <c r="C1085"/>
      <c r="D1085"/>
      <c r="E1085"/>
    </row>
    <row r="1086" spans="1:5">
      <c r="A1086"/>
      <c r="B1086"/>
      <c r="C1086"/>
      <c r="D1086"/>
      <c r="E1086"/>
    </row>
    <row r="1087" spans="1:5">
      <c r="A1087"/>
      <c r="B1087"/>
      <c r="C1087"/>
      <c r="D1087"/>
      <c r="E1087"/>
    </row>
    <row r="1088" spans="1:5">
      <c r="A1088"/>
      <c r="B1088"/>
      <c r="C1088"/>
      <c r="D1088"/>
      <c r="E1088"/>
    </row>
    <row r="1089" spans="1:5">
      <c r="A1089"/>
      <c r="B1089"/>
      <c r="C1089"/>
      <c r="D1089"/>
      <c r="E1089"/>
    </row>
    <row r="1090" spans="1:5">
      <c r="A1090"/>
      <c r="B1090"/>
      <c r="C1090"/>
      <c r="D1090"/>
      <c r="E1090"/>
    </row>
    <row r="1091" spans="1:5">
      <c r="A1091"/>
      <c r="B1091"/>
      <c r="C1091"/>
      <c r="D1091"/>
      <c r="E1091"/>
    </row>
    <row r="1092" spans="1:5">
      <c r="A1092"/>
      <c r="B1092"/>
      <c r="C1092"/>
      <c r="D1092"/>
      <c r="E1092"/>
    </row>
    <row r="1093" spans="1:5">
      <c r="A1093"/>
      <c r="B1093"/>
      <c r="C1093"/>
      <c r="D1093"/>
      <c r="E1093"/>
    </row>
    <row r="1094" spans="1:5">
      <c r="A1094"/>
      <c r="B1094"/>
      <c r="C1094"/>
      <c r="D1094"/>
      <c r="E1094"/>
    </row>
    <row r="1095" spans="1:5">
      <c r="A1095"/>
      <c r="B1095"/>
      <c r="C1095"/>
      <c r="D1095"/>
      <c r="E1095"/>
    </row>
    <row r="1096" spans="1:5">
      <c r="A1096"/>
      <c r="B1096"/>
      <c r="C1096"/>
      <c r="D1096"/>
      <c r="E1096"/>
    </row>
    <row r="1097" spans="1:5">
      <c r="A1097"/>
      <c r="B1097"/>
      <c r="C1097"/>
      <c r="D1097"/>
      <c r="E1097"/>
    </row>
    <row r="1098" spans="1:5">
      <c r="A1098"/>
      <c r="B1098"/>
      <c r="C1098"/>
      <c r="D1098"/>
      <c r="E1098"/>
    </row>
    <row r="1099" spans="1:5">
      <c r="A1099"/>
      <c r="B1099"/>
      <c r="C1099"/>
      <c r="D1099"/>
      <c r="E1099"/>
    </row>
    <row r="1100" spans="1:5">
      <c r="A1100"/>
      <c r="B1100"/>
      <c r="C1100"/>
      <c r="D1100"/>
      <c r="E1100"/>
    </row>
    <row r="1101" spans="1:5">
      <c r="A1101"/>
      <c r="B1101"/>
      <c r="C1101"/>
      <c r="D1101"/>
      <c r="E1101"/>
    </row>
    <row r="1102" spans="1:5">
      <c r="A1102"/>
      <c r="B1102"/>
      <c r="C1102"/>
      <c r="D1102"/>
      <c r="E1102"/>
    </row>
    <row r="1103" spans="1:5">
      <c r="A1103"/>
      <c r="B1103"/>
      <c r="C1103"/>
      <c r="D1103"/>
      <c r="E1103"/>
    </row>
    <row r="1104" spans="1:5">
      <c r="A1104"/>
      <c r="B1104"/>
      <c r="C1104"/>
      <c r="D1104"/>
      <c r="E1104"/>
    </row>
    <row r="1105" spans="1:5">
      <c r="A1105"/>
      <c r="B1105"/>
      <c r="C1105"/>
      <c r="D1105"/>
      <c r="E1105"/>
    </row>
    <row r="1106" spans="1:5">
      <c r="A1106"/>
      <c r="B1106"/>
      <c r="C1106"/>
      <c r="D1106"/>
      <c r="E1106"/>
    </row>
    <row r="1107" spans="1:5">
      <c r="A1107"/>
      <c r="B1107"/>
      <c r="C1107"/>
      <c r="D1107"/>
      <c r="E1107"/>
    </row>
    <row r="1108" spans="1:5">
      <c r="A1108"/>
      <c r="B1108"/>
      <c r="C1108"/>
      <c r="D1108"/>
      <c r="E1108"/>
    </row>
    <row r="1109" spans="1:5">
      <c r="A1109"/>
      <c r="B1109"/>
      <c r="C1109"/>
      <c r="D1109"/>
      <c r="E1109"/>
    </row>
    <row r="1110" spans="1:5">
      <c r="A1110"/>
      <c r="B1110"/>
      <c r="C1110"/>
      <c r="D1110"/>
      <c r="E1110"/>
    </row>
    <row r="1111" spans="1:5">
      <c r="A1111"/>
      <c r="B1111"/>
      <c r="C1111"/>
      <c r="D1111"/>
      <c r="E1111"/>
    </row>
    <row r="1112" spans="1:5">
      <c r="A1112"/>
      <c r="B1112"/>
      <c r="C1112"/>
      <c r="D1112"/>
      <c r="E1112"/>
    </row>
    <row r="1113" spans="1:5">
      <c r="A1113"/>
      <c r="B1113"/>
      <c r="C1113"/>
      <c r="D1113"/>
      <c r="E1113"/>
    </row>
    <row r="1114" spans="1:5">
      <c r="A1114"/>
      <c r="B1114"/>
      <c r="C1114"/>
      <c r="D1114"/>
      <c r="E1114"/>
    </row>
    <row r="1115" spans="1:5">
      <c r="A1115"/>
      <c r="B1115"/>
      <c r="C1115"/>
      <c r="D1115"/>
      <c r="E1115"/>
    </row>
    <row r="1116" spans="1:5">
      <c r="A1116"/>
      <c r="B1116"/>
      <c r="C1116"/>
      <c r="D1116"/>
      <c r="E1116"/>
    </row>
    <row r="1117" spans="1:5">
      <c r="A1117"/>
      <c r="B1117"/>
      <c r="C1117"/>
      <c r="D1117"/>
      <c r="E1117"/>
    </row>
    <row r="1118" spans="1:5">
      <c r="A1118"/>
      <c r="B1118"/>
      <c r="C1118"/>
      <c r="D1118"/>
      <c r="E1118"/>
    </row>
    <row r="1119" spans="1:5">
      <c r="A1119"/>
      <c r="B1119"/>
      <c r="C1119"/>
      <c r="D1119"/>
      <c r="E1119"/>
    </row>
    <row r="1120" spans="1:5">
      <c r="A1120"/>
      <c r="B1120"/>
      <c r="C1120"/>
      <c r="D1120"/>
      <c r="E1120"/>
    </row>
    <row r="1121" spans="1:5">
      <c r="A1121"/>
      <c r="B1121"/>
      <c r="C1121"/>
      <c r="D1121"/>
      <c r="E1121"/>
    </row>
    <row r="1122" spans="1:5">
      <c r="A1122"/>
      <c r="B1122"/>
      <c r="C1122"/>
      <c r="D1122"/>
      <c r="E1122"/>
    </row>
    <row r="1123" spans="1:5">
      <c r="A1123"/>
      <c r="B1123"/>
      <c r="C1123"/>
      <c r="D1123"/>
      <c r="E1123"/>
    </row>
    <row r="1124" spans="1:5">
      <c r="A1124"/>
      <c r="B1124"/>
      <c r="C1124"/>
      <c r="D1124"/>
      <c r="E1124"/>
    </row>
    <row r="1125" spans="1:5">
      <c r="A1125"/>
      <c r="B1125"/>
      <c r="C1125"/>
      <c r="D1125"/>
      <c r="E1125"/>
    </row>
    <row r="1126" spans="1:5">
      <c r="A1126"/>
      <c r="B1126"/>
      <c r="C1126"/>
      <c r="D1126"/>
      <c r="E1126"/>
    </row>
    <row r="1127" spans="1:5">
      <c r="A1127"/>
      <c r="B1127"/>
      <c r="C1127"/>
      <c r="D1127"/>
      <c r="E1127"/>
    </row>
    <row r="1128" spans="1:5">
      <c r="A1128"/>
      <c r="B1128"/>
      <c r="C1128"/>
      <c r="D1128"/>
      <c r="E1128"/>
    </row>
    <row r="1129" spans="1:5">
      <c r="A1129"/>
      <c r="B1129"/>
      <c r="C1129"/>
      <c r="D1129"/>
      <c r="E1129"/>
    </row>
    <row r="1130" spans="1:5">
      <c r="A1130"/>
      <c r="B1130"/>
      <c r="C1130"/>
      <c r="D1130"/>
      <c r="E1130"/>
    </row>
    <row r="1131" spans="1:5">
      <c r="A1131"/>
      <c r="B1131"/>
      <c r="C1131"/>
      <c r="D1131"/>
      <c r="E1131"/>
    </row>
    <row r="1132" spans="1:5">
      <c r="A1132"/>
      <c r="B1132"/>
      <c r="C1132"/>
      <c r="D1132"/>
      <c r="E1132"/>
    </row>
    <row r="1133" spans="1:5">
      <c r="A1133"/>
      <c r="B1133"/>
      <c r="C1133"/>
      <c r="D1133"/>
      <c r="E1133"/>
    </row>
    <row r="1134" spans="1:5">
      <c r="A1134"/>
      <c r="B1134"/>
      <c r="C1134"/>
      <c r="D1134"/>
      <c r="E1134"/>
    </row>
    <row r="1135" spans="1:5">
      <c r="A1135"/>
      <c r="B1135"/>
      <c r="C1135"/>
      <c r="D1135"/>
      <c r="E1135"/>
    </row>
    <row r="1136" spans="1:5">
      <c r="A1136"/>
      <c r="B1136"/>
      <c r="C1136"/>
      <c r="D1136"/>
      <c r="E1136"/>
    </row>
    <row r="1137" spans="1:5">
      <c r="A1137"/>
      <c r="B1137"/>
      <c r="C1137"/>
      <c r="D1137"/>
      <c r="E1137"/>
    </row>
    <row r="1138" spans="1:5">
      <c r="A1138"/>
      <c r="B1138"/>
      <c r="C1138"/>
      <c r="D1138"/>
      <c r="E1138"/>
    </row>
    <row r="1139" spans="1:5">
      <c r="A1139"/>
      <c r="B1139"/>
      <c r="C1139"/>
      <c r="D1139"/>
      <c r="E1139"/>
    </row>
    <row r="1140" spans="1:5">
      <c r="A1140"/>
      <c r="B1140"/>
      <c r="C1140"/>
      <c r="D1140"/>
      <c r="E1140"/>
    </row>
    <row r="1141" spans="1:5">
      <c r="A1141"/>
      <c r="B1141"/>
      <c r="C1141"/>
      <c r="D1141"/>
      <c r="E1141"/>
    </row>
    <row r="1142" spans="1:5">
      <c r="A1142"/>
      <c r="B1142"/>
      <c r="C1142"/>
      <c r="D1142"/>
      <c r="E1142"/>
    </row>
    <row r="1143" spans="1:5">
      <c r="A1143"/>
      <c r="B1143"/>
      <c r="C1143"/>
      <c r="D1143"/>
      <c r="E1143"/>
    </row>
    <row r="1144" spans="1:5">
      <c r="A1144"/>
      <c r="B1144"/>
      <c r="C1144"/>
      <c r="D1144"/>
      <c r="E1144"/>
    </row>
    <row r="1145" spans="1:5">
      <c r="A1145"/>
      <c r="B1145"/>
      <c r="C1145"/>
      <c r="D1145"/>
      <c r="E1145"/>
    </row>
    <row r="1146" spans="1:5">
      <c r="A1146"/>
      <c r="B1146"/>
      <c r="C1146"/>
      <c r="D1146"/>
      <c r="E1146"/>
    </row>
    <row r="1147" spans="1:5">
      <c r="A1147"/>
      <c r="B1147"/>
      <c r="C1147"/>
      <c r="D1147"/>
      <c r="E1147"/>
    </row>
    <row r="1148" spans="1:5">
      <c r="A1148"/>
      <c r="B1148"/>
      <c r="C1148"/>
      <c r="D1148"/>
      <c r="E1148"/>
    </row>
    <row r="1149" spans="1:5">
      <c r="A1149"/>
      <c r="B1149"/>
      <c r="C1149"/>
      <c r="D1149"/>
      <c r="E1149"/>
    </row>
    <row r="1150" spans="1:5">
      <c r="A1150"/>
      <c r="B1150"/>
      <c r="C1150"/>
      <c r="D1150"/>
      <c r="E1150"/>
    </row>
    <row r="1151" spans="1:5">
      <c r="A1151"/>
      <c r="B1151"/>
      <c r="C1151"/>
      <c r="D1151"/>
      <c r="E1151"/>
    </row>
    <row r="1152" spans="1:5">
      <c r="A1152"/>
      <c r="B1152"/>
      <c r="C1152"/>
      <c r="D1152"/>
      <c r="E1152"/>
    </row>
    <row r="1153" spans="1:5">
      <c r="A1153"/>
      <c r="B1153"/>
      <c r="C1153"/>
      <c r="D1153"/>
      <c r="E1153"/>
    </row>
    <row r="1154" spans="1:5">
      <c r="A1154"/>
      <c r="B1154"/>
      <c r="C1154"/>
      <c r="D1154"/>
      <c r="E1154"/>
    </row>
    <row r="1155" spans="1:5">
      <c r="A1155"/>
      <c r="B1155"/>
      <c r="C1155"/>
      <c r="D1155"/>
      <c r="E1155"/>
    </row>
    <row r="1156" spans="1:5">
      <c r="A1156"/>
      <c r="B1156"/>
      <c r="C1156"/>
      <c r="D1156"/>
      <c r="E1156"/>
    </row>
    <row r="1157" spans="1:5">
      <c r="A1157"/>
      <c r="B1157"/>
      <c r="C1157"/>
      <c r="D1157"/>
      <c r="E1157"/>
    </row>
    <row r="1158" spans="1:5">
      <c r="A1158"/>
      <c r="B1158"/>
      <c r="C1158"/>
      <c r="D1158"/>
      <c r="E1158"/>
    </row>
    <row r="1159" spans="1:5">
      <c r="A1159"/>
      <c r="B1159"/>
      <c r="C1159"/>
      <c r="D1159"/>
      <c r="E1159"/>
    </row>
    <row r="1160" spans="1:5">
      <c r="A1160"/>
      <c r="B1160"/>
      <c r="C1160"/>
      <c r="D1160"/>
      <c r="E1160"/>
    </row>
    <row r="1161" spans="1:5">
      <c r="A1161"/>
      <c r="B1161"/>
      <c r="C1161"/>
      <c r="D1161"/>
      <c r="E1161"/>
    </row>
    <row r="1162" spans="1:5">
      <c r="A1162"/>
      <c r="B1162"/>
      <c r="C1162"/>
      <c r="D1162"/>
      <c r="E1162"/>
    </row>
    <row r="1163" spans="1:5">
      <c r="A1163"/>
      <c r="B1163"/>
      <c r="C1163"/>
      <c r="D1163"/>
      <c r="E1163"/>
    </row>
    <row r="1164" spans="1:5">
      <c r="A1164"/>
      <c r="B1164"/>
      <c r="C1164"/>
      <c r="D1164"/>
      <c r="E1164"/>
    </row>
    <row r="1165" spans="1:5">
      <c r="A1165"/>
      <c r="B1165"/>
      <c r="C1165"/>
      <c r="D1165"/>
      <c r="E1165"/>
    </row>
    <row r="1166" spans="1:5">
      <c r="A1166"/>
      <c r="B1166"/>
      <c r="C1166"/>
      <c r="D1166"/>
      <c r="E1166"/>
    </row>
    <row r="1167" spans="1:5">
      <c r="A1167"/>
      <c r="B1167"/>
      <c r="C1167"/>
      <c r="D1167"/>
      <c r="E1167"/>
    </row>
    <row r="1168" spans="1:5">
      <c r="A1168"/>
      <c r="B1168"/>
      <c r="C1168"/>
      <c r="D1168"/>
      <c r="E1168"/>
    </row>
    <row r="1169" spans="1:5">
      <c r="A1169"/>
      <c r="B1169"/>
      <c r="C1169"/>
      <c r="D1169"/>
      <c r="E1169"/>
    </row>
    <row r="1170" spans="1:5">
      <c r="A1170"/>
      <c r="B1170"/>
      <c r="C1170"/>
      <c r="D1170"/>
      <c r="E1170"/>
    </row>
    <row r="1171" spans="1:5">
      <c r="A1171"/>
      <c r="B1171"/>
      <c r="C1171"/>
      <c r="D1171"/>
      <c r="E1171"/>
    </row>
    <row r="1172" spans="1:5">
      <c r="A1172"/>
      <c r="B1172"/>
      <c r="C1172"/>
      <c r="D1172"/>
      <c r="E1172"/>
    </row>
    <row r="1173" spans="1:5">
      <c r="A1173"/>
      <c r="B1173"/>
      <c r="C1173"/>
      <c r="D1173"/>
      <c r="E1173"/>
    </row>
    <row r="1174" spans="1:5">
      <c r="A1174"/>
      <c r="B1174"/>
      <c r="C1174"/>
      <c r="D1174"/>
      <c r="E1174"/>
    </row>
    <row r="1175" spans="1:5">
      <c r="A1175"/>
      <c r="B1175"/>
      <c r="C1175"/>
      <c r="D1175"/>
      <c r="E1175"/>
    </row>
    <row r="1176" spans="1:5">
      <c r="A1176"/>
      <c r="B1176"/>
      <c r="C1176"/>
      <c r="D1176"/>
      <c r="E1176"/>
    </row>
    <row r="1177" spans="1:5">
      <c r="A1177"/>
      <c r="B1177"/>
      <c r="C1177"/>
      <c r="D1177"/>
      <c r="E1177"/>
    </row>
    <row r="1178" spans="1:5">
      <c r="A1178"/>
      <c r="B1178"/>
      <c r="C1178"/>
      <c r="D1178"/>
      <c r="E1178"/>
    </row>
    <row r="1179" spans="1:5">
      <c r="A1179"/>
      <c r="B1179"/>
      <c r="C1179"/>
      <c r="D1179"/>
      <c r="E1179"/>
    </row>
    <row r="1180" spans="1:5">
      <c r="A1180"/>
      <c r="B1180"/>
      <c r="C1180"/>
      <c r="D1180"/>
      <c r="E1180"/>
    </row>
    <row r="1181" spans="1:5">
      <c r="A1181"/>
      <c r="B1181"/>
      <c r="C1181"/>
      <c r="D1181"/>
      <c r="E1181"/>
    </row>
    <row r="1182" spans="1:5">
      <c r="A1182"/>
      <c r="B1182"/>
      <c r="C1182"/>
      <c r="D1182"/>
      <c r="E1182"/>
    </row>
    <row r="1183" spans="1:5">
      <c r="A1183"/>
      <c r="B1183"/>
      <c r="C1183"/>
      <c r="D1183"/>
      <c r="E1183"/>
    </row>
    <row r="1184" spans="1:5">
      <c r="A1184"/>
      <c r="B1184"/>
      <c r="C1184"/>
      <c r="D1184"/>
      <c r="E1184"/>
    </row>
    <row r="1185" spans="1:5">
      <c r="A1185"/>
      <c r="B1185"/>
      <c r="C1185"/>
      <c r="D1185"/>
      <c r="E1185"/>
    </row>
    <row r="1186" spans="1:5">
      <c r="A1186"/>
      <c r="B1186"/>
      <c r="C1186"/>
      <c r="D1186"/>
      <c r="E1186"/>
    </row>
    <row r="1187" spans="1:5">
      <c r="A1187"/>
      <c r="B1187"/>
      <c r="C1187"/>
      <c r="D1187"/>
      <c r="E1187"/>
    </row>
    <row r="1188" spans="1:5">
      <c r="A1188"/>
      <c r="B1188"/>
      <c r="C1188"/>
      <c r="D1188"/>
      <c r="E1188"/>
    </row>
    <row r="1189" spans="1:5">
      <c r="A1189"/>
      <c r="B1189"/>
      <c r="C1189"/>
      <c r="D1189"/>
      <c r="E1189"/>
    </row>
    <row r="1190" spans="1:5">
      <c r="A1190"/>
      <c r="B1190"/>
      <c r="C1190"/>
      <c r="D1190"/>
      <c r="E1190"/>
    </row>
    <row r="1191" spans="1:5">
      <c r="A1191"/>
      <c r="B1191"/>
      <c r="C1191"/>
      <c r="D1191"/>
      <c r="E1191"/>
    </row>
    <row r="1192" spans="1:5">
      <c r="A1192"/>
      <c r="B1192"/>
      <c r="C1192"/>
      <c r="D1192"/>
      <c r="E1192"/>
    </row>
    <row r="1193" spans="1:5">
      <c r="A1193"/>
      <c r="B1193"/>
      <c r="C1193"/>
      <c r="D1193"/>
      <c r="E1193"/>
    </row>
    <row r="1194" spans="1:5">
      <c r="A1194"/>
      <c r="B1194"/>
      <c r="C1194"/>
      <c r="D1194"/>
      <c r="E1194"/>
    </row>
    <row r="1195" spans="1:5">
      <c r="A1195"/>
      <c r="B1195"/>
      <c r="C1195"/>
      <c r="D1195"/>
      <c r="E1195"/>
    </row>
    <row r="1196" spans="1:5">
      <c r="A1196"/>
      <c r="B1196"/>
      <c r="C1196"/>
      <c r="D1196"/>
      <c r="E1196"/>
    </row>
    <row r="1197" spans="1:5">
      <c r="A1197"/>
      <c r="B1197"/>
      <c r="C1197"/>
      <c r="D1197"/>
      <c r="E1197"/>
    </row>
    <row r="1198" spans="1:5">
      <c r="A1198"/>
      <c r="B1198"/>
      <c r="C1198"/>
      <c r="D1198"/>
      <c r="E1198"/>
    </row>
    <row r="1199" spans="1:5">
      <c r="A1199"/>
      <c r="B1199"/>
      <c r="C1199"/>
      <c r="D1199"/>
      <c r="E1199"/>
    </row>
    <row r="1200" spans="1:5">
      <c r="A1200"/>
      <c r="B1200"/>
      <c r="C1200"/>
      <c r="D1200"/>
      <c r="E1200"/>
    </row>
    <row r="1201" spans="1:5">
      <c r="A1201"/>
      <c r="B1201"/>
      <c r="C1201"/>
      <c r="D1201"/>
      <c r="E1201"/>
    </row>
    <row r="1202" spans="1:5">
      <c r="A1202"/>
      <c r="B1202"/>
      <c r="C1202"/>
      <c r="D1202"/>
      <c r="E1202"/>
    </row>
    <row r="1203" spans="1:5">
      <c r="A1203"/>
      <c r="B1203"/>
      <c r="C1203"/>
      <c r="D1203"/>
      <c r="E1203"/>
    </row>
    <row r="1204" spans="1:5">
      <c r="A1204"/>
      <c r="B1204"/>
      <c r="C1204"/>
      <c r="D1204"/>
      <c r="E1204"/>
    </row>
    <row r="1205" spans="1:5">
      <c r="A1205"/>
      <c r="B1205"/>
      <c r="C1205"/>
      <c r="D1205"/>
      <c r="E1205"/>
    </row>
    <row r="1206" spans="1:5">
      <c r="A1206"/>
      <c r="B1206"/>
      <c r="C1206"/>
      <c r="D1206"/>
      <c r="E1206"/>
    </row>
    <row r="1207" spans="1:5">
      <c r="A1207"/>
      <c r="B1207"/>
      <c r="C1207"/>
      <c r="D1207"/>
      <c r="E1207"/>
    </row>
    <row r="1208" spans="1:5">
      <c r="A1208"/>
      <c r="B1208"/>
      <c r="C1208"/>
      <c r="D1208"/>
      <c r="E1208"/>
    </row>
    <row r="1209" spans="1:5">
      <c r="A1209"/>
      <c r="B1209"/>
      <c r="C1209"/>
      <c r="D1209"/>
      <c r="E1209"/>
    </row>
    <row r="1210" spans="1:5">
      <c r="A1210"/>
      <c r="B1210"/>
      <c r="C1210"/>
      <c r="D1210"/>
      <c r="E1210"/>
    </row>
    <row r="1211" spans="1:5">
      <c r="A1211"/>
      <c r="B1211"/>
      <c r="C1211"/>
      <c r="D1211"/>
      <c r="E1211"/>
    </row>
    <row r="1212" spans="1:5">
      <c r="A1212"/>
      <c r="B1212"/>
      <c r="C1212"/>
      <c r="D1212"/>
      <c r="E1212"/>
    </row>
    <row r="1213" spans="1:5">
      <c r="A1213"/>
      <c r="B1213"/>
      <c r="C1213"/>
      <c r="D1213"/>
      <c r="E1213"/>
    </row>
    <row r="1214" spans="1:5">
      <c r="A1214"/>
      <c r="B1214"/>
      <c r="C1214"/>
      <c r="D1214"/>
      <c r="E1214"/>
    </row>
    <row r="1215" spans="1:5">
      <c r="A1215"/>
      <c r="B1215"/>
      <c r="C1215"/>
      <c r="D1215"/>
      <c r="E1215"/>
    </row>
    <row r="1216" spans="1:5">
      <c r="A1216"/>
      <c r="B1216"/>
      <c r="C1216"/>
      <c r="D1216"/>
      <c r="E1216"/>
    </row>
    <row r="1217" spans="1:5">
      <c r="A1217"/>
      <c r="B1217"/>
      <c r="C1217"/>
      <c r="D1217"/>
      <c r="E1217"/>
    </row>
    <row r="1218" spans="1:5">
      <c r="A1218"/>
      <c r="B1218"/>
      <c r="C1218"/>
      <c r="D1218"/>
      <c r="E1218"/>
    </row>
    <row r="1219" spans="1:5">
      <c r="A1219"/>
      <c r="B1219"/>
      <c r="C1219"/>
      <c r="D1219"/>
      <c r="E1219"/>
    </row>
    <row r="1220" spans="1:5">
      <c r="A1220"/>
      <c r="B1220"/>
      <c r="C1220"/>
      <c r="D1220"/>
      <c r="E1220"/>
    </row>
    <row r="1221" spans="1:5">
      <c r="A1221"/>
      <c r="B1221"/>
      <c r="C1221"/>
      <c r="D1221"/>
      <c r="E1221"/>
    </row>
    <row r="1222" spans="1:5">
      <c r="A1222"/>
      <c r="B1222"/>
      <c r="C1222"/>
      <c r="D1222"/>
      <c r="E1222"/>
    </row>
    <row r="1223" spans="1:5">
      <c r="A1223"/>
      <c r="B1223"/>
      <c r="C1223"/>
      <c r="D1223"/>
      <c r="E1223"/>
    </row>
    <row r="1224" spans="1:5">
      <c r="A1224"/>
      <c r="B1224"/>
      <c r="C1224"/>
      <c r="D1224"/>
      <c r="E1224"/>
    </row>
    <row r="1225" spans="1:5">
      <c r="A1225"/>
      <c r="B1225"/>
      <c r="C1225"/>
      <c r="D1225"/>
      <c r="E1225"/>
    </row>
    <row r="1226" spans="1:5">
      <c r="A1226"/>
      <c r="B1226"/>
      <c r="C1226"/>
      <c r="D1226"/>
      <c r="E1226"/>
    </row>
    <row r="1227" spans="1:5">
      <c r="A1227"/>
      <c r="B1227"/>
      <c r="C1227"/>
      <c r="D1227"/>
      <c r="E1227"/>
    </row>
    <row r="1228" spans="1:5">
      <c r="A1228"/>
      <c r="B1228"/>
      <c r="C1228"/>
      <c r="D1228"/>
      <c r="E1228"/>
    </row>
    <row r="1229" spans="1:5">
      <c r="A1229"/>
      <c r="B1229"/>
      <c r="C1229"/>
      <c r="D1229"/>
      <c r="E1229"/>
    </row>
    <row r="1230" spans="1:5">
      <c r="A1230"/>
      <c r="B1230"/>
      <c r="C1230"/>
      <c r="D1230"/>
      <c r="E1230"/>
    </row>
    <row r="1231" spans="1:5">
      <c r="A1231"/>
      <c r="B1231"/>
      <c r="C1231"/>
      <c r="D1231"/>
      <c r="E1231"/>
    </row>
    <row r="1232" spans="1:5">
      <c r="A1232"/>
      <c r="B1232"/>
      <c r="C1232"/>
      <c r="D1232"/>
      <c r="E1232"/>
    </row>
    <row r="1233" spans="1:5">
      <c r="A1233"/>
      <c r="B1233"/>
      <c r="C1233"/>
      <c r="D1233"/>
      <c r="E1233"/>
    </row>
    <row r="1234" spans="1:5">
      <c r="A1234"/>
      <c r="B1234"/>
      <c r="C1234"/>
      <c r="D1234"/>
      <c r="E1234"/>
    </row>
    <row r="1235" spans="1:5">
      <c r="A1235"/>
      <c r="B1235"/>
      <c r="C1235"/>
      <c r="D1235"/>
      <c r="E1235"/>
    </row>
    <row r="1236" spans="1:5">
      <c r="A1236"/>
      <c r="B1236"/>
      <c r="C1236"/>
      <c r="D1236"/>
      <c r="E1236"/>
    </row>
    <row r="1237" spans="1:5">
      <c r="A1237"/>
      <c r="B1237"/>
      <c r="C1237"/>
      <c r="D1237"/>
      <c r="E1237"/>
    </row>
    <row r="1238" spans="1:5">
      <c r="A1238"/>
      <c r="B1238"/>
      <c r="C1238"/>
      <c r="D1238"/>
      <c r="E1238"/>
    </row>
    <row r="1239" spans="1:5">
      <c r="A1239"/>
      <c r="B1239"/>
      <c r="C1239"/>
      <c r="D1239"/>
      <c r="E1239"/>
    </row>
    <row r="1240" spans="1:5">
      <c r="A1240"/>
      <c r="B1240"/>
      <c r="C1240"/>
      <c r="D1240"/>
      <c r="E1240"/>
    </row>
    <row r="1241" spans="1:5">
      <c r="A1241"/>
      <c r="B1241"/>
      <c r="C1241"/>
      <c r="D1241"/>
      <c r="E1241"/>
    </row>
    <row r="1242" spans="1:5">
      <c r="A1242"/>
      <c r="B1242"/>
      <c r="C1242"/>
      <c r="D1242"/>
      <c r="E1242"/>
    </row>
    <row r="1243" spans="1:5">
      <c r="A1243"/>
      <c r="B1243"/>
      <c r="C1243"/>
      <c r="D1243"/>
      <c r="E1243"/>
    </row>
    <row r="1244" spans="1:5">
      <c r="A1244"/>
      <c r="B1244"/>
      <c r="C1244"/>
      <c r="D1244"/>
      <c r="E1244"/>
    </row>
    <row r="1245" spans="1:5">
      <c r="A1245"/>
      <c r="B1245"/>
      <c r="C1245"/>
      <c r="D1245"/>
      <c r="E1245"/>
    </row>
    <row r="1246" spans="1:5">
      <c r="A1246"/>
      <c r="B1246"/>
      <c r="C1246"/>
      <c r="D1246"/>
      <c r="E1246"/>
    </row>
    <row r="1247" spans="1:5">
      <c r="A1247"/>
      <c r="B1247"/>
      <c r="C1247"/>
      <c r="D1247"/>
      <c r="E1247"/>
    </row>
    <row r="1248" spans="1:5">
      <c r="A1248"/>
      <c r="B1248"/>
      <c r="C1248"/>
      <c r="D1248"/>
      <c r="E1248"/>
    </row>
    <row r="1249" spans="1:5">
      <c r="A1249"/>
      <c r="B1249"/>
      <c r="C1249"/>
      <c r="D1249"/>
      <c r="E1249"/>
    </row>
    <row r="1250" spans="1:5">
      <c r="A1250"/>
      <c r="B1250"/>
      <c r="C1250"/>
      <c r="D1250"/>
      <c r="E1250"/>
    </row>
    <row r="1251" spans="1:5">
      <c r="A1251"/>
      <c r="B1251"/>
      <c r="C1251"/>
      <c r="D1251"/>
      <c r="E1251"/>
    </row>
    <row r="1252" spans="1:5">
      <c r="A1252"/>
      <c r="B1252"/>
      <c r="C1252"/>
      <c r="D1252"/>
      <c r="E1252"/>
    </row>
    <row r="1253" spans="1:5">
      <c r="A1253"/>
      <c r="B1253"/>
      <c r="C1253"/>
      <c r="D1253"/>
      <c r="E1253"/>
    </row>
    <row r="1254" spans="1:5">
      <c r="A1254"/>
      <c r="B1254"/>
      <c r="C1254"/>
      <c r="D1254"/>
      <c r="E1254"/>
    </row>
    <row r="1255" spans="1:5">
      <c r="A1255"/>
      <c r="B1255"/>
      <c r="C1255"/>
      <c r="D1255"/>
      <c r="E1255"/>
    </row>
    <row r="1256" spans="1:5">
      <c r="A1256"/>
      <c r="B1256"/>
      <c r="C1256"/>
      <c r="D1256"/>
      <c r="E1256"/>
    </row>
    <row r="1257" spans="1:5">
      <c r="A1257"/>
      <c r="B1257"/>
      <c r="C1257"/>
      <c r="D1257"/>
      <c r="E1257"/>
    </row>
    <row r="1258" spans="1:5">
      <c r="A1258"/>
      <c r="B1258"/>
      <c r="C1258"/>
      <c r="D1258"/>
      <c r="E1258"/>
    </row>
    <row r="1259" spans="1:5">
      <c r="A1259"/>
      <c r="B1259"/>
      <c r="C1259"/>
      <c r="D1259"/>
      <c r="E1259"/>
    </row>
    <row r="1260" spans="1:5">
      <c r="A1260"/>
      <c r="B1260"/>
      <c r="C1260"/>
      <c r="D1260"/>
      <c r="E1260"/>
    </row>
    <row r="1261" spans="1:5">
      <c r="A1261"/>
      <c r="B1261"/>
      <c r="C1261"/>
      <c r="D1261"/>
      <c r="E1261"/>
    </row>
    <row r="1262" spans="1:5">
      <c r="A1262"/>
      <c r="B1262"/>
      <c r="C1262"/>
      <c r="D1262"/>
      <c r="E1262"/>
    </row>
    <row r="1263" spans="1:5">
      <c r="A1263"/>
      <c r="B1263"/>
      <c r="C1263"/>
      <c r="D1263"/>
      <c r="E1263"/>
    </row>
    <row r="1264" spans="1:5">
      <c r="A1264"/>
      <c r="B1264"/>
      <c r="C1264"/>
      <c r="D1264"/>
      <c r="E1264"/>
    </row>
    <row r="1265" spans="1:5">
      <c r="A1265"/>
      <c r="B1265"/>
      <c r="C1265"/>
      <c r="D1265"/>
      <c r="E1265"/>
    </row>
    <row r="1266" spans="1:5">
      <c r="A1266"/>
      <c r="B1266"/>
      <c r="C1266"/>
      <c r="D1266"/>
      <c r="E1266"/>
    </row>
    <row r="1267" spans="1:5">
      <c r="A1267"/>
      <c r="B1267"/>
      <c r="C1267"/>
      <c r="D1267"/>
      <c r="E1267"/>
    </row>
    <row r="1268" spans="1:5">
      <c r="A1268"/>
      <c r="B1268"/>
      <c r="C1268"/>
      <c r="D1268"/>
      <c r="E1268"/>
    </row>
    <row r="1269" spans="1:5">
      <c r="A1269"/>
      <c r="B1269"/>
      <c r="C1269"/>
      <c r="D1269"/>
      <c r="E1269"/>
    </row>
    <row r="1270" spans="1:5">
      <c r="A1270"/>
      <c r="B1270"/>
      <c r="C1270"/>
      <c r="D1270"/>
      <c r="E1270"/>
    </row>
    <row r="1271" spans="1:5">
      <c r="A1271"/>
      <c r="B1271"/>
      <c r="C1271"/>
      <c r="D1271"/>
      <c r="E1271"/>
    </row>
    <row r="1272" spans="1:5">
      <c r="A1272"/>
      <c r="B1272"/>
      <c r="C1272"/>
      <c r="D1272"/>
      <c r="E1272"/>
    </row>
    <row r="1273" spans="1:5">
      <c r="A1273"/>
      <c r="B1273"/>
      <c r="C1273"/>
      <c r="D1273"/>
      <c r="E1273"/>
    </row>
    <row r="1274" spans="1:5">
      <c r="A1274"/>
      <c r="B1274"/>
      <c r="C1274"/>
      <c r="D1274"/>
      <c r="E1274"/>
    </row>
    <row r="1275" spans="1:5">
      <c r="A1275"/>
      <c r="B1275"/>
      <c r="C1275"/>
      <c r="D1275"/>
      <c r="E1275"/>
    </row>
    <row r="1276" spans="1:5">
      <c r="A1276"/>
      <c r="B1276"/>
      <c r="C1276"/>
      <c r="D1276"/>
      <c r="E1276"/>
    </row>
    <row r="1277" spans="1:5">
      <c r="A1277"/>
      <c r="B1277"/>
      <c r="C1277"/>
      <c r="D1277"/>
      <c r="E1277"/>
    </row>
    <row r="1278" spans="1:5">
      <c r="A1278"/>
      <c r="B1278"/>
      <c r="C1278"/>
      <c r="D1278"/>
      <c r="E1278"/>
    </row>
    <row r="1279" spans="1:5">
      <c r="A1279"/>
      <c r="B1279"/>
      <c r="C1279"/>
      <c r="D1279"/>
      <c r="E1279"/>
    </row>
    <row r="1280" spans="1:5">
      <c r="A1280"/>
      <c r="B1280"/>
      <c r="C1280"/>
      <c r="D1280"/>
      <c r="E1280"/>
    </row>
    <row r="1281" spans="1:5">
      <c r="A1281"/>
      <c r="B1281"/>
      <c r="C1281"/>
      <c r="D1281"/>
      <c r="E1281"/>
    </row>
    <row r="1282" spans="1:5">
      <c r="A1282"/>
      <c r="B1282"/>
      <c r="C1282"/>
      <c r="D1282"/>
      <c r="E1282"/>
    </row>
    <row r="1283" spans="1:5">
      <c r="A1283"/>
      <c r="B1283"/>
      <c r="C1283"/>
      <c r="D1283"/>
      <c r="E1283"/>
    </row>
    <row r="1284" spans="1:5">
      <c r="A1284"/>
      <c r="B1284"/>
      <c r="C1284"/>
      <c r="D1284"/>
      <c r="E1284"/>
    </row>
    <row r="1285" spans="1:5">
      <c r="A1285"/>
      <c r="B1285"/>
      <c r="C1285"/>
      <c r="D1285"/>
      <c r="E1285"/>
    </row>
    <row r="1286" spans="1:5">
      <c r="A1286"/>
      <c r="B1286"/>
      <c r="C1286"/>
      <c r="D1286"/>
      <c r="E1286"/>
    </row>
    <row r="1287" spans="1:5">
      <c r="A1287"/>
      <c r="B1287"/>
      <c r="C1287"/>
      <c r="D1287"/>
      <c r="E1287"/>
    </row>
    <row r="1288" spans="1:5">
      <c r="A1288"/>
      <c r="B1288"/>
      <c r="C1288"/>
      <c r="D1288"/>
      <c r="E1288"/>
    </row>
    <row r="1289" spans="1:5">
      <c r="A1289"/>
      <c r="B1289"/>
      <c r="C1289"/>
      <c r="D1289"/>
      <c r="E1289"/>
    </row>
    <row r="1290" spans="1:5">
      <c r="A1290"/>
      <c r="B1290"/>
      <c r="C1290"/>
      <c r="D1290"/>
      <c r="E1290"/>
    </row>
    <row r="1291" spans="1:5">
      <c r="A1291"/>
      <c r="B1291"/>
      <c r="C1291"/>
      <c r="D1291"/>
      <c r="E1291"/>
    </row>
    <row r="1292" spans="1:5">
      <c r="A1292"/>
      <c r="B1292"/>
      <c r="C1292"/>
      <c r="D1292"/>
      <c r="E1292"/>
    </row>
    <row r="1293" spans="1:5">
      <c r="A1293"/>
      <c r="B1293"/>
      <c r="C1293"/>
      <c r="D1293"/>
      <c r="E1293"/>
    </row>
    <row r="1294" spans="1:5">
      <c r="A1294"/>
      <c r="B1294"/>
      <c r="C1294"/>
      <c r="D1294"/>
      <c r="E1294"/>
    </row>
    <row r="1295" spans="1:5">
      <c r="A1295"/>
      <c r="B1295"/>
      <c r="C1295"/>
      <c r="D1295"/>
      <c r="E1295"/>
    </row>
    <row r="1296" spans="1:5">
      <c r="A1296"/>
      <c r="B1296"/>
      <c r="C1296"/>
      <c r="D1296"/>
      <c r="E1296"/>
    </row>
    <row r="1297" spans="1:5">
      <c r="A1297"/>
      <c r="B1297"/>
      <c r="C1297"/>
      <c r="D1297"/>
      <c r="E1297"/>
    </row>
    <row r="1298" spans="1:5">
      <c r="A1298"/>
      <c r="B1298"/>
      <c r="C1298"/>
      <c r="D1298"/>
      <c r="E1298"/>
    </row>
    <row r="1299" spans="1:5">
      <c r="A1299"/>
      <c r="B1299"/>
      <c r="C1299"/>
      <c r="D1299"/>
      <c r="E1299"/>
    </row>
    <row r="1300" spans="1:5">
      <c r="A1300"/>
      <c r="B1300"/>
      <c r="C1300"/>
      <c r="D1300"/>
      <c r="E1300"/>
    </row>
    <row r="1301" spans="1:5">
      <c r="A1301"/>
      <c r="B1301"/>
      <c r="C1301"/>
      <c r="D1301"/>
      <c r="E1301"/>
    </row>
    <row r="1302" spans="1:5">
      <c r="A1302"/>
      <c r="B1302"/>
      <c r="C1302"/>
      <c r="D1302"/>
      <c r="E1302"/>
    </row>
    <row r="1303" spans="1:5">
      <c r="A1303"/>
      <c r="B1303"/>
      <c r="C1303"/>
      <c r="D1303"/>
      <c r="E1303"/>
    </row>
    <row r="1304" spans="1:5">
      <c r="A1304"/>
      <c r="B1304"/>
      <c r="C1304"/>
      <c r="D1304"/>
      <c r="E1304"/>
    </row>
    <row r="1305" spans="1:5">
      <c r="A1305"/>
      <c r="B1305"/>
      <c r="C1305"/>
      <c r="D1305"/>
      <c r="E1305"/>
    </row>
    <row r="1306" spans="1:5">
      <c r="A1306"/>
      <c r="B1306"/>
      <c r="C1306"/>
      <c r="D1306"/>
      <c r="E1306"/>
    </row>
    <row r="1307" spans="1:5">
      <c r="A1307"/>
      <c r="B1307"/>
      <c r="C1307"/>
      <c r="D1307"/>
      <c r="E1307"/>
    </row>
    <row r="1308" spans="1:5">
      <c r="A1308"/>
      <c r="B1308"/>
      <c r="C1308"/>
      <c r="D1308"/>
      <c r="E1308"/>
    </row>
    <row r="1309" spans="1:5">
      <c r="A1309"/>
      <c r="B1309"/>
      <c r="C1309"/>
      <c r="D1309"/>
      <c r="E1309"/>
    </row>
    <row r="1310" spans="1:5">
      <c r="A1310"/>
      <c r="B1310"/>
      <c r="C1310"/>
      <c r="D1310"/>
      <c r="E1310"/>
    </row>
    <row r="1311" spans="1:5">
      <c r="A1311"/>
      <c r="B1311"/>
      <c r="C1311"/>
      <c r="D1311"/>
      <c r="E1311"/>
    </row>
    <row r="1312" spans="1:5">
      <c r="A1312"/>
      <c r="B1312"/>
      <c r="C1312"/>
      <c r="D1312"/>
      <c r="E1312"/>
    </row>
    <row r="1313" spans="1:5">
      <c r="A1313"/>
      <c r="B1313"/>
      <c r="C1313"/>
      <c r="D1313"/>
      <c r="E1313"/>
    </row>
    <row r="1314" spans="1:5">
      <c r="A1314"/>
      <c r="B1314"/>
      <c r="C1314"/>
      <c r="D1314"/>
      <c r="E1314"/>
    </row>
    <row r="1315" spans="1:5">
      <c r="A1315"/>
      <c r="B1315"/>
      <c r="C1315"/>
      <c r="D1315"/>
      <c r="E1315"/>
    </row>
    <row r="1316" spans="1:5">
      <c r="A1316"/>
      <c r="B1316"/>
      <c r="C1316"/>
      <c r="D1316"/>
      <c r="E1316"/>
    </row>
    <row r="1317" spans="1:5">
      <c r="A1317"/>
      <c r="B1317"/>
      <c r="C1317"/>
      <c r="D1317"/>
      <c r="E1317"/>
    </row>
    <row r="1318" spans="1:5">
      <c r="A1318"/>
      <c r="B1318"/>
      <c r="C1318"/>
      <c r="D1318"/>
      <c r="E1318"/>
    </row>
    <row r="1319" spans="1:5">
      <c r="A1319"/>
      <c r="B1319"/>
      <c r="C1319"/>
      <c r="D1319"/>
      <c r="E1319"/>
    </row>
    <row r="1320" spans="1:5">
      <c r="A1320"/>
      <c r="B1320"/>
      <c r="C1320"/>
      <c r="D1320"/>
      <c r="E1320"/>
    </row>
    <row r="1321" spans="1:5">
      <c r="A1321"/>
      <c r="B1321"/>
      <c r="C1321"/>
      <c r="D1321"/>
      <c r="E1321"/>
    </row>
    <row r="1322" spans="1:5">
      <c r="A1322"/>
      <c r="B1322"/>
      <c r="C1322"/>
      <c r="D1322"/>
      <c r="E1322"/>
    </row>
    <row r="1323" spans="1:5">
      <c r="A1323"/>
      <c r="B1323"/>
      <c r="C1323"/>
      <c r="D1323"/>
      <c r="E1323"/>
    </row>
    <row r="1324" spans="1:5">
      <c r="A1324"/>
      <c r="B1324"/>
      <c r="C1324"/>
      <c r="D1324"/>
      <c r="E1324"/>
    </row>
    <row r="1325" spans="1:5">
      <c r="A1325"/>
      <c r="B1325"/>
      <c r="C1325"/>
      <c r="D1325"/>
      <c r="E1325"/>
    </row>
    <row r="1326" spans="1:5">
      <c r="A1326"/>
      <c r="B1326"/>
      <c r="C1326"/>
      <c r="D1326"/>
      <c r="E1326"/>
    </row>
    <row r="1327" spans="1:5">
      <c r="A1327"/>
      <c r="B1327"/>
      <c r="C1327"/>
      <c r="D1327"/>
      <c r="E1327"/>
    </row>
    <row r="1328" spans="1:5">
      <c r="A1328"/>
      <c r="B1328"/>
      <c r="C1328"/>
      <c r="D1328"/>
      <c r="E1328"/>
    </row>
    <row r="1329" spans="1:5">
      <c r="A1329"/>
      <c r="B1329"/>
      <c r="C1329"/>
      <c r="D1329"/>
      <c r="E1329"/>
    </row>
    <row r="1330" spans="1:5">
      <c r="A1330"/>
      <c r="B1330"/>
      <c r="C1330"/>
      <c r="D1330"/>
      <c r="E1330"/>
    </row>
    <row r="1331" spans="1:5">
      <c r="A1331"/>
      <c r="B1331"/>
      <c r="C1331"/>
      <c r="D1331"/>
      <c r="E1331"/>
    </row>
    <row r="1332" spans="1:5">
      <c r="A1332"/>
      <c r="B1332"/>
      <c r="C1332"/>
      <c r="D1332"/>
      <c r="E1332"/>
    </row>
    <row r="1333" spans="1:5">
      <c r="A1333"/>
      <c r="B1333"/>
      <c r="C1333"/>
      <c r="D1333"/>
      <c r="E1333"/>
    </row>
    <row r="1334" spans="1:5">
      <c r="A1334"/>
      <c r="B1334"/>
      <c r="C1334"/>
      <c r="D1334"/>
      <c r="E1334"/>
    </row>
    <row r="1335" spans="1:5">
      <c r="A1335"/>
      <c r="B1335"/>
      <c r="C1335"/>
      <c r="D1335"/>
      <c r="E1335"/>
    </row>
    <row r="1336" spans="1:5">
      <c r="A1336"/>
      <c r="B1336"/>
      <c r="C1336"/>
      <c r="D1336"/>
      <c r="E1336"/>
    </row>
    <row r="1337" spans="1:5">
      <c r="A1337"/>
      <c r="B1337"/>
      <c r="C1337"/>
      <c r="D1337"/>
      <c r="E1337"/>
    </row>
    <row r="1338" spans="1:5">
      <c r="A1338"/>
      <c r="B1338"/>
      <c r="C1338"/>
      <c r="D1338"/>
      <c r="E1338"/>
    </row>
    <row r="1339" spans="1:5">
      <c r="A1339"/>
      <c r="B1339"/>
      <c r="C1339"/>
      <c r="D1339"/>
      <c r="E1339"/>
    </row>
    <row r="1340" spans="1:5">
      <c r="A1340"/>
      <c r="B1340"/>
      <c r="C1340"/>
      <c r="D1340"/>
      <c r="E1340"/>
    </row>
    <row r="1341" spans="1:5">
      <c r="A1341"/>
      <c r="B1341"/>
      <c r="C1341"/>
      <c r="D1341"/>
      <c r="E1341"/>
    </row>
    <row r="1342" spans="1:5">
      <c r="A1342"/>
      <c r="B1342"/>
      <c r="C1342"/>
      <c r="D1342"/>
      <c r="E1342"/>
    </row>
    <row r="1343" spans="1:5">
      <c r="A1343"/>
      <c r="B1343"/>
      <c r="C1343"/>
      <c r="D1343"/>
      <c r="E1343"/>
    </row>
    <row r="1344" spans="1:5">
      <c r="A1344"/>
      <c r="B1344"/>
      <c r="C1344"/>
      <c r="D1344"/>
      <c r="E1344"/>
    </row>
    <row r="1345" spans="1:5">
      <c r="A1345"/>
      <c r="B1345"/>
      <c r="C1345"/>
      <c r="D1345"/>
      <c r="E1345"/>
    </row>
    <row r="1346" spans="1:5">
      <c r="A1346"/>
      <c r="B1346"/>
      <c r="C1346"/>
      <c r="D1346"/>
      <c r="E1346"/>
    </row>
    <row r="1347" spans="1:5">
      <c r="A1347"/>
      <c r="B1347"/>
      <c r="C1347"/>
      <c r="D1347"/>
      <c r="E1347"/>
    </row>
    <row r="1348" spans="1:5">
      <c r="A1348"/>
      <c r="B1348"/>
      <c r="C1348"/>
      <c r="D1348"/>
      <c r="E1348"/>
    </row>
    <row r="1349" spans="1:5">
      <c r="A1349"/>
      <c r="B1349"/>
      <c r="C1349"/>
      <c r="D1349"/>
      <c r="E1349"/>
    </row>
    <row r="1350" spans="1:5">
      <c r="A1350"/>
      <c r="B1350"/>
      <c r="C1350"/>
      <c r="D1350"/>
      <c r="E1350"/>
    </row>
    <row r="1351" spans="1:5">
      <c r="A1351"/>
      <c r="B1351"/>
      <c r="C1351"/>
      <c r="D1351"/>
      <c r="E1351"/>
    </row>
    <row r="1352" spans="1:5">
      <c r="A1352"/>
      <c r="B1352"/>
      <c r="C1352"/>
      <c r="D1352"/>
      <c r="E1352"/>
    </row>
    <row r="1353" spans="1:5">
      <c r="A1353"/>
      <c r="B1353"/>
      <c r="C1353"/>
      <c r="D1353"/>
      <c r="E1353"/>
    </row>
    <row r="1354" spans="1:5">
      <c r="A1354"/>
      <c r="B1354"/>
      <c r="C1354"/>
      <c r="D1354"/>
      <c r="E1354"/>
    </row>
    <row r="1355" spans="1:5">
      <c r="A1355"/>
      <c r="B1355"/>
      <c r="C1355"/>
      <c r="D1355"/>
      <c r="E1355"/>
    </row>
    <row r="1356" spans="1:5">
      <c r="A1356"/>
      <c r="B1356"/>
      <c r="C1356"/>
      <c r="D1356"/>
      <c r="E1356"/>
    </row>
    <row r="1357" spans="1:5">
      <c r="A1357"/>
      <c r="B1357"/>
      <c r="C1357"/>
      <c r="D1357"/>
      <c r="E1357"/>
    </row>
    <row r="1358" spans="1:5">
      <c r="A1358"/>
      <c r="B1358"/>
      <c r="C1358"/>
      <c r="D1358"/>
      <c r="E1358"/>
    </row>
    <row r="1359" spans="1:5">
      <c r="A1359"/>
      <c r="B1359"/>
      <c r="C1359"/>
      <c r="D1359"/>
      <c r="E1359"/>
    </row>
    <row r="1360" spans="1:5">
      <c r="A1360"/>
      <c r="B1360"/>
      <c r="C1360"/>
      <c r="D1360"/>
      <c r="E1360"/>
    </row>
    <row r="1361" spans="1:5">
      <c r="A1361"/>
      <c r="B1361"/>
      <c r="C1361"/>
      <c r="D1361"/>
      <c r="E1361"/>
    </row>
    <row r="1362" spans="1:5">
      <c r="A1362"/>
      <c r="B1362"/>
      <c r="C1362"/>
      <c r="D1362"/>
      <c r="E1362"/>
    </row>
    <row r="1363" spans="1:5">
      <c r="A1363"/>
      <c r="B1363"/>
      <c r="C1363"/>
      <c r="D1363"/>
      <c r="E1363"/>
    </row>
    <row r="1364" spans="1:5">
      <c r="A1364"/>
      <c r="B1364"/>
      <c r="C1364"/>
      <c r="D1364"/>
      <c r="E1364"/>
    </row>
    <row r="1365" spans="1:5">
      <c r="A1365"/>
      <c r="B1365"/>
      <c r="C1365"/>
      <c r="D1365"/>
      <c r="E1365"/>
    </row>
    <row r="1366" spans="1:5">
      <c r="A1366"/>
      <c r="B1366"/>
      <c r="C1366"/>
      <c r="D1366"/>
      <c r="E1366"/>
    </row>
    <row r="1367" spans="1:5">
      <c r="A1367"/>
      <c r="B1367"/>
      <c r="C1367"/>
      <c r="D1367"/>
      <c r="E1367"/>
    </row>
    <row r="1368" spans="1:5">
      <c r="A1368"/>
      <c r="B1368"/>
      <c r="C1368"/>
      <c r="D1368"/>
      <c r="E1368"/>
    </row>
    <row r="1369" spans="1:5">
      <c r="A1369"/>
      <c r="B1369"/>
      <c r="C1369"/>
      <c r="D1369"/>
      <c r="E1369"/>
    </row>
    <row r="1370" spans="1:5">
      <c r="A1370"/>
      <c r="B1370"/>
      <c r="C1370"/>
      <c r="D1370"/>
      <c r="E1370"/>
    </row>
    <row r="1371" spans="1:5">
      <c r="A1371"/>
      <c r="B1371"/>
      <c r="C1371"/>
      <c r="D1371"/>
      <c r="E1371"/>
    </row>
    <row r="1372" spans="1:5">
      <c r="A1372"/>
      <c r="B1372"/>
      <c r="C1372"/>
      <c r="D1372"/>
      <c r="E1372"/>
    </row>
    <row r="1373" spans="1:5">
      <c r="A1373"/>
      <c r="B1373"/>
      <c r="C1373"/>
      <c r="D1373"/>
      <c r="E1373"/>
    </row>
    <row r="1374" spans="1:5">
      <c r="A1374"/>
      <c r="B1374"/>
      <c r="C1374"/>
      <c r="D1374"/>
      <c r="E1374"/>
    </row>
    <row r="1375" spans="1:5">
      <c r="A1375"/>
      <c r="B1375"/>
      <c r="C1375"/>
      <c r="D1375"/>
      <c r="E1375"/>
    </row>
    <row r="1376" spans="1:5">
      <c r="A1376"/>
      <c r="B1376"/>
      <c r="C1376"/>
      <c r="D1376"/>
      <c r="E1376"/>
    </row>
    <row r="1377" spans="1:5">
      <c r="A1377"/>
      <c r="B1377"/>
      <c r="C1377"/>
      <c r="D1377"/>
      <c r="E1377"/>
    </row>
    <row r="1378" spans="1:5">
      <c r="A1378"/>
      <c r="B1378"/>
      <c r="C1378"/>
      <c r="D1378"/>
      <c r="E1378"/>
    </row>
    <row r="1379" spans="1:5">
      <c r="A1379"/>
      <c r="B1379"/>
      <c r="C1379"/>
      <c r="D1379"/>
      <c r="E1379"/>
    </row>
    <row r="1380" spans="1:5">
      <c r="A1380"/>
      <c r="B1380"/>
      <c r="C1380"/>
      <c r="D1380"/>
      <c r="E1380"/>
    </row>
    <row r="1381" spans="1:5">
      <c r="A1381"/>
      <c r="B1381"/>
      <c r="C1381"/>
      <c r="D1381"/>
      <c r="E1381"/>
    </row>
    <row r="1382" spans="1:5">
      <c r="A1382"/>
      <c r="B1382"/>
      <c r="C1382"/>
      <c r="D1382"/>
      <c r="E1382"/>
    </row>
    <row r="1383" spans="1:5">
      <c r="A1383"/>
      <c r="B1383"/>
      <c r="C1383"/>
      <c r="D1383"/>
      <c r="E1383"/>
    </row>
    <row r="1384" spans="1:5">
      <c r="A1384"/>
      <c r="B1384"/>
      <c r="C1384"/>
      <c r="D1384"/>
      <c r="E1384"/>
    </row>
    <row r="1385" spans="1:5">
      <c r="A1385"/>
      <c r="B1385"/>
      <c r="C1385"/>
      <c r="D1385"/>
      <c r="E1385"/>
    </row>
    <row r="1386" spans="1:5">
      <c r="A1386"/>
      <c r="B1386"/>
      <c r="C1386"/>
      <c r="D1386"/>
      <c r="E1386"/>
    </row>
    <row r="1387" spans="1:5">
      <c r="A1387"/>
      <c r="B1387"/>
      <c r="C1387"/>
      <c r="D1387"/>
      <c r="E1387"/>
    </row>
    <row r="1388" spans="1:5">
      <c r="A1388"/>
      <c r="B1388"/>
      <c r="C1388"/>
      <c r="D1388"/>
      <c r="E1388"/>
    </row>
    <row r="1389" spans="1:5">
      <c r="A1389"/>
      <c r="B1389"/>
      <c r="C1389"/>
      <c r="D1389"/>
      <c r="E1389"/>
    </row>
    <row r="1390" spans="1:5">
      <c r="A1390"/>
      <c r="B1390"/>
      <c r="C1390"/>
      <c r="D1390"/>
      <c r="E1390"/>
    </row>
    <row r="1391" spans="1:5">
      <c r="A1391"/>
      <c r="B1391"/>
      <c r="C1391"/>
      <c r="D1391"/>
      <c r="E1391"/>
    </row>
    <row r="1392" spans="1:5">
      <c r="A1392"/>
      <c r="B1392"/>
      <c r="C1392"/>
      <c r="D1392"/>
      <c r="E1392"/>
    </row>
    <row r="1393" spans="1:5">
      <c r="A1393"/>
      <c r="B1393"/>
      <c r="C1393"/>
      <c r="D1393"/>
      <c r="E1393"/>
    </row>
    <row r="1394" spans="1:5">
      <c r="A1394"/>
      <c r="B1394"/>
      <c r="C1394"/>
      <c r="D1394"/>
      <c r="E1394"/>
    </row>
    <row r="1395" spans="1:5">
      <c r="A1395"/>
      <c r="B1395"/>
      <c r="C1395"/>
      <c r="D1395"/>
      <c r="E1395"/>
    </row>
    <row r="1396" spans="1:5">
      <c r="A1396"/>
      <c r="B1396"/>
      <c r="C1396"/>
      <c r="D1396"/>
      <c r="E1396"/>
    </row>
    <row r="1397" spans="1:5">
      <c r="A1397"/>
      <c r="B1397"/>
      <c r="C1397"/>
      <c r="D1397"/>
      <c r="E1397"/>
    </row>
    <row r="1398" spans="1:5">
      <c r="A1398"/>
      <c r="B1398"/>
      <c r="C1398"/>
      <c r="D1398"/>
      <c r="E1398"/>
    </row>
    <row r="1399" spans="1:5">
      <c r="A1399"/>
      <c r="B1399"/>
      <c r="C1399"/>
      <c r="D1399"/>
      <c r="E1399"/>
    </row>
    <row r="1400" spans="1:5">
      <c r="A1400"/>
      <c r="B1400"/>
      <c r="C1400"/>
      <c r="D1400"/>
      <c r="E1400"/>
    </row>
    <row r="1401" spans="1:5">
      <c r="A1401"/>
      <c r="B1401"/>
      <c r="C1401"/>
      <c r="D1401"/>
      <c r="E1401"/>
    </row>
    <row r="1402" spans="1:5">
      <c r="A1402"/>
      <c r="B1402"/>
      <c r="C1402"/>
      <c r="D1402"/>
      <c r="E1402"/>
    </row>
    <row r="1403" spans="1:5">
      <c r="A1403"/>
      <c r="B1403"/>
      <c r="C1403"/>
      <c r="D1403"/>
      <c r="E1403"/>
    </row>
    <row r="1404" spans="1:5">
      <c r="A1404"/>
      <c r="B1404"/>
      <c r="C1404"/>
      <c r="D1404"/>
      <c r="E1404"/>
    </row>
    <row r="1405" spans="1:5">
      <c r="A1405"/>
      <c r="B1405"/>
      <c r="C1405"/>
      <c r="D1405"/>
      <c r="E1405"/>
    </row>
    <row r="1406" spans="1:5">
      <c r="A1406"/>
      <c r="B1406"/>
      <c r="C1406"/>
      <c r="D1406"/>
      <c r="E1406"/>
    </row>
    <row r="1407" spans="1:5">
      <c r="A1407"/>
      <c r="B1407"/>
      <c r="C1407"/>
      <c r="D1407"/>
      <c r="E1407"/>
    </row>
    <row r="1408" spans="1:5">
      <c r="A1408"/>
      <c r="B1408"/>
      <c r="C1408"/>
      <c r="D1408"/>
      <c r="E1408"/>
    </row>
    <row r="1409" spans="1:5">
      <c r="A1409"/>
      <c r="B1409"/>
      <c r="C1409"/>
      <c r="D1409"/>
      <c r="E1409"/>
    </row>
    <row r="1410" spans="1:5">
      <c r="A1410"/>
      <c r="B1410"/>
      <c r="C1410"/>
      <c r="D1410"/>
      <c r="E1410"/>
    </row>
    <row r="1411" spans="1:5">
      <c r="A1411"/>
      <c r="B1411"/>
      <c r="C1411"/>
      <c r="D1411"/>
      <c r="E1411"/>
    </row>
    <row r="1412" spans="1:5">
      <c r="A1412"/>
      <c r="B1412"/>
      <c r="C1412"/>
      <c r="D1412"/>
      <c r="E1412"/>
    </row>
    <row r="1413" spans="1:5">
      <c r="A1413"/>
      <c r="B1413"/>
      <c r="C1413"/>
      <c r="D1413"/>
      <c r="E1413"/>
    </row>
    <row r="1414" spans="1:5">
      <c r="A1414"/>
      <c r="B1414"/>
      <c r="C1414"/>
      <c r="D1414"/>
      <c r="E1414"/>
    </row>
    <row r="1415" spans="1:5">
      <c r="A1415"/>
      <c r="B1415"/>
      <c r="C1415"/>
      <c r="D1415"/>
      <c r="E1415"/>
    </row>
    <row r="1416" spans="1:5">
      <c r="A1416"/>
      <c r="B1416"/>
      <c r="C1416"/>
      <c r="D1416"/>
      <c r="E1416"/>
    </row>
    <row r="1417" spans="1:5">
      <c r="A1417"/>
      <c r="B1417"/>
      <c r="C1417"/>
      <c r="D1417"/>
      <c r="E1417"/>
    </row>
    <row r="1418" spans="1:5">
      <c r="A1418"/>
      <c r="B1418"/>
      <c r="C1418"/>
      <c r="D1418"/>
      <c r="E1418"/>
    </row>
    <row r="1419" spans="1:5">
      <c r="A1419"/>
      <c r="B1419"/>
      <c r="C1419"/>
      <c r="D1419"/>
      <c r="E1419"/>
    </row>
    <row r="1420" spans="1:5">
      <c r="A1420"/>
      <c r="B1420"/>
      <c r="C1420"/>
      <c r="D1420"/>
      <c r="E1420"/>
    </row>
    <row r="1421" spans="1:5">
      <c r="A1421"/>
      <c r="B1421"/>
      <c r="C1421"/>
      <c r="D1421"/>
      <c r="E1421"/>
    </row>
    <row r="1422" spans="1:5">
      <c r="A1422"/>
      <c r="B1422"/>
      <c r="C1422"/>
      <c r="D1422"/>
      <c r="E1422"/>
    </row>
    <row r="1423" spans="1:5">
      <c r="A1423"/>
      <c r="B1423"/>
      <c r="C1423"/>
      <c r="D1423"/>
      <c r="E1423"/>
    </row>
    <row r="1424" spans="1:5">
      <c r="A1424"/>
      <c r="B1424"/>
      <c r="C1424"/>
      <c r="D1424"/>
      <c r="E1424"/>
    </row>
    <row r="1425" spans="1:5">
      <c r="A1425"/>
      <c r="B1425"/>
      <c r="C1425"/>
      <c r="D1425"/>
      <c r="E1425"/>
    </row>
    <row r="1426" spans="1:5">
      <c r="A1426"/>
      <c r="B1426"/>
      <c r="C1426"/>
      <c r="D1426"/>
      <c r="E1426"/>
    </row>
    <row r="1427" spans="1:5">
      <c r="A1427"/>
      <c r="B1427"/>
      <c r="C1427"/>
      <c r="D1427"/>
      <c r="E1427"/>
    </row>
    <row r="1428" spans="1:5">
      <c r="A1428"/>
      <c r="B1428"/>
      <c r="C1428"/>
      <c r="D1428"/>
      <c r="E1428"/>
    </row>
    <row r="1429" spans="1:5">
      <c r="A1429"/>
      <c r="B1429"/>
      <c r="C1429"/>
      <c r="D1429"/>
      <c r="E1429"/>
    </row>
    <row r="1430" spans="1:5">
      <c r="A1430"/>
      <c r="B1430"/>
      <c r="C1430"/>
      <c r="D1430"/>
      <c r="E1430"/>
    </row>
    <row r="1431" spans="1:5">
      <c r="A1431"/>
      <c r="B1431"/>
      <c r="C1431"/>
      <c r="D1431"/>
      <c r="E1431"/>
    </row>
    <row r="1432" spans="1:5">
      <c r="A1432"/>
      <c r="B1432"/>
      <c r="C1432"/>
      <c r="D1432"/>
      <c r="E1432"/>
    </row>
    <row r="1433" spans="1:5">
      <c r="A1433"/>
      <c r="B1433"/>
      <c r="C1433"/>
      <c r="D1433"/>
      <c r="E1433"/>
    </row>
    <row r="1434" spans="1:5">
      <c r="A1434"/>
      <c r="B1434"/>
      <c r="C1434"/>
      <c r="D1434"/>
      <c r="E1434"/>
    </row>
    <row r="1435" spans="1:5">
      <c r="A1435"/>
      <c r="B1435"/>
      <c r="C1435"/>
      <c r="D1435"/>
      <c r="E1435"/>
    </row>
    <row r="1436" spans="1:5">
      <c r="A1436"/>
      <c r="B1436"/>
      <c r="C1436"/>
      <c r="D1436"/>
      <c r="E1436"/>
    </row>
    <row r="1437" spans="1:5">
      <c r="A1437"/>
      <c r="B1437"/>
      <c r="C1437"/>
      <c r="D1437"/>
      <c r="E1437"/>
    </row>
    <row r="1438" spans="1:5">
      <c r="A1438"/>
      <c r="B1438"/>
      <c r="C1438"/>
      <c r="D1438"/>
      <c r="E1438"/>
    </row>
    <row r="1439" spans="1:5">
      <c r="A1439"/>
      <c r="B1439"/>
      <c r="C1439"/>
      <c r="D1439"/>
      <c r="E1439"/>
    </row>
    <row r="1440" spans="1:5">
      <c r="A1440"/>
      <c r="B1440"/>
      <c r="C1440"/>
      <c r="D1440"/>
      <c r="E1440"/>
    </row>
    <row r="1441" spans="1:5">
      <c r="A1441"/>
      <c r="B1441"/>
      <c r="C1441"/>
      <c r="D1441"/>
      <c r="E1441"/>
    </row>
    <row r="1442" spans="1:5">
      <c r="A1442"/>
      <c r="B1442"/>
      <c r="C1442"/>
      <c r="D1442"/>
      <c r="E1442"/>
    </row>
    <row r="1443" spans="1:5">
      <c r="A1443"/>
      <c r="B1443"/>
      <c r="C1443"/>
      <c r="D1443"/>
      <c r="E1443"/>
    </row>
    <row r="1444" spans="1:5">
      <c r="A1444"/>
      <c r="B1444"/>
      <c r="C1444"/>
      <c r="D1444"/>
      <c r="E1444"/>
    </row>
    <row r="1445" spans="1:5">
      <c r="A1445"/>
      <c r="B1445"/>
      <c r="C1445"/>
      <c r="D1445"/>
      <c r="E1445"/>
    </row>
    <row r="1446" spans="1:5">
      <c r="A1446"/>
      <c r="B1446"/>
      <c r="C1446"/>
      <c r="D1446"/>
      <c r="E1446"/>
    </row>
    <row r="1447" spans="1:5">
      <c r="A1447"/>
      <c r="B1447"/>
      <c r="C1447"/>
      <c r="D1447"/>
      <c r="E1447"/>
    </row>
    <row r="1448" spans="1:5">
      <c r="A1448"/>
      <c r="B1448"/>
      <c r="C1448"/>
      <c r="D1448"/>
      <c r="E1448"/>
    </row>
    <row r="1449" spans="1:5">
      <c r="A1449"/>
      <c r="B1449"/>
      <c r="C1449"/>
      <c r="D1449"/>
      <c r="E1449"/>
    </row>
    <row r="1450" spans="1:5">
      <c r="A1450"/>
      <c r="B1450"/>
      <c r="C1450"/>
      <c r="D1450"/>
      <c r="E1450"/>
    </row>
    <row r="1451" spans="1:5">
      <c r="A1451"/>
      <c r="B1451"/>
      <c r="C1451"/>
      <c r="D1451"/>
      <c r="E1451"/>
    </row>
    <row r="1452" spans="1:5">
      <c r="A1452"/>
      <c r="B1452"/>
      <c r="C1452"/>
      <c r="D1452"/>
      <c r="E1452"/>
    </row>
    <row r="1453" spans="1:5">
      <c r="A1453"/>
      <c r="B1453"/>
      <c r="C1453"/>
      <c r="D1453"/>
      <c r="E1453"/>
    </row>
    <row r="1454" spans="1:5">
      <c r="A1454"/>
      <c r="B1454"/>
      <c r="C1454"/>
      <c r="D1454"/>
      <c r="E1454"/>
    </row>
    <row r="1455" spans="1:5">
      <c r="A1455"/>
      <c r="B1455"/>
      <c r="C1455"/>
      <c r="D1455"/>
      <c r="E1455"/>
    </row>
    <row r="1456" spans="1:5">
      <c r="A1456"/>
      <c r="B1456"/>
      <c r="C1456"/>
      <c r="D1456"/>
      <c r="E1456"/>
    </row>
    <row r="1457" spans="1:5">
      <c r="A1457"/>
      <c r="B1457"/>
      <c r="C1457"/>
      <c r="D1457"/>
      <c r="E1457"/>
    </row>
    <row r="1458" spans="1:5">
      <c r="A1458"/>
      <c r="B1458"/>
      <c r="C1458"/>
      <c r="D1458"/>
      <c r="E1458"/>
    </row>
    <row r="1459" spans="1:5">
      <c r="A1459"/>
      <c r="B1459"/>
      <c r="C1459"/>
      <c r="D1459"/>
      <c r="E1459"/>
    </row>
    <row r="1460" spans="1:5">
      <c r="A1460"/>
      <c r="B1460"/>
      <c r="C1460"/>
      <c r="D1460"/>
      <c r="E1460"/>
    </row>
    <row r="1461" spans="1:5">
      <c r="A1461"/>
      <c r="B1461"/>
      <c r="C1461"/>
      <c r="D1461"/>
      <c r="E1461"/>
    </row>
    <row r="1462" spans="1:5">
      <c r="A1462"/>
      <c r="B1462"/>
      <c r="C1462"/>
      <c r="D1462"/>
      <c r="E1462"/>
    </row>
    <row r="1463" spans="1:5">
      <c r="A1463"/>
      <c r="B1463"/>
      <c r="C1463"/>
      <c r="D1463"/>
      <c r="E1463"/>
    </row>
    <row r="1464" spans="1:5">
      <c r="A1464"/>
      <c r="B1464"/>
      <c r="C1464"/>
      <c r="D1464"/>
      <c r="E1464"/>
    </row>
    <row r="1465" spans="1:5">
      <c r="A1465"/>
      <c r="B1465"/>
      <c r="C1465"/>
      <c r="D1465"/>
      <c r="E1465"/>
    </row>
    <row r="1466" spans="1:5">
      <c r="A1466"/>
      <c r="B1466"/>
      <c r="C1466"/>
      <c r="D1466"/>
      <c r="E1466"/>
    </row>
    <row r="1467" spans="1:5">
      <c r="A1467"/>
      <c r="B1467"/>
      <c r="C1467"/>
      <c r="D1467"/>
      <c r="E1467"/>
    </row>
    <row r="1468" spans="1:5">
      <c r="A1468"/>
      <c r="B1468"/>
      <c r="C1468"/>
      <c r="D1468"/>
      <c r="E1468"/>
    </row>
    <row r="1469" spans="1:5">
      <c r="A1469"/>
      <c r="B1469"/>
      <c r="C1469"/>
      <c r="D1469"/>
      <c r="E1469"/>
    </row>
    <row r="1470" spans="1:5">
      <c r="A1470"/>
      <c r="B1470"/>
      <c r="C1470"/>
      <c r="D1470"/>
      <c r="E1470"/>
    </row>
    <row r="1471" spans="1:5">
      <c r="A1471"/>
      <c r="B1471"/>
      <c r="C1471"/>
      <c r="D1471"/>
      <c r="E1471"/>
    </row>
    <row r="1472" spans="1:5">
      <c r="A1472"/>
      <c r="B1472"/>
      <c r="C1472"/>
      <c r="D1472"/>
      <c r="E1472"/>
    </row>
    <row r="1473" spans="1:5">
      <c r="A1473"/>
      <c r="B1473"/>
      <c r="C1473"/>
      <c r="D1473"/>
      <c r="E1473"/>
    </row>
    <row r="1474" spans="1:5">
      <c r="A1474"/>
      <c r="B1474"/>
      <c r="C1474"/>
      <c r="D1474"/>
      <c r="E1474"/>
    </row>
    <row r="1475" spans="1:5">
      <c r="A1475"/>
      <c r="B1475"/>
      <c r="C1475"/>
      <c r="D1475"/>
      <c r="E1475"/>
    </row>
    <row r="1476" spans="1:5">
      <c r="A1476"/>
      <c r="B1476"/>
      <c r="C1476"/>
      <c r="D1476"/>
      <c r="E1476"/>
    </row>
    <row r="1477" spans="1:5">
      <c r="A1477"/>
      <c r="B1477"/>
      <c r="C1477"/>
      <c r="D1477"/>
      <c r="E1477"/>
    </row>
    <row r="1478" spans="1:5">
      <c r="A1478"/>
      <c r="B1478"/>
      <c r="C1478"/>
      <c r="D1478"/>
      <c r="E1478"/>
    </row>
    <row r="1479" spans="1:5">
      <c r="A1479"/>
      <c r="B1479"/>
      <c r="C1479"/>
      <c r="D1479"/>
      <c r="E1479"/>
    </row>
    <row r="1480" spans="1:5">
      <c r="A1480"/>
      <c r="B1480"/>
      <c r="C1480"/>
      <c r="D1480"/>
      <c r="E1480"/>
    </row>
    <row r="1481" spans="1:5">
      <c r="A1481"/>
      <c r="B1481"/>
      <c r="C1481"/>
      <c r="D1481"/>
      <c r="E1481"/>
    </row>
    <row r="1482" spans="1:5">
      <c r="A1482"/>
      <c r="B1482"/>
      <c r="C1482"/>
      <c r="D1482"/>
      <c r="E1482"/>
    </row>
    <row r="1483" spans="1:5">
      <c r="A1483"/>
      <c r="B1483"/>
      <c r="C1483"/>
      <c r="D1483"/>
      <c r="E1483"/>
    </row>
    <row r="1484" spans="1:5">
      <c r="A1484"/>
      <c r="B1484"/>
      <c r="C1484"/>
      <c r="D1484"/>
      <c r="E1484"/>
    </row>
    <row r="1485" spans="1:5">
      <c r="A1485"/>
      <c r="B1485"/>
      <c r="C1485"/>
      <c r="D1485"/>
      <c r="E1485"/>
    </row>
    <row r="1486" spans="1:5">
      <c r="A1486"/>
      <c r="B1486"/>
      <c r="C1486"/>
      <c r="D1486"/>
      <c r="E1486"/>
    </row>
    <row r="1487" spans="1:5">
      <c r="A1487"/>
      <c r="B1487"/>
      <c r="C1487"/>
      <c r="D1487"/>
      <c r="E1487"/>
    </row>
    <row r="1488" spans="1:5">
      <c r="A1488"/>
      <c r="B1488"/>
      <c r="C1488"/>
      <c r="D1488"/>
      <c r="E1488"/>
    </row>
    <row r="1489" spans="1:5">
      <c r="A1489"/>
      <c r="B1489"/>
      <c r="C1489"/>
      <c r="D1489"/>
      <c r="E1489"/>
    </row>
    <row r="1490" spans="1:5">
      <c r="A1490"/>
      <c r="B1490"/>
      <c r="C1490"/>
      <c r="D1490"/>
      <c r="E1490"/>
    </row>
    <row r="1491" spans="1:5">
      <c r="A1491"/>
      <c r="B1491"/>
      <c r="C1491"/>
      <c r="D1491"/>
      <c r="E1491"/>
    </row>
    <row r="1492" spans="1:5">
      <c r="A1492"/>
      <c r="B1492"/>
      <c r="C1492"/>
      <c r="D1492"/>
      <c r="E1492"/>
    </row>
    <row r="1493" spans="1:5">
      <c r="A1493"/>
      <c r="B1493"/>
      <c r="C1493"/>
      <c r="D1493"/>
      <c r="E1493"/>
    </row>
    <row r="1494" spans="1:5">
      <c r="A1494"/>
      <c r="B1494"/>
      <c r="C1494"/>
      <c r="D1494"/>
      <c r="E1494"/>
    </row>
    <row r="1495" spans="1:5">
      <c r="A1495"/>
      <c r="B1495"/>
      <c r="C1495"/>
      <c r="D1495"/>
      <c r="E1495"/>
    </row>
    <row r="1496" spans="1:5">
      <c r="A1496"/>
      <c r="B1496"/>
      <c r="C1496"/>
      <c r="D1496"/>
      <c r="E1496"/>
    </row>
    <row r="1497" spans="1:5">
      <c r="A1497"/>
      <c r="B1497"/>
      <c r="C1497"/>
      <c r="D1497"/>
      <c r="E1497"/>
    </row>
    <row r="1498" spans="1:5">
      <c r="A1498"/>
      <c r="B1498"/>
      <c r="C1498"/>
      <c r="D1498"/>
      <c r="E1498"/>
    </row>
    <row r="1499" spans="1:5">
      <c r="A1499"/>
      <c r="B1499"/>
      <c r="C1499"/>
      <c r="D1499"/>
      <c r="E1499"/>
    </row>
    <row r="1500" spans="1:5">
      <c r="A1500"/>
      <c r="B1500"/>
      <c r="C1500"/>
      <c r="D1500"/>
      <c r="E1500"/>
    </row>
    <row r="1501" spans="1:5">
      <c r="A1501"/>
      <c r="B1501"/>
      <c r="C1501"/>
      <c r="D1501"/>
      <c r="E1501"/>
    </row>
    <row r="1502" spans="1:5">
      <c r="A1502"/>
      <c r="B1502"/>
      <c r="C1502"/>
      <c r="D1502"/>
      <c r="E1502"/>
    </row>
    <row r="1503" spans="1:5">
      <c r="A1503"/>
      <c r="B1503"/>
      <c r="C1503"/>
      <c r="D1503"/>
      <c r="E1503"/>
    </row>
    <row r="1504" spans="1:5">
      <c r="A1504"/>
      <c r="B1504"/>
      <c r="C1504"/>
      <c r="D1504"/>
      <c r="E1504"/>
    </row>
    <row r="1505" spans="1:5">
      <c r="A1505"/>
      <c r="B1505"/>
      <c r="C1505"/>
      <c r="D1505"/>
      <c r="E1505"/>
    </row>
    <row r="1506" spans="1:5">
      <c r="A1506"/>
      <c r="B1506"/>
      <c r="C1506"/>
      <c r="D1506"/>
      <c r="E1506"/>
    </row>
    <row r="1507" spans="1:5">
      <c r="A1507"/>
      <c r="B1507"/>
      <c r="C1507"/>
      <c r="D1507"/>
      <c r="E1507"/>
    </row>
    <row r="1508" spans="1:5">
      <c r="A1508"/>
      <c r="B1508"/>
      <c r="C1508"/>
      <c r="D1508"/>
      <c r="E1508"/>
    </row>
    <row r="1509" spans="1:5">
      <c r="A1509"/>
      <c r="B1509"/>
      <c r="C1509"/>
      <c r="D1509"/>
      <c r="E1509"/>
    </row>
    <row r="1510" spans="1:5">
      <c r="A1510"/>
      <c r="B1510"/>
      <c r="C1510"/>
      <c r="D1510"/>
      <c r="E1510"/>
    </row>
    <row r="1511" spans="1:5">
      <c r="A1511"/>
      <c r="B1511"/>
      <c r="C1511"/>
      <c r="D1511"/>
      <c r="E1511"/>
    </row>
    <row r="1512" spans="1:5">
      <c r="A1512"/>
      <c r="B1512"/>
      <c r="C1512"/>
      <c r="D1512"/>
      <c r="E1512"/>
    </row>
    <row r="1513" spans="1:5">
      <c r="A1513"/>
      <c r="B1513"/>
      <c r="C1513"/>
      <c r="D1513"/>
      <c r="E1513"/>
    </row>
    <row r="1514" spans="1:5">
      <c r="A1514"/>
      <c r="B1514"/>
      <c r="C1514"/>
      <c r="D1514"/>
      <c r="E1514"/>
    </row>
    <row r="1515" spans="1:5">
      <c r="A1515"/>
      <c r="B1515"/>
      <c r="C1515"/>
      <c r="D1515"/>
      <c r="E1515"/>
    </row>
    <row r="1516" spans="1:5">
      <c r="A1516"/>
      <c r="B1516"/>
      <c r="C1516"/>
      <c r="D1516"/>
      <c r="E1516"/>
    </row>
    <row r="1517" spans="1:5">
      <c r="A1517"/>
      <c r="B1517"/>
      <c r="C1517"/>
      <c r="D1517"/>
      <c r="E1517"/>
    </row>
    <row r="1518" spans="1:5">
      <c r="A1518"/>
      <c r="B1518"/>
      <c r="C1518"/>
      <c r="D1518"/>
      <c r="E1518"/>
    </row>
    <row r="1519" spans="1:5">
      <c r="A1519"/>
      <c r="B1519"/>
      <c r="C1519"/>
      <c r="D1519"/>
      <c r="E1519"/>
    </row>
    <row r="1520" spans="1:5">
      <c r="A1520"/>
      <c r="B1520"/>
      <c r="C1520"/>
      <c r="D1520"/>
      <c r="E1520"/>
    </row>
    <row r="1521" spans="1:5">
      <c r="A1521"/>
      <c r="B1521"/>
      <c r="C1521"/>
      <c r="D1521"/>
      <c r="E1521"/>
    </row>
    <row r="1522" spans="1:5">
      <c r="A1522"/>
      <c r="B1522"/>
      <c r="C1522"/>
      <c r="D1522"/>
      <c r="E1522"/>
    </row>
    <row r="1523" spans="1:5">
      <c r="A1523"/>
      <c r="B1523"/>
      <c r="C1523"/>
      <c r="D1523"/>
      <c r="E1523"/>
    </row>
    <row r="1524" spans="1:5">
      <c r="A1524"/>
      <c r="B1524"/>
      <c r="C1524"/>
      <c r="D1524"/>
      <c r="E1524"/>
    </row>
    <row r="1525" spans="1:5">
      <c r="A1525"/>
      <c r="B1525"/>
      <c r="C1525"/>
      <c r="D1525"/>
      <c r="E1525"/>
    </row>
    <row r="1526" spans="1:5">
      <c r="A1526"/>
      <c r="B1526"/>
      <c r="C1526"/>
      <c r="D1526"/>
      <c r="E1526"/>
    </row>
    <row r="1527" spans="1:5">
      <c r="A1527"/>
      <c r="B1527"/>
      <c r="C1527"/>
      <c r="D1527"/>
      <c r="E1527"/>
    </row>
    <row r="1528" spans="1:5">
      <c r="A1528"/>
      <c r="B1528"/>
      <c r="C1528"/>
      <c r="D1528"/>
      <c r="E1528"/>
    </row>
    <row r="1529" spans="1:5">
      <c r="A1529"/>
      <c r="B1529"/>
      <c r="C1529"/>
      <c r="D1529"/>
      <c r="E1529"/>
    </row>
    <row r="1530" spans="1:5">
      <c r="A1530"/>
      <c r="B1530"/>
      <c r="C1530"/>
      <c r="D1530"/>
      <c r="E1530"/>
    </row>
    <row r="1531" spans="1:5">
      <c r="A1531"/>
      <c r="B1531"/>
      <c r="C1531"/>
      <c r="D1531"/>
      <c r="E1531"/>
    </row>
    <row r="1532" spans="1:5">
      <c r="A1532"/>
      <c r="B1532"/>
      <c r="C1532"/>
      <c r="D1532"/>
      <c r="E1532"/>
    </row>
    <row r="1533" spans="1:5">
      <c r="A1533"/>
      <c r="B1533"/>
      <c r="C1533"/>
      <c r="D1533"/>
      <c r="E1533"/>
    </row>
    <row r="1534" spans="1:5">
      <c r="A1534"/>
      <c r="B1534"/>
      <c r="C1534"/>
      <c r="D1534"/>
      <c r="E1534"/>
    </row>
    <row r="1535" spans="1:5">
      <c r="A1535"/>
      <c r="B1535"/>
      <c r="C1535"/>
      <c r="D1535"/>
      <c r="E1535"/>
    </row>
    <row r="1536" spans="1:5">
      <c r="A1536"/>
      <c r="B1536"/>
      <c r="C1536"/>
      <c r="D1536"/>
      <c r="E1536"/>
    </row>
    <row r="1537" spans="1:5">
      <c r="A1537"/>
      <c r="B1537"/>
      <c r="C1537"/>
      <c r="D1537"/>
      <c r="E1537"/>
    </row>
    <row r="1538" spans="1:5">
      <c r="A1538"/>
      <c r="B1538"/>
      <c r="C1538"/>
      <c r="D1538"/>
      <c r="E1538"/>
    </row>
    <row r="1539" spans="1:5">
      <c r="A1539"/>
      <c r="B1539"/>
      <c r="C1539"/>
      <c r="D1539"/>
      <c r="E1539"/>
    </row>
    <row r="1540" spans="1:5">
      <c r="A1540"/>
      <c r="B1540"/>
      <c r="C1540"/>
      <c r="D1540"/>
      <c r="E1540"/>
    </row>
    <row r="1541" spans="1:5">
      <c r="A1541"/>
      <c r="B1541"/>
      <c r="C1541"/>
      <c r="D1541"/>
      <c r="E1541"/>
    </row>
    <row r="1542" spans="1:5">
      <c r="A1542"/>
      <c r="B1542"/>
      <c r="C1542"/>
      <c r="D1542"/>
      <c r="E1542"/>
    </row>
    <row r="1543" spans="1:5">
      <c r="A1543"/>
      <c r="B1543"/>
      <c r="C1543"/>
      <c r="D1543"/>
      <c r="E1543"/>
    </row>
    <row r="1544" spans="1:5">
      <c r="A1544"/>
      <c r="B1544"/>
      <c r="C1544"/>
      <c r="D1544"/>
      <c r="E1544"/>
    </row>
    <row r="1545" spans="1:5">
      <c r="A1545"/>
      <c r="B1545"/>
      <c r="C1545"/>
      <c r="D1545"/>
      <c r="E1545"/>
    </row>
    <row r="1546" spans="1:5">
      <c r="A1546"/>
      <c r="B1546"/>
      <c r="C1546"/>
      <c r="D1546"/>
      <c r="E1546"/>
    </row>
    <row r="1547" spans="1:5">
      <c r="A1547"/>
      <c r="B1547"/>
      <c r="C1547"/>
      <c r="D1547"/>
      <c r="E1547"/>
    </row>
    <row r="1548" spans="1:5">
      <c r="A1548"/>
      <c r="B1548"/>
      <c r="C1548"/>
      <c r="D1548"/>
      <c r="E1548"/>
    </row>
    <row r="1549" spans="1:5">
      <c r="A1549"/>
      <c r="B1549"/>
      <c r="C1549"/>
      <c r="D1549"/>
      <c r="E1549"/>
    </row>
    <row r="1550" spans="1:5">
      <c r="A1550"/>
      <c r="B1550"/>
      <c r="C1550"/>
      <c r="D1550"/>
      <c r="E1550"/>
    </row>
    <row r="1551" spans="1:5">
      <c r="A1551"/>
      <c r="B1551"/>
      <c r="C1551"/>
      <c r="D1551"/>
      <c r="E1551"/>
    </row>
    <row r="1552" spans="1:5">
      <c r="A1552"/>
      <c r="B1552"/>
      <c r="C1552"/>
      <c r="D1552"/>
      <c r="E1552"/>
    </row>
    <row r="1553" spans="1:5">
      <c r="A1553"/>
      <c r="B1553"/>
      <c r="C1553"/>
      <c r="D1553"/>
      <c r="E1553"/>
    </row>
    <row r="1554" spans="1:5">
      <c r="A1554"/>
      <c r="B1554"/>
      <c r="C1554"/>
      <c r="D1554"/>
      <c r="E1554"/>
    </row>
    <row r="1555" spans="1:5">
      <c r="A1555"/>
      <c r="B1555"/>
      <c r="C1555"/>
      <c r="D1555"/>
      <c r="E1555"/>
    </row>
    <row r="1556" spans="1:5">
      <c r="A1556"/>
      <c r="B1556"/>
      <c r="C1556"/>
      <c r="D1556"/>
      <c r="E1556"/>
    </row>
    <row r="1557" spans="1:5">
      <c r="A1557"/>
      <c r="B1557"/>
      <c r="C1557"/>
      <c r="D1557"/>
      <c r="E1557"/>
    </row>
    <row r="1558" spans="1:5">
      <c r="A1558"/>
      <c r="B1558"/>
      <c r="C1558"/>
      <c r="D1558"/>
      <c r="E1558"/>
    </row>
    <row r="1559" spans="1:5">
      <c r="A1559"/>
      <c r="B1559"/>
      <c r="C1559"/>
      <c r="D1559"/>
      <c r="E1559"/>
    </row>
    <row r="1560" spans="1:5">
      <c r="A1560"/>
      <c r="B1560"/>
      <c r="C1560"/>
      <c r="D1560"/>
      <c r="E1560"/>
    </row>
    <row r="1561" spans="1:5">
      <c r="A1561"/>
      <c r="B1561"/>
      <c r="C1561"/>
      <c r="D1561"/>
      <c r="E1561"/>
    </row>
    <row r="1562" spans="1:5">
      <c r="A1562"/>
      <c r="B1562"/>
      <c r="C1562"/>
      <c r="D1562"/>
      <c r="E1562"/>
    </row>
    <row r="1563" spans="1:5">
      <c r="A1563"/>
      <c r="B1563"/>
      <c r="C1563"/>
      <c r="D1563"/>
      <c r="E1563"/>
    </row>
    <row r="1564" spans="1:5">
      <c r="A1564"/>
      <c r="B1564"/>
      <c r="C1564"/>
      <c r="D1564"/>
      <c r="E1564"/>
    </row>
    <row r="1565" spans="1:5">
      <c r="A1565"/>
      <c r="B1565"/>
      <c r="C1565"/>
      <c r="D1565"/>
      <c r="E1565"/>
    </row>
    <row r="1566" spans="1:5">
      <c r="A1566"/>
      <c r="B1566"/>
      <c r="C1566"/>
      <c r="D1566"/>
      <c r="E1566"/>
    </row>
    <row r="1567" spans="1:5">
      <c r="A1567"/>
      <c r="B1567"/>
      <c r="C1567"/>
      <c r="D1567"/>
      <c r="E1567"/>
    </row>
    <row r="1568" spans="1:5">
      <c r="A1568"/>
      <c r="B1568"/>
      <c r="C1568"/>
      <c r="D1568"/>
      <c r="E1568"/>
    </row>
    <row r="1569" spans="1:5">
      <c r="A1569"/>
      <c r="B1569"/>
      <c r="C1569"/>
      <c r="D1569"/>
      <c r="E1569"/>
    </row>
    <row r="1570" spans="1:5">
      <c r="A1570"/>
      <c r="B1570"/>
      <c r="C1570"/>
      <c r="D1570"/>
      <c r="E1570"/>
    </row>
    <row r="1571" spans="1:5">
      <c r="A1571"/>
      <c r="B1571"/>
      <c r="C1571"/>
      <c r="D1571"/>
      <c r="E1571"/>
    </row>
    <row r="1572" spans="1:5">
      <c r="A1572"/>
      <c r="B1572"/>
      <c r="C1572"/>
      <c r="D1572"/>
      <c r="E1572"/>
    </row>
    <row r="1573" spans="1:5">
      <c r="A1573"/>
      <c r="B1573"/>
      <c r="C1573"/>
      <c r="D1573"/>
      <c r="E1573"/>
    </row>
    <row r="1574" spans="1:5">
      <c r="A1574"/>
      <c r="B1574"/>
      <c r="C1574"/>
      <c r="D1574"/>
      <c r="E1574"/>
    </row>
    <row r="1575" spans="1:5">
      <c r="A1575"/>
      <c r="B1575"/>
      <c r="C1575"/>
      <c r="D1575"/>
      <c r="E1575"/>
    </row>
    <row r="1576" spans="1:5">
      <c r="A1576"/>
      <c r="B1576"/>
      <c r="C1576"/>
      <c r="D1576"/>
      <c r="E1576"/>
    </row>
    <row r="1577" spans="1:5">
      <c r="A1577"/>
      <c r="B1577"/>
      <c r="C1577"/>
      <c r="D1577"/>
      <c r="E1577"/>
    </row>
    <row r="1578" spans="1:5">
      <c r="A1578"/>
      <c r="B1578"/>
      <c r="C1578"/>
      <c r="D1578"/>
      <c r="E1578"/>
    </row>
    <row r="1579" spans="1:5">
      <c r="A1579"/>
      <c r="B1579"/>
      <c r="C1579"/>
      <c r="D1579"/>
      <c r="E1579"/>
    </row>
    <row r="1580" spans="1:5">
      <c r="A1580"/>
      <c r="B1580"/>
      <c r="C1580"/>
      <c r="D1580"/>
      <c r="E1580"/>
    </row>
    <row r="1581" spans="1:5">
      <c r="A1581"/>
      <c r="B1581"/>
      <c r="C1581"/>
      <c r="D1581"/>
      <c r="E1581"/>
    </row>
    <row r="1582" spans="1:5">
      <c r="A1582"/>
      <c r="B1582"/>
      <c r="C1582"/>
      <c r="D1582"/>
      <c r="E1582"/>
    </row>
    <row r="1583" spans="1:5">
      <c r="A1583"/>
      <c r="B1583"/>
      <c r="C1583"/>
      <c r="D1583"/>
      <c r="E1583"/>
    </row>
    <row r="1584" spans="1:5">
      <c r="A1584"/>
      <c r="B1584"/>
      <c r="C1584"/>
      <c r="D1584"/>
      <c r="E1584"/>
    </row>
    <row r="1585" spans="1:5">
      <c r="A1585"/>
      <c r="B1585"/>
      <c r="C1585"/>
      <c r="D1585"/>
      <c r="E1585"/>
    </row>
    <row r="1586" spans="1:5">
      <c r="A1586"/>
      <c r="B1586"/>
      <c r="C1586"/>
      <c r="D1586"/>
      <c r="E1586"/>
    </row>
    <row r="1587" spans="1:5">
      <c r="A1587"/>
      <c r="B1587"/>
      <c r="C1587"/>
      <c r="D1587"/>
      <c r="E1587"/>
    </row>
    <row r="1588" spans="1:5">
      <c r="A1588"/>
      <c r="B1588"/>
      <c r="C1588"/>
      <c r="D1588"/>
      <c r="E1588"/>
    </row>
    <row r="1589" spans="1:5">
      <c r="A1589"/>
      <c r="B1589"/>
      <c r="C1589"/>
      <c r="D1589"/>
      <c r="E1589"/>
    </row>
    <row r="1590" spans="1:5">
      <c r="A1590"/>
      <c r="B1590"/>
      <c r="C1590"/>
      <c r="D1590"/>
      <c r="E1590"/>
    </row>
    <row r="1591" spans="1:5">
      <c r="A1591"/>
      <c r="B1591"/>
      <c r="C1591"/>
      <c r="D1591"/>
      <c r="E1591"/>
    </row>
    <row r="1592" spans="1:5">
      <c r="A1592"/>
      <c r="B1592"/>
      <c r="C1592"/>
      <c r="D1592"/>
      <c r="E1592"/>
    </row>
    <row r="1593" spans="1:5">
      <c r="A1593"/>
      <c r="B1593"/>
      <c r="C1593"/>
      <c r="D1593"/>
      <c r="E1593"/>
    </row>
    <row r="1594" spans="1:5">
      <c r="A1594"/>
      <c r="B1594"/>
      <c r="C1594"/>
      <c r="D1594"/>
      <c r="E1594"/>
    </row>
    <row r="1595" spans="1:5">
      <c r="A1595"/>
      <c r="B1595"/>
      <c r="C1595"/>
      <c r="D1595"/>
      <c r="E1595"/>
    </row>
    <row r="1596" spans="1:5">
      <c r="A1596"/>
      <c r="B1596"/>
      <c r="C1596"/>
      <c r="D1596"/>
      <c r="E1596"/>
    </row>
    <row r="1597" spans="1:5">
      <c r="A1597"/>
      <c r="B1597"/>
      <c r="C1597"/>
      <c r="D1597"/>
      <c r="E1597"/>
    </row>
    <row r="1598" spans="1:5">
      <c r="A1598"/>
      <c r="B1598"/>
      <c r="C1598"/>
      <c r="D1598"/>
      <c r="E1598"/>
    </row>
    <row r="1599" spans="1:5">
      <c r="A1599"/>
      <c r="B1599"/>
      <c r="C1599"/>
      <c r="D1599"/>
      <c r="E1599"/>
    </row>
    <row r="1600" spans="1:5">
      <c r="A1600"/>
      <c r="B1600"/>
      <c r="C1600"/>
      <c r="D1600"/>
      <c r="E1600"/>
    </row>
    <row r="1601" spans="1:5">
      <c r="A1601"/>
      <c r="B1601"/>
      <c r="C1601"/>
      <c r="D1601"/>
      <c r="E1601"/>
    </row>
    <row r="1602" spans="1:5">
      <c r="A1602"/>
      <c r="B1602"/>
      <c r="C1602"/>
      <c r="D1602"/>
      <c r="E1602"/>
    </row>
    <row r="1603" spans="1:5">
      <c r="A1603"/>
      <c r="B1603"/>
      <c r="C1603"/>
      <c r="D1603"/>
      <c r="E1603"/>
    </row>
    <row r="1604" spans="1:5">
      <c r="A1604"/>
      <c r="B1604"/>
      <c r="C1604"/>
      <c r="D1604"/>
      <c r="E1604"/>
    </row>
    <row r="1605" spans="1:5">
      <c r="A1605"/>
      <c r="B1605"/>
      <c r="C1605"/>
      <c r="D1605"/>
      <c r="E1605"/>
    </row>
    <row r="1606" spans="1:5">
      <c r="A1606"/>
      <c r="B1606"/>
      <c r="C1606"/>
      <c r="D1606"/>
      <c r="E1606"/>
    </row>
    <row r="1607" spans="1:5">
      <c r="A1607"/>
      <c r="B1607"/>
      <c r="C1607"/>
      <c r="D1607"/>
      <c r="E1607"/>
    </row>
    <row r="1608" spans="1:5">
      <c r="A1608"/>
      <c r="B1608"/>
      <c r="C1608"/>
      <c r="D1608"/>
      <c r="E1608"/>
    </row>
    <row r="1609" spans="1:5">
      <c r="A1609"/>
      <c r="B1609"/>
      <c r="C1609"/>
      <c r="D1609"/>
      <c r="E1609"/>
    </row>
    <row r="1610" spans="1:5">
      <c r="A1610"/>
      <c r="B1610"/>
      <c r="C1610"/>
      <c r="D1610"/>
      <c r="E1610"/>
    </row>
    <row r="1611" spans="1:5">
      <c r="A1611"/>
      <c r="B1611"/>
      <c r="C1611"/>
      <c r="D1611"/>
      <c r="E1611"/>
    </row>
    <row r="1612" spans="1:5">
      <c r="A1612"/>
      <c r="B1612"/>
      <c r="C1612"/>
      <c r="D1612"/>
      <c r="E1612"/>
    </row>
    <row r="1613" spans="1:5">
      <c r="A1613"/>
      <c r="B1613"/>
      <c r="C1613"/>
      <c r="D1613"/>
      <c r="E1613"/>
    </row>
    <row r="1614" spans="1:5">
      <c r="A1614"/>
      <c r="B1614"/>
      <c r="C1614"/>
      <c r="D1614"/>
      <c r="E1614"/>
    </row>
    <row r="1615" spans="1:5">
      <c r="A1615"/>
      <c r="B1615"/>
      <c r="C1615"/>
      <c r="D1615"/>
      <c r="E1615"/>
    </row>
    <row r="1616" spans="1:5">
      <c r="A1616"/>
      <c r="B1616"/>
      <c r="C1616"/>
      <c r="D1616"/>
      <c r="E1616"/>
    </row>
    <row r="1617" spans="1:5">
      <c r="A1617"/>
      <c r="B1617"/>
      <c r="C1617"/>
      <c r="D1617"/>
      <c r="E1617"/>
    </row>
    <row r="1618" spans="1:5">
      <c r="A1618"/>
      <c r="B1618"/>
      <c r="C1618"/>
      <c r="D1618"/>
      <c r="E1618"/>
    </row>
    <row r="1619" spans="1:5">
      <c r="A1619"/>
      <c r="B1619"/>
      <c r="C1619"/>
      <c r="D1619"/>
      <c r="E1619"/>
    </row>
    <row r="1620" spans="1:5">
      <c r="A1620"/>
      <c r="B1620"/>
      <c r="C1620"/>
      <c r="D1620"/>
      <c r="E1620"/>
    </row>
    <row r="1621" spans="1:5">
      <c r="A1621"/>
      <c r="B1621"/>
      <c r="C1621"/>
      <c r="D1621"/>
      <c r="E1621"/>
    </row>
    <row r="1622" spans="1:5">
      <c r="A1622"/>
      <c r="B1622"/>
      <c r="C1622"/>
      <c r="D1622"/>
      <c r="E1622"/>
    </row>
    <row r="1623" spans="1:5">
      <c r="A1623"/>
      <c r="B1623"/>
      <c r="C1623"/>
      <c r="D1623"/>
      <c r="E1623"/>
    </row>
    <row r="1624" spans="1:5">
      <c r="A1624"/>
      <c r="B1624"/>
      <c r="C1624"/>
      <c r="D1624"/>
      <c r="E1624"/>
    </row>
    <row r="1625" spans="1:5">
      <c r="A1625"/>
      <c r="B1625"/>
      <c r="C1625"/>
      <c r="D1625"/>
      <c r="E1625"/>
    </row>
    <row r="1626" spans="1:5">
      <c r="A1626"/>
      <c r="B1626"/>
      <c r="C1626"/>
      <c r="D1626"/>
      <c r="E1626"/>
    </row>
    <row r="1627" spans="1:5">
      <c r="A1627"/>
      <c r="B1627"/>
      <c r="C1627"/>
      <c r="D1627"/>
      <c r="E1627"/>
    </row>
    <row r="1628" spans="1:5">
      <c r="A1628"/>
      <c r="B1628"/>
      <c r="C1628"/>
      <c r="D1628"/>
      <c r="E1628"/>
    </row>
    <row r="1629" spans="1:5">
      <c r="A1629"/>
      <c r="B1629"/>
      <c r="C1629"/>
      <c r="D1629"/>
      <c r="E1629"/>
    </row>
    <row r="1630" spans="1:5">
      <c r="A1630"/>
      <c r="B1630"/>
      <c r="C1630"/>
      <c r="D1630"/>
      <c r="E1630"/>
    </row>
    <row r="1631" spans="1:5">
      <c r="A1631"/>
      <c r="B1631"/>
      <c r="C1631"/>
      <c r="D1631"/>
      <c r="E1631"/>
    </row>
    <row r="1632" spans="1:5">
      <c r="A1632"/>
      <c r="B1632"/>
      <c r="C1632"/>
      <c r="D1632"/>
      <c r="E1632"/>
    </row>
    <row r="1633" spans="1:5">
      <c r="A1633"/>
      <c r="B1633"/>
      <c r="C1633"/>
      <c r="D1633"/>
      <c r="E1633"/>
    </row>
    <row r="1634" spans="1:5">
      <c r="A1634"/>
      <c r="B1634"/>
      <c r="C1634"/>
      <c r="D1634"/>
      <c r="E1634"/>
    </row>
    <row r="1635" spans="1:5">
      <c r="A1635"/>
      <c r="B1635"/>
      <c r="C1635"/>
      <c r="D1635"/>
      <c r="E1635"/>
    </row>
    <row r="1636" spans="1:5">
      <c r="A1636"/>
      <c r="B1636"/>
      <c r="C1636"/>
      <c r="D1636"/>
      <c r="E1636"/>
    </row>
    <row r="1637" spans="1:5">
      <c r="A1637"/>
      <c r="B1637"/>
      <c r="C1637"/>
      <c r="D1637"/>
      <c r="E1637"/>
    </row>
    <row r="1638" spans="1:5">
      <c r="A1638"/>
      <c r="B1638"/>
      <c r="C1638"/>
      <c r="D1638"/>
      <c r="E1638"/>
    </row>
    <row r="1639" spans="1:5">
      <c r="A1639"/>
      <c r="B1639"/>
      <c r="C1639"/>
      <c r="D1639"/>
      <c r="E1639"/>
    </row>
    <row r="1640" spans="1:5">
      <c r="A1640"/>
      <c r="B1640"/>
      <c r="C1640"/>
      <c r="D1640"/>
      <c r="E1640"/>
    </row>
    <row r="1641" spans="1:5">
      <c r="A1641"/>
      <c r="B1641"/>
      <c r="C1641"/>
      <c r="D1641"/>
      <c r="E1641"/>
    </row>
    <row r="1642" spans="1:5">
      <c r="A1642"/>
      <c r="B1642"/>
      <c r="C1642"/>
      <c r="D1642"/>
      <c r="E1642"/>
    </row>
    <row r="1643" spans="1:5">
      <c r="A1643"/>
      <c r="B1643"/>
      <c r="C1643"/>
      <c r="D1643"/>
      <c r="E1643"/>
    </row>
    <row r="1644" spans="1:5">
      <c r="A1644"/>
      <c r="B1644"/>
      <c r="C1644"/>
      <c r="D1644"/>
      <c r="E1644"/>
    </row>
    <row r="1645" spans="1:5">
      <c r="A1645"/>
      <c r="B1645"/>
      <c r="C1645"/>
      <c r="D1645"/>
      <c r="E1645"/>
    </row>
    <row r="1646" spans="1:5">
      <c r="A1646"/>
      <c r="B1646"/>
      <c r="C1646"/>
      <c r="D1646"/>
      <c r="E1646"/>
    </row>
    <row r="1647" spans="1:5">
      <c r="A1647"/>
      <c r="B1647"/>
      <c r="C1647"/>
      <c r="D1647"/>
      <c r="E1647"/>
    </row>
    <row r="1648" spans="1:5">
      <c r="A1648"/>
      <c r="B1648"/>
      <c r="C1648"/>
      <c r="D1648"/>
      <c r="E1648"/>
    </row>
    <row r="1649" spans="1:5">
      <c r="A1649"/>
      <c r="B1649"/>
      <c r="C1649"/>
      <c r="D1649"/>
      <c r="E1649"/>
    </row>
    <row r="1650" spans="1:5">
      <c r="A1650"/>
      <c r="B1650"/>
      <c r="C1650"/>
      <c r="D1650"/>
      <c r="E1650"/>
    </row>
    <row r="1651" spans="1:5">
      <c r="A1651"/>
      <c r="B1651"/>
      <c r="C1651"/>
      <c r="D1651"/>
      <c r="E1651"/>
    </row>
    <row r="1652" spans="1:5">
      <c r="A1652"/>
      <c r="B1652"/>
      <c r="C1652"/>
      <c r="D1652"/>
      <c r="E1652"/>
    </row>
    <row r="1653" spans="1:5">
      <c r="A1653"/>
      <c r="B1653"/>
      <c r="C1653"/>
      <c r="D1653"/>
      <c r="E1653"/>
    </row>
    <row r="1654" spans="1:5">
      <c r="A1654"/>
      <c r="B1654"/>
      <c r="C1654"/>
      <c r="D1654"/>
      <c r="E1654"/>
    </row>
    <row r="1655" spans="1:5">
      <c r="A1655"/>
      <c r="B1655"/>
      <c r="C1655"/>
      <c r="D1655"/>
      <c r="E1655"/>
    </row>
    <row r="1656" spans="1:5">
      <c r="A1656"/>
      <c r="B1656"/>
      <c r="C1656"/>
      <c r="D1656"/>
      <c r="E1656"/>
    </row>
    <row r="1657" spans="1:5">
      <c r="A1657"/>
      <c r="B1657"/>
      <c r="C1657"/>
      <c r="D1657"/>
      <c r="E1657"/>
    </row>
    <row r="1658" spans="1:5">
      <c r="A1658"/>
      <c r="B1658"/>
      <c r="C1658"/>
      <c r="D1658"/>
      <c r="E1658"/>
    </row>
    <row r="1659" spans="1:5">
      <c r="A1659"/>
      <c r="B1659"/>
      <c r="C1659"/>
      <c r="D1659"/>
      <c r="E1659"/>
    </row>
    <row r="1660" spans="1:5">
      <c r="A1660"/>
      <c r="B1660"/>
      <c r="C1660"/>
      <c r="D1660"/>
      <c r="E1660"/>
    </row>
    <row r="1661" spans="1:5">
      <c r="A1661"/>
      <c r="B1661"/>
      <c r="C1661"/>
      <c r="D1661"/>
      <c r="E1661"/>
    </row>
    <row r="1662" spans="1:5">
      <c r="A1662"/>
      <c r="B1662"/>
      <c r="C1662"/>
      <c r="D1662"/>
      <c r="E1662"/>
    </row>
    <row r="1663" spans="1:5">
      <c r="A1663"/>
      <c r="B1663"/>
      <c r="C1663"/>
      <c r="D1663"/>
      <c r="E1663"/>
    </row>
    <row r="1664" spans="1:5">
      <c r="A1664"/>
      <c r="B1664"/>
      <c r="C1664"/>
      <c r="D1664"/>
      <c r="E1664"/>
    </row>
    <row r="1665" spans="1:5">
      <c r="A1665"/>
      <c r="B1665"/>
      <c r="C1665"/>
      <c r="D1665"/>
      <c r="E1665"/>
    </row>
    <row r="1666" spans="1:5">
      <c r="A1666"/>
      <c r="B1666"/>
      <c r="C1666"/>
      <c r="D1666"/>
      <c r="E1666"/>
    </row>
    <row r="1667" spans="1:5">
      <c r="A1667"/>
      <c r="B1667"/>
      <c r="C1667"/>
      <c r="D1667"/>
      <c r="E1667"/>
    </row>
    <row r="1668" spans="1:5">
      <c r="A1668"/>
      <c r="B1668"/>
      <c r="C1668"/>
      <c r="D1668"/>
      <c r="E1668"/>
    </row>
    <row r="1669" spans="1:5">
      <c r="A1669"/>
      <c r="B1669"/>
      <c r="C1669"/>
      <c r="D1669"/>
      <c r="E1669"/>
    </row>
    <row r="1670" spans="1:5">
      <c r="A1670"/>
      <c r="B1670"/>
      <c r="C1670"/>
      <c r="D1670"/>
      <c r="E1670"/>
    </row>
    <row r="1671" spans="1:5">
      <c r="A1671"/>
      <c r="B1671"/>
      <c r="C1671"/>
      <c r="D1671"/>
      <c r="E1671"/>
    </row>
    <row r="1672" spans="1:5">
      <c r="A1672"/>
      <c r="B1672"/>
      <c r="C1672"/>
      <c r="D1672"/>
      <c r="E1672"/>
    </row>
    <row r="1673" spans="1:5">
      <c r="A1673"/>
      <c r="B1673"/>
      <c r="C1673"/>
      <c r="D1673"/>
      <c r="E1673"/>
    </row>
    <row r="1674" spans="1:5">
      <c r="A1674"/>
      <c r="B1674"/>
      <c r="C1674"/>
      <c r="D1674"/>
      <c r="E1674"/>
    </row>
    <row r="1675" spans="1:5">
      <c r="A1675"/>
      <c r="B1675"/>
      <c r="C1675"/>
      <c r="D1675"/>
      <c r="E1675"/>
    </row>
    <row r="1676" spans="1:5">
      <c r="A1676"/>
      <c r="B1676"/>
      <c r="C1676"/>
      <c r="D1676"/>
      <c r="E1676"/>
    </row>
    <row r="1677" spans="1:5">
      <c r="A1677"/>
      <c r="B1677"/>
      <c r="C1677"/>
      <c r="D1677"/>
      <c r="E1677"/>
    </row>
    <row r="1678" spans="1:5">
      <c r="A1678"/>
      <c r="B1678"/>
      <c r="C1678"/>
      <c r="D1678"/>
      <c r="E1678"/>
    </row>
    <row r="1679" spans="1:5">
      <c r="A1679"/>
      <c r="B1679"/>
      <c r="C1679"/>
      <c r="D1679"/>
      <c r="E1679"/>
    </row>
    <row r="1680" spans="1:5">
      <c r="A1680"/>
      <c r="B1680"/>
      <c r="C1680"/>
      <c r="D1680"/>
      <c r="E1680"/>
    </row>
    <row r="1681" spans="1:5">
      <c r="A1681"/>
      <c r="B1681"/>
      <c r="C1681"/>
      <c r="D1681"/>
      <c r="E1681"/>
    </row>
    <row r="1682" spans="1:5">
      <c r="A1682"/>
      <c r="B1682"/>
      <c r="C1682"/>
      <c r="D1682"/>
      <c r="E1682"/>
    </row>
    <row r="1683" spans="1:5">
      <c r="A1683"/>
      <c r="B1683"/>
      <c r="C1683"/>
      <c r="D1683"/>
      <c r="E1683"/>
    </row>
    <row r="1684" spans="1:5">
      <c r="A1684"/>
      <c r="B1684"/>
      <c r="C1684"/>
      <c r="D1684"/>
      <c r="E1684"/>
    </row>
    <row r="1685" spans="1:5">
      <c r="A1685"/>
      <c r="B1685"/>
      <c r="C1685"/>
      <c r="D1685"/>
      <c r="E1685"/>
    </row>
    <row r="1686" spans="1:5">
      <c r="A1686"/>
      <c r="B1686"/>
      <c r="C1686"/>
      <c r="D1686"/>
      <c r="E1686"/>
    </row>
    <row r="1687" spans="1:5">
      <c r="A1687"/>
      <c r="B1687"/>
      <c r="C1687"/>
      <c r="D1687"/>
      <c r="E1687"/>
    </row>
    <row r="1688" spans="1:5">
      <c r="A1688"/>
      <c r="B1688"/>
      <c r="C1688"/>
      <c r="D1688"/>
      <c r="E1688"/>
    </row>
    <row r="1689" spans="1:5">
      <c r="A1689"/>
      <c r="B1689"/>
      <c r="C1689"/>
      <c r="D1689"/>
      <c r="E1689"/>
    </row>
    <row r="1690" spans="1:5">
      <c r="A1690"/>
      <c r="B1690"/>
      <c r="C1690"/>
      <c r="D1690"/>
      <c r="E1690"/>
    </row>
    <row r="1691" spans="1:5">
      <c r="A1691"/>
      <c r="B1691"/>
      <c r="C1691"/>
      <c r="D1691"/>
      <c r="E1691"/>
    </row>
    <row r="1692" spans="1:5">
      <c r="A1692"/>
      <c r="B1692"/>
      <c r="C1692"/>
      <c r="D1692"/>
      <c r="E1692"/>
    </row>
    <row r="1693" spans="1:5">
      <c r="A1693"/>
      <c r="B1693"/>
      <c r="C1693"/>
      <c r="D1693"/>
      <c r="E1693"/>
    </row>
    <row r="1694" spans="1:5">
      <c r="A1694"/>
      <c r="B1694"/>
      <c r="C1694"/>
      <c r="D1694"/>
      <c r="E1694"/>
    </row>
    <row r="1695" spans="1:5">
      <c r="A1695"/>
      <c r="B1695"/>
      <c r="C1695"/>
      <c r="D1695"/>
      <c r="E1695"/>
    </row>
    <row r="1696" spans="1:5">
      <c r="A1696"/>
      <c r="B1696"/>
      <c r="C1696"/>
      <c r="D1696"/>
      <c r="E1696"/>
    </row>
    <row r="1697" spans="1:5">
      <c r="A1697"/>
      <c r="B1697"/>
      <c r="C1697"/>
      <c r="D1697"/>
      <c r="E1697"/>
    </row>
    <row r="1698" spans="1:5">
      <c r="A1698"/>
      <c r="B1698"/>
      <c r="C1698"/>
      <c r="D1698"/>
      <c r="E1698"/>
    </row>
    <row r="1699" spans="1:5">
      <c r="A1699"/>
      <c r="B1699"/>
      <c r="C1699"/>
      <c r="D1699"/>
      <c r="E1699"/>
    </row>
    <row r="1700" spans="1:5">
      <c r="A1700"/>
      <c r="B1700"/>
      <c r="C1700"/>
      <c r="D1700"/>
      <c r="E1700"/>
    </row>
    <row r="1701" spans="1:5">
      <c r="A1701"/>
      <c r="B1701"/>
      <c r="C1701"/>
      <c r="D1701"/>
      <c r="E1701"/>
    </row>
    <row r="1702" spans="1:5">
      <c r="A1702"/>
      <c r="B1702"/>
      <c r="C1702"/>
      <c r="D1702"/>
      <c r="E1702"/>
    </row>
    <row r="1703" spans="1:5">
      <c r="A1703"/>
      <c r="B1703"/>
      <c r="C1703"/>
      <c r="D1703"/>
      <c r="E1703"/>
    </row>
    <row r="1704" spans="1:5">
      <c r="A1704"/>
      <c r="B1704"/>
      <c r="C1704"/>
      <c r="D1704"/>
      <c r="E1704"/>
    </row>
    <row r="1705" spans="1:5">
      <c r="A1705"/>
      <c r="B1705"/>
      <c r="C1705"/>
      <c r="D1705"/>
      <c r="E1705"/>
    </row>
    <row r="1706" spans="1:5">
      <c r="A1706"/>
      <c r="B1706"/>
      <c r="C1706"/>
      <c r="D1706"/>
      <c r="E1706"/>
    </row>
    <row r="1707" spans="1:5">
      <c r="A1707"/>
      <c r="B1707"/>
      <c r="C1707"/>
      <c r="D1707"/>
      <c r="E1707"/>
    </row>
    <row r="1708" spans="1:5">
      <c r="A1708"/>
      <c r="B1708"/>
      <c r="C1708"/>
      <c r="D1708"/>
      <c r="E1708"/>
    </row>
    <row r="1709" spans="1:5">
      <c r="A1709"/>
      <c r="B1709"/>
      <c r="C1709"/>
      <c r="D1709"/>
      <c r="E1709"/>
    </row>
    <row r="1710" spans="1:5">
      <c r="A1710"/>
      <c r="B1710"/>
      <c r="C1710"/>
      <c r="D1710"/>
      <c r="E1710"/>
    </row>
    <row r="1711" spans="1:5">
      <c r="A1711"/>
      <c r="B1711"/>
      <c r="C1711"/>
      <c r="D1711"/>
      <c r="E1711"/>
    </row>
    <row r="1712" spans="1:5">
      <c r="A1712"/>
      <c r="B1712"/>
      <c r="C1712"/>
      <c r="D1712"/>
      <c r="E1712"/>
    </row>
    <row r="1713" spans="1:5">
      <c r="A1713"/>
      <c r="B1713"/>
      <c r="C1713"/>
      <c r="D1713"/>
      <c r="E1713"/>
    </row>
    <row r="1714" spans="1:5">
      <c r="A1714"/>
      <c r="B1714"/>
      <c r="C1714"/>
      <c r="D1714"/>
      <c r="E1714"/>
    </row>
    <row r="1715" spans="1:5">
      <c r="A1715"/>
      <c r="B1715"/>
      <c r="C1715"/>
      <c r="D1715"/>
      <c r="E1715"/>
    </row>
    <row r="1716" spans="1:5">
      <c r="A1716"/>
      <c r="B1716"/>
      <c r="C1716"/>
      <c r="D1716"/>
      <c r="E1716"/>
    </row>
    <row r="1717" spans="1:5">
      <c r="A1717"/>
      <c r="B1717"/>
      <c r="C1717"/>
      <c r="D1717"/>
      <c r="E1717"/>
    </row>
    <row r="1718" spans="1:5">
      <c r="A1718"/>
      <c r="B1718"/>
      <c r="C1718"/>
      <c r="D1718"/>
      <c r="E1718"/>
    </row>
    <row r="1719" spans="1:5">
      <c r="A1719"/>
      <c r="B1719"/>
      <c r="C1719"/>
      <c r="D1719"/>
      <c r="E1719"/>
    </row>
    <row r="1720" spans="1:5">
      <c r="A1720"/>
      <c r="B1720"/>
      <c r="C1720"/>
      <c r="D1720"/>
      <c r="E1720"/>
    </row>
    <row r="1721" spans="1:5">
      <c r="A1721"/>
      <c r="B1721"/>
      <c r="C1721"/>
      <c r="D1721"/>
      <c r="E1721"/>
    </row>
    <row r="1722" spans="1:5">
      <c r="A1722"/>
      <c r="B1722"/>
      <c r="C1722"/>
      <c r="D1722"/>
      <c r="E1722"/>
    </row>
    <row r="1723" spans="1:5">
      <c r="A1723"/>
      <c r="B1723"/>
      <c r="C1723"/>
      <c r="D1723"/>
      <c r="E1723"/>
    </row>
    <row r="1724" spans="1:5">
      <c r="A1724"/>
      <c r="B1724"/>
      <c r="C1724"/>
      <c r="D1724"/>
      <c r="E1724"/>
    </row>
    <row r="1725" spans="1:5">
      <c r="A1725"/>
      <c r="B1725"/>
      <c r="C1725"/>
      <c r="D1725"/>
      <c r="E1725"/>
    </row>
    <row r="1726" spans="1:5">
      <c r="A1726"/>
      <c r="B1726"/>
      <c r="C1726"/>
      <c r="D1726"/>
      <c r="E1726"/>
    </row>
    <row r="1727" spans="1:5">
      <c r="A1727"/>
      <c r="B1727"/>
      <c r="C1727"/>
      <c r="D1727"/>
      <c r="E1727"/>
    </row>
    <row r="1728" spans="1:5">
      <c r="A1728"/>
      <c r="B1728"/>
      <c r="C1728"/>
      <c r="D1728"/>
      <c r="E1728"/>
    </row>
    <row r="1729" spans="1:5">
      <c r="A1729"/>
      <c r="B1729"/>
      <c r="C1729"/>
      <c r="D1729"/>
      <c r="E1729"/>
    </row>
    <row r="1730" spans="1:5">
      <c r="A1730"/>
      <c r="B1730"/>
      <c r="C1730"/>
      <c r="D1730"/>
      <c r="E1730"/>
    </row>
    <row r="1731" spans="1:5">
      <c r="A1731"/>
      <c r="B1731"/>
      <c r="C1731"/>
      <c r="D1731"/>
      <c r="E1731"/>
    </row>
    <row r="1732" spans="1:5">
      <c r="A1732"/>
      <c r="B1732"/>
      <c r="C1732"/>
      <c r="D1732"/>
      <c r="E1732"/>
    </row>
    <row r="1733" spans="1:5">
      <c r="A1733"/>
      <c r="B1733"/>
      <c r="C1733"/>
      <c r="D1733"/>
      <c r="E1733"/>
    </row>
    <row r="1734" spans="1:5">
      <c r="A1734"/>
      <c r="B1734"/>
      <c r="C1734"/>
      <c r="D1734"/>
      <c r="E1734"/>
    </row>
    <row r="1735" spans="1:5">
      <c r="A1735"/>
      <c r="B1735"/>
      <c r="C1735"/>
      <c r="D1735"/>
      <c r="E1735"/>
    </row>
    <row r="1736" spans="1:5">
      <c r="A1736"/>
      <c r="B1736"/>
      <c r="C1736"/>
      <c r="D1736"/>
      <c r="E1736"/>
    </row>
    <row r="1737" spans="1:5">
      <c r="A1737"/>
      <c r="B1737"/>
      <c r="C1737"/>
      <c r="D1737"/>
      <c r="E1737"/>
    </row>
    <row r="1738" spans="1:5">
      <c r="A1738"/>
      <c r="B1738"/>
      <c r="C1738"/>
      <c r="D1738"/>
      <c r="E1738"/>
    </row>
    <row r="1739" spans="1:5">
      <c r="A1739"/>
      <c r="B1739"/>
      <c r="C1739"/>
      <c r="D1739"/>
      <c r="E1739"/>
    </row>
    <row r="1740" spans="1:5">
      <c r="A1740"/>
      <c r="B1740"/>
      <c r="C1740"/>
      <c r="D1740"/>
      <c r="E1740"/>
    </row>
    <row r="1741" spans="1:5">
      <c r="A1741"/>
      <c r="B1741"/>
      <c r="C1741"/>
      <c r="D1741"/>
      <c r="E1741"/>
    </row>
    <row r="1742" spans="1:5">
      <c r="A1742"/>
      <c r="B1742"/>
      <c r="C1742"/>
      <c r="D1742"/>
      <c r="E1742"/>
    </row>
    <row r="1743" spans="1:5">
      <c r="A1743"/>
      <c r="B1743"/>
      <c r="C1743"/>
      <c r="D1743"/>
      <c r="E1743"/>
    </row>
    <row r="1744" spans="1:5">
      <c r="A1744"/>
      <c r="B1744"/>
      <c r="C1744"/>
      <c r="D1744"/>
      <c r="E1744"/>
    </row>
    <row r="1745" spans="1:5">
      <c r="A1745"/>
      <c r="B1745"/>
      <c r="C1745"/>
      <c r="D1745"/>
      <c r="E1745"/>
    </row>
    <row r="1746" spans="1:5">
      <c r="A1746"/>
      <c r="B1746"/>
      <c r="C1746"/>
      <c r="D1746"/>
      <c r="E1746"/>
    </row>
    <row r="1747" spans="1:5">
      <c r="A1747"/>
      <c r="B1747"/>
      <c r="C1747"/>
      <c r="D1747"/>
      <c r="E1747"/>
    </row>
    <row r="1748" spans="1:5">
      <c r="A1748"/>
      <c r="B1748"/>
      <c r="C1748"/>
      <c r="D1748"/>
      <c r="E1748"/>
    </row>
    <row r="1749" spans="1:5">
      <c r="A1749"/>
      <c r="B1749"/>
      <c r="C1749"/>
      <c r="D1749"/>
      <c r="E1749"/>
    </row>
    <row r="1750" spans="1:5">
      <c r="A1750"/>
      <c r="B1750"/>
      <c r="C1750"/>
      <c r="D1750"/>
      <c r="E1750"/>
    </row>
    <row r="1751" spans="1:5">
      <c r="A1751"/>
      <c r="B1751"/>
      <c r="C1751"/>
      <c r="D1751"/>
      <c r="E1751"/>
    </row>
    <row r="1752" spans="1:5">
      <c r="A1752"/>
      <c r="B1752"/>
      <c r="C1752"/>
      <c r="D1752"/>
      <c r="E1752"/>
    </row>
    <row r="1753" spans="1:5">
      <c r="A1753"/>
      <c r="B1753"/>
      <c r="C1753"/>
      <c r="D1753"/>
      <c r="E1753"/>
    </row>
    <row r="1754" spans="1:5">
      <c r="A1754"/>
      <c r="B1754"/>
      <c r="C1754"/>
      <c r="D1754"/>
      <c r="E1754"/>
    </row>
    <row r="1755" spans="1:5">
      <c r="A1755"/>
      <c r="B1755"/>
      <c r="C1755"/>
      <c r="D1755"/>
      <c r="E1755"/>
    </row>
    <row r="1756" spans="1:5">
      <c r="A1756"/>
      <c r="B1756"/>
      <c r="C1756"/>
      <c r="D1756"/>
      <c r="E1756"/>
    </row>
    <row r="1757" spans="1:5">
      <c r="A1757"/>
      <c r="B1757"/>
      <c r="C1757"/>
      <c r="D1757"/>
      <c r="E1757"/>
    </row>
    <row r="1758" spans="1:5">
      <c r="A1758"/>
      <c r="B1758"/>
      <c r="C1758"/>
      <c r="D1758"/>
      <c r="E1758"/>
    </row>
    <row r="1759" spans="1:5">
      <c r="A1759"/>
      <c r="B1759"/>
      <c r="C1759"/>
      <c r="D1759"/>
      <c r="E1759"/>
    </row>
    <row r="1760" spans="1:5">
      <c r="A1760"/>
      <c r="B1760"/>
      <c r="C1760"/>
      <c r="D1760"/>
      <c r="E1760"/>
    </row>
    <row r="1761" spans="1:5">
      <c r="A1761"/>
      <c r="B1761"/>
      <c r="C1761"/>
      <c r="D1761"/>
      <c r="E1761"/>
    </row>
    <row r="1762" spans="1:5">
      <c r="A1762"/>
      <c r="B1762"/>
      <c r="C1762"/>
      <c r="D1762"/>
      <c r="E1762"/>
    </row>
    <row r="1763" spans="1:5">
      <c r="A1763"/>
      <c r="B1763"/>
      <c r="C1763"/>
      <c r="D1763"/>
      <c r="E1763"/>
    </row>
    <row r="1764" spans="1:5">
      <c r="A1764"/>
      <c r="B1764"/>
      <c r="C1764"/>
      <c r="D1764"/>
      <c r="E1764"/>
    </row>
    <row r="1765" spans="1:5">
      <c r="A1765"/>
      <c r="B1765"/>
      <c r="C1765"/>
      <c r="D1765"/>
      <c r="E1765"/>
    </row>
    <row r="1766" spans="1:5">
      <c r="A1766"/>
      <c r="B1766"/>
      <c r="C1766"/>
      <c r="D1766"/>
      <c r="E1766"/>
    </row>
    <row r="1767" spans="1:5">
      <c r="A1767"/>
      <c r="B1767"/>
      <c r="C1767"/>
      <c r="D1767"/>
      <c r="E1767"/>
    </row>
    <row r="1768" spans="1:5">
      <c r="A1768"/>
      <c r="B1768"/>
      <c r="C1768"/>
      <c r="D1768"/>
      <c r="E1768"/>
    </row>
    <row r="1769" spans="1:5">
      <c r="A1769"/>
      <c r="B1769"/>
      <c r="C1769"/>
      <c r="D1769"/>
      <c r="E1769"/>
    </row>
    <row r="1770" spans="1:5">
      <c r="A1770"/>
      <c r="B1770"/>
      <c r="C1770"/>
      <c r="D1770"/>
      <c r="E1770"/>
    </row>
    <row r="1771" spans="1:5">
      <c r="A1771"/>
      <c r="B1771"/>
      <c r="C1771"/>
      <c r="D1771"/>
      <c r="E1771"/>
    </row>
    <row r="1772" spans="1:5">
      <c r="A1772"/>
      <c r="B1772"/>
      <c r="C1772"/>
      <c r="D1772"/>
      <c r="E1772"/>
    </row>
    <row r="1773" spans="1:5">
      <c r="A1773"/>
      <c r="B1773"/>
      <c r="C1773"/>
      <c r="D1773"/>
      <c r="E1773"/>
    </row>
    <row r="1774" spans="1:5">
      <c r="A1774"/>
      <c r="B1774"/>
      <c r="C1774"/>
      <c r="D1774"/>
      <c r="E1774"/>
    </row>
    <row r="1775" spans="1:5">
      <c r="A1775"/>
      <c r="B1775"/>
      <c r="C1775"/>
      <c r="D1775"/>
      <c r="E1775"/>
    </row>
    <row r="1776" spans="1:5">
      <c r="A1776"/>
      <c r="B1776"/>
      <c r="C1776"/>
      <c r="D1776"/>
      <c r="E1776"/>
    </row>
    <row r="1777" spans="1:5">
      <c r="A1777"/>
      <c r="B1777"/>
      <c r="C1777"/>
      <c r="D1777"/>
      <c r="E1777"/>
    </row>
    <row r="1778" spans="1:5">
      <c r="A1778"/>
      <c r="B1778"/>
      <c r="C1778"/>
      <c r="D1778"/>
      <c r="E1778"/>
    </row>
    <row r="1779" spans="1:5">
      <c r="A1779"/>
      <c r="B1779"/>
      <c r="C1779"/>
      <c r="D1779"/>
      <c r="E1779"/>
    </row>
    <row r="1780" spans="1:5">
      <c r="A1780"/>
      <c r="B1780"/>
      <c r="C1780"/>
      <c r="D1780"/>
      <c r="E1780"/>
    </row>
    <row r="1781" spans="1:5">
      <c r="A1781"/>
      <c r="B1781"/>
      <c r="C1781"/>
      <c r="D1781"/>
      <c r="E1781"/>
    </row>
    <row r="1782" spans="1:5">
      <c r="A1782"/>
      <c r="B1782"/>
      <c r="C1782"/>
      <c r="D1782"/>
      <c r="E1782"/>
    </row>
    <row r="1783" spans="1:5">
      <c r="A1783"/>
      <c r="B1783"/>
      <c r="C1783"/>
      <c r="D1783"/>
      <c r="E1783"/>
    </row>
    <row r="1784" spans="1:5">
      <c r="A1784"/>
      <c r="B1784"/>
      <c r="C1784"/>
      <c r="D1784"/>
      <c r="E1784"/>
    </row>
    <row r="1785" spans="1:5">
      <c r="A1785"/>
      <c r="B1785"/>
      <c r="C1785"/>
      <c r="D1785"/>
      <c r="E1785"/>
    </row>
    <row r="1786" spans="1:5">
      <c r="A1786"/>
      <c r="B1786"/>
      <c r="C1786"/>
      <c r="D1786"/>
      <c r="E1786"/>
    </row>
    <row r="1787" spans="1:5">
      <c r="A1787"/>
      <c r="B1787"/>
      <c r="C1787"/>
      <c r="D1787"/>
      <c r="E1787"/>
    </row>
    <row r="1788" spans="1:5">
      <c r="A1788"/>
      <c r="B1788"/>
      <c r="C1788"/>
      <c r="D1788"/>
      <c r="E1788"/>
    </row>
    <row r="1789" spans="1:5">
      <c r="A1789"/>
      <c r="B1789"/>
      <c r="C1789"/>
      <c r="D1789"/>
      <c r="E1789"/>
    </row>
    <row r="1790" spans="1:5">
      <c r="A1790"/>
      <c r="B1790"/>
      <c r="C1790"/>
      <c r="D1790"/>
      <c r="E1790"/>
    </row>
    <row r="1791" spans="1:5">
      <c r="A1791"/>
      <c r="B1791"/>
      <c r="C1791"/>
      <c r="D1791"/>
      <c r="E1791"/>
    </row>
    <row r="1792" spans="1:5">
      <c r="A1792"/>
      <c r="B1792"/>
      <c r="C1792"/>
      <c r="D1792"/>
      <c r="E1792"/>
    </row>
    <row r="1793" spans="1:5">
      <c r="A1793"/>
      <c r="B1793"/>
      <c r="C1793"/>
      <c r="D1793"/>
      <c r="E1793"/>
    </row>
    <row r="1794" spans="1:5">
      <c r="A1794"/>
      <c r="B1794"/>
      <c r="C1794"/>
      <c r="D1794"/>
      <c r="E1794"/>
    </row>
    <row r="1795" spans="1:5">
      <c r="A1795"/>
      <c r="B1795"/>
      <c r="C1795"/>
      <c r="D1795"/>
      <c r="E1795"/>
    </row>
    <row r="1796" spans="1:5">
      <c r="A1796"/>
      <c r="B1796"/>
      <c r="C1796"/>
      <c r="D1796"/>
      <c r="E1796"/>
    </row>
    <row r="1797" spans="1:5">
      <c r="A1797"/>
      <c r="B1797"/>
      <c r="C1797"/>
      <c r="D1797"/>
      <c r="E1797"/>
    </row>
    <row r="1798" spans="1:5">
      <c r="A1798"/>
      <c r="B1798"/>
      <c r="C1798"/>
      <c r="D1798"/>
      <c r="E1798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V2:W51"/>
  <sheetViews>
    <sheetView topLeftCell="A29" workbookViewId="0">
      <selection activeCell="W51" sqref="A1:W51"/>
    </sheetView>
  </sheetViews>
  <sheetFormatPr defaultColWidth="9" defaultRowHeight="14.25"/>
  <cols>
    <col min="21" max="21" width="12.625"/>
  </cols>
  <sheetData>
    <row r="2" spans="22:23">
      <c r="V2" s="1"/>
      <c r="W2" s="1"/>
    </row>
    <row r="3" spans="22:23">
      <c r="V3" s="1"/>
      <c r="W3" s="1"/>
    </row>
    <row r="4" spans="22:23">
      <c r="V4" s="1"/>
      <c r="W4" s="1"/>
    </row>
    <row r="5" spans="22:23">
      <c r="V5" s="1"/>
      <c r="W5" s="1"/>
    </row>
    <row r="6" spans="22:23">
      <c r="V6" s="1"/>
      <c r="W6" s="1"/>
    </row>
    <row r="7" spans="22:23">
      <c r="V7" s="1"/>
      <c r="W7" s="1"/>
    </row>
    <row r="8" spans="22:23">
      <c r="V8" s="1"/>
      <c r="W8" s="1"/>
    </row>
    <row r="9" spans="22:23">
      <c r="V9" s="1"/>
      <c r="W9" s="1"/>
    </row>
    <row r="10" spans="22:23">
      <c r="V10" s="1"/>
      <c r="W10" s="1"/>
    </row>
    <row r="11" spans="22:23">
      <c r="V11" s="1"/>
      <c r="W11" s="1"/>
    </row>
    <row r="12" spans="22:23">
      <c r="V12" s="1"/>
      <c r="W12" s="1"/>
    </row>
    <row r="13" spans="22:23">
      <c r="V13" s="1"/>
      <c r="W13" s="1"/>
    </row>
    <row r="14" spans="22:23">
      <c r="V14" s="1"/>
      <c r="W14" s="1"/>
    </row>
    <row r="15" spans="22:23">
      <c r="V15" s="1"/>
      <c r="W15" s="1"/>
    </row>
    <row r="16" spans="22:23">
      <c r="V16" s="1"/>
      <c r="W16" s="1"/>
    </row>
    <row r="17" spans="22:23">
      <c r="V17" s="1"/>
      <c r="W17" s="1"/>
    </row>
    <row r="18" spans="22:23">
      <c r="V18" s="1"/>
      <c r="W18" s="1"/>
    </row>
    <row r="19" spans="22:23">
      <c r="V19" s="1"/>
      <c r="W19" s="1"/>
    </row>
    <row r="20" spans="22:23">
      <c r="V20" s="1"/>
      <c r="W20" s="1"/>
    </row>
    <row r="21" spans="22:23">
      <c r="V21" s="1"/>
      <c r="W21" s="1"/>
    </row>
    <row r="22" spans="22:23">
      <c r="V22" s="1"/>
      <c r="W22" s="1"/>
    </row>
    <row r="23" spans="22:23">
      <c r="V23" s="1"/>
      <c r="W23" s="1"/>
    </row>
    <row r="24" spans="22:23">
      <c r="V24" s="1"/>
      <c r="W24" s="1"/>
    </row>
    <row r="25" spans="22:23">
      <c r="V25" s="1"/>
      <c r="W25" s="1"/>
    </row>
    <row r="26" spans="22:23">
      <c r="V26" s="1"/>
      <c r="W26" s="1"/>
    </row>
    <row r="27" spans="22:23">
      <c r="V27" s="1"/>
      <c r="W27" s="1"/>
    </row>
    <row r="28" spans="22:23">
      <c r="V28" s="1"/>
      <c r="W28" s="1"/>
    </row>
    <row r="29" spans="22:23">
      <c r="V29" s="1"/>
      <c r="W29" s="1"/>
    </row>
    <row r="30" spans="22:23">
      <c r="V30" s="1"/>
      <c r="W30" s="1"/>
    </row>
    <row r="31" spans="22:23">
      <c r="V31" s="1"/>
      <c r="W31" s="1"/>
    </row>
    <row r="32" spans="22:23">
      <c r="V32" s="1"/>
      <c r="W32" s="1"/>
    </row>
    <row r="33" spans="22:23">
      <c r="V33" s="1"/>
      <c r="W33" s="1"/>
    </row>
    <row r="34" spans="22:23">
      <c r="V34" s="1"/>
      <c r="W34" s="1"/>
    </row>
    <row r="35" spans="22:23">
      <c r="V35" s="1"/>
      <c r="W35" s="1"/>
    </row>
    <row r="36" spans="22:23">
      <c r="V36" s="1"/>
      <c r="W36" s="1"/>
    </row>
    <row r="37" spans="22:23">
      <c r="V37" s="1"/>
      <c r="W37" s="1"/>
    </row>
    <row r="38" spans="22:23">
      <c r="V38" s="1"/>
      <c r="W38" s="1"/>
    </row>
    <row r="39" spans="22:23">
      <c r="V39" s="1"/>
      <c r="W39" s="1"/>
    </row>
    <row r="40" spans="22:23">
      <c r="V40" s="1"/>
      <c r="W40" s="1"/>
    </row>
    <row r="41" spans="22:23">
      <c r="V41" s="1"/>
      <c r="W41" s="1"/>
    </row>
    <row r="42" spans="22:23">
      <c r="V42" s="1"/>
      <c r="W42" s="1"/>
    </row>
    <row r="43" spans="22:23">
      <c r="V43" s="1"/>
      <c r="W43" s="1"/>
    </row>
    <row r="44" spans="22:23">
      <c r="V44" s="1"/>
      <c r="W44" s="1"/>
    </row>
    <row r="45" spans="22:23">
      <c r="V45" s="1"/>
      <c r="W45" s="1"/>
    </row>
    <row r="46" spans="22:23">
      <c r="V46" s="1"/>
      <c r="W46" s="1"/>
    </row>
    <row r="47" spans="22:23">
      <c r="V47" s="1"/>
      <c r="W47" s="1"/>
    </row>
    <row r="48" spans="22:23">
      <c r="V48" s="1"/>
      <c r="W48" s="1"/>
    </row>
    <row r="49" spans="22:23">
      <c r="V49" s="1"/>
      <c r="W49" s="1"/>
    </row>
    <row r="50" spans="22:23">
      <c r="V50" s="1"/>
      <c r="W50" s="1"/>
    </row>
    <row r="51" spans="22:23">
      <c r="V51" s="1"/>
      <c r="W5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怪物表</vt:lpstr>
      <vt:lpstr>怪物组</vt:lpstr>
      <vt:lpstr>类型守军表</vt:lpstr>
      <vt:lpstr>难度数据</vt:lpstr>
      <vt:lpstr>检索目录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2019-11-06T11:54:24Z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