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BACまとめ" sheetId="1" r:id="rId4"/>
    <sheet state="visible" name="Auth0" sheetId="2" r:id="rId5"/>
  </sheets>
  <definedNames/>
  <calcPr/>
</workbook>
</file>

<file path=xl/sharedStrings.xml><?xml version="1.0" encoding="utf-8"?>
<sst xmlns="http://schemas.openxmlformats.org/spreadsheetml/2006/main" count="266" uniqueCount="79">
  <si>
    <t>resource \ role</t>
  </si>
  <si>
    <t>PU</t>
  </si>
  <si>
    <t>RO</t>
  </si>
  <si>
    <t>SS</t>
  </si>
  <si>
    <t>permission_name</t>
  </si>
  <si>
    <t>role</t>
  </si>
  <si>
    <t>description</t>
  </si>
  <si>
    <t>resource_server_name</t>
  </si>
  <si>
    <t>resource_server_identifier</t>
  </si>
  <si>
    <t>operation</t>
  </si>
  <si>
    <t>resource</t>
  </si>
  <si>
    <t>create:user</t>
  </si>
  <si>
    <t>ユーザーの作成権限</t>
  </si>
  <si>
    <t>HOGE Local</t>
  </si>
  <si>
    <t>http://localhost</t>
  </si>
  <si>
    <t>create:company</t>
  </si>
  <si>
    <t>企業情報の作成権限</t>
  </si>
  <si>
    <t>create:ticket</t>
  </si>
  <si>
    <t>チケット情報の作成権限</t>
  </si>
  <si>
    <t>delete:company</t>
  </si>
  <si>
    <t>企業情報の削除権限</t>
  </si>
  <si>
    <t>delete:ticket</t>
  </si>
  <si>
    <t>チケット情報の削除権限</t>
  </si>
  <si>
    <t>read:car</t>
  </si>
  <si>
    <t>車両情報の閲覧権限</t>
  </si>
  <si>
    <t>read:drive</t>
  </si>
  <si>
    <t>運転情報の閲覧権限</t>
  </si>
  <si>
    <t>read:company</t>
  </si>
  <si>
    <t>企業情報の閲覧権限</t>
  </si>
  <si>
    <t>read:own-company</t>
  </si>
  <si>
    <t>所属する企業の企業情報の閲覧権限</t>
  </si>
  <si>
    <t>read:parking</t>
  </si>
  <si>
    <t>駐車場情報の閲覧権限</t>
  </si>
  <si>
    <t>read:user</t>
  </si>
  <si>
    <t>ユーザー情報の閲覧権限</t>
  </si>
  <si>
    <t>read:ticket</t>
  </si>
  <si>
    <t>チケット情報の閲覧権限</t>
  </si>
  <si>
    <t>update:company</t>
  </si>
  <si>
    <t>企業情報の更新権限</t>
  </si>
  <si>
    <t>update:ticket</t>
  </si>
  <si>
    <t>チケット情報の更新権限</t>
  </si>
  <si>
    <t>create:own-car</t>
  </si>
  <si>
    <t>所属する企業の車両情報の作成権限</t>
  </si>
  <si>
    <t>create:own-company</t>
  </si>
  <si>
    <t>所属する企業の企業情報の作成権限</t>
  </si>
  <si>
    <t>create:own-parking</t>
  </si>
  <si>
    <t>所属する企業の駐車場情報の作成権限</t>
  </si>
  <si>
    <t>create:own-user</t>
  </si>
  <si>
    <t>所属する企業のユーザー情報の作成権限</t>
  </si>
  <si>
    <t>create:own-ticket</t>
  </si>
  <si>
    <t>所属する企業のチケット情報の作成権限</t>
  </si>
  <si>
    <t>delete:own-car</t>
  </si>
  <si>
    <t>所属する企業の車両情報の削除権限</t>
  </si>
  <si>
    <t>delete:own-other-user</t>
  </si>
  <si>
    <t>所属する企業の自分以外のユーザーの削除権限</t>
  </si>
  <si>
    <t>delete:own-parking</t>
  </si>
  <si>
    <t>所属する企業の駐車場情報の削除権限</t>
  </si>
  <si>
    <t>delete:own-ticket</t>
  </si>
  <si>
    <t>所属する企業のチケット情報の削除権限</t>
  </si>
  <si>
    <t>read:own-car</t>
  </si>
  <si>
    <t>所属する企業の車両情報の閲覧権限</t>
  </si>
  <si>
    <t>read:own-drive</t>
  </si>
  <si>
    <t>所属する企業の運転情報の閲覧権限</t>
  </si>
  <si>
    <t>read:own-user</t>
  </si>
  <si>
    <t>所属する企業のユーザー情報の閲覧権限</t>
  </si>
  <si>
    <t>update:own-car</t>
  </si>
  <si>
    <t>所属する企業の車両情報の更新権限</t>
  </si>
  <si>
    <t>update:own-company</t>
  </si>
  <si>
    <t>所属する企業の企業情報の更新権限</t>
  </si>
  <si>
    <t>update:own-parking</t>
  </si>
  <si>
    <t>所属する企業の駐車場情報の更新権限</t>
  </si>
  <si>
    <t>update:own-user</t>
  </si>
  <si>
    <t>所属する企業のユーザー情報の更新権限</t>
  </si>
  <si>
    <t>update:own-ticket</t>
  </si>
  <si>
    <t>所属する企業のチケット情報の更新権限</t>
  </si>
  <si>
    <t>create:self-user</t>
  </si>
  <si>
    <t>自身のユーザー情報の作成権限</t>
  </si>
  <si>
    <t>update:self-user</t>
  </si>
  <si>
    <t>自身のユーザー情報の更新権限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</si>
</sst>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u/>
      <color rgb="FF0000FF"/>
    </font>
    <font>
      <color rgb="FF666666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localhost" TargetMode="External"/><Relationship Id="rId42" Type="http://schemas.openxmlformats.org/officeDocument/2006/relationships/hyperlink" Target="http://localhost" TargetMode="External"/><Relationship Id="rId41" Type="http://schemas.openxmlformats.org/officeDocument/2006/relationships/hyperlink" Target="http://localhost" TargetMode="External"/><Relationship Id="rId44" Type="http://schemas.openxmlformats.org/officeDocument/2006/relationships/hyperlink" Target="http://localhost" TargetMode="External"/><Relationship Id="rId43" Type="http://schemas.openxmlformats.org/officeDocument/2006/relationships/hyperlink" Target="http://localhost" TargetMode="External"/><Relationship Id="rId46" Type="http://schemas.openxmlformats.org/officeDocument/2006/relationships/hyperlink" Target="http://localhost" TargetMode="External"/><Relationship Id="rId45" Type="http://schemas.openxmlformats.org/officeDocument/2006/relationships/hyperlink" Target="http://localhost" TargetMode="External"/><Relationship Id="rId1" Type="http://schemas.openxmlformats.org/officeDocument/2006/relationships/hyperlink" Target="http://localhost" TargetMode="External"/><Relationship Id="rId2" Type="http://schemas.openxmlformats.org/officeDocument/2006/relationships/hyperlink" Target="http://localhost" TargetMode="External"/><Relationship Id="rId3" Type="http://schemas.openxmlformats.org/officeDocument/2006/relationships/hyperlink" Target="http://localhost" TargetMode="External"/><Relationship Id="rId4" Type="http://schemas.openxmlformats.org/officeDocument/2006/relationships/hyperlink" Target="http://localhost" TargetMode="External"/><Relationship Id="rId9" Type="http://schemas.openxmlformats.org/officeDocument/2006/relationships/hyperlink" Target="http://localhost" TargetMode="External"/><Relationship Id="rId48" Type="http://schemas.openxmlformats.org/officeDocument/2006/relationships/hyperlink" Target="http://localhost" TargetMode="External"/><Relationship Id="rId47" Type="http://schemas.openxmlformats.org/officeDocument/2006/relationships/hyperlink" Target="http://localhost" TargetMode="External"/><Relationship Id="rId49" Type="http://schemas.openxmlformats.org/officeDocument/2006/relationships/hyperlink" Target="http://localhost" TargetMode="External"/><Relationship Id="rId5" Type="http://schemas.openxmlformats.org/officeDocument/2006/relationships/hyperlink" Target="http://localhost" TargetMode="External"/><Relationship Id="rId6" Type="http://schemas.openxmlformats.org/officeDocument/2006/relationships/hyperlink" Target="http://localhost" TargetMode="External"/><Relationship Id="rId7" Type="http://schemas.openxmlformats.org/officeDocument/2006/relationships/hyperlink" Target="http://localhost" TargetMode="External"/><Relationship Id="rId8" Type="http://schemas.openxmlformats.org/officeDocument/2006/relationships/hyperlink" Target="http://localhost" TargetMode="External"/><Relationship Id="rId31" Type="http://schemas.openxmlformats.org/officeDocument/2006/relationships/hyperlink" Target="http://localhost" TargetMode="External"/><Relationship Id="rId30" Type="http://schemas.openxmlformats.org/officeDocument/2006/relationships/hyperlink" Target="http://localhost" TargetMode="External"/><Relationship Id="rId33" Type="http://schemas.openxmlformats.org/officeDocument/2006/relationships/hyperlink" Target="http://localhost" TargetMode="External"/><Relationship Id="rId32" Type="http://schemas.openxmlformats.org/officeDocument/2006/relationships/hyperlink" Target="http://localhost" TargetMode="External"/><Relationship Id="rId35" Type="http://schemas.openxmlformats.org/officeDocument/2006/relationships/hyperlink" Target="http://localhost" TargetMode="External"/><Relationship Id="rId34" Type="http://schemas.openxmlformats.org/officeDocument/2006/relationships/hyperlink" Target="http://localhost" TargetMode="External"/><Relationship Id="rId37" Type="http://schemas.openxmlformats.org/officeDocument/2006/relationships/hyperlink" Target="http://localhost" TargetMode="External"/><Relationship Id="rId36" Type="http://schemas.openxmlformats.org/officeDocument/2006/relationships/hyperlink" Target="http://localhost" TargetMode="External"/><Relationship Id="rId39" Type="http://schemas.openxmlformats.org/officeDocument/2006/relationships/hyperlink" Target="http://localhost" TargetMode="External"/><Relationship Id="rId38" Type="http://schemas.openxmlformats.org/officeDocument/2006/relationships/hyperlink" Target="http://localhost" TargetMode="External"/><Relationship Id="rId20" Type="http://schemas.openxmlformats.org/officeDocument/2006/relationships/hyperlink" Target="http://localhost" TargetMode="External"/><Relationship Id="rId22" Type="http://schemas.openxmlformats.org/officeDocument/2006/relationships/hyperlink" Target="http://localhost" TargetMode="External"/><Relationship Id="rId21" Type="http://schemas.openxmlformats.org/officeDocument/2006/relationships/hyperlink" Target="http://localhost" TargetMode="External"/><Relationship Id="rId24" Type="http://schemas.openxmlformats.org/officeDocument/2006/relationships/hyperlink" Target="http://localhost" TargetMode="External"/><Relationship Id="rId23" Type="http://schemas.openxmlformats.org/officeDocument/2006/relationships/hyperlink" Target="http://localhost" TargetMode="External"/><Relationship Id="rId26" Type="http://schemas.openxmlformats.org/officeDocument/2006/relationships/hyperlink" Target="http://localhost" TargetMode="External"/><Relationship Id="rId25" Type="http://schemas.openxmlformats.org/officeDocument/2006/relationships/hyperlink" Target="http://localhost" TargetMode="External"/><Relationship Id="rId28" Type="http://schemas.openxmlformats.org/officeDocument/2006/relationships/hyperlink" Target="http://localhost" TargetMode="External"/><Relationship Id="rId27" Type="http://schemas.openxmlformats.org/officeDocument/2006/relationships/hyperlink" Target="http://localhost" TargetMode="External"/><Relationship Id="rId29" Type="http://schemas.openxmlformats.org/officeDocument/2006/relationships/hyperlink" Target="http://localhost" TargetMode="External"/><Relationship Id="rId51" Type="http://schemas.openxmlformats.org/officeDocument/2006/relationships/hyperlink" Target="http://localhost" TargetMode="External"/><Relationship Id="rId50" Type="http://schemas.openxmlformats.org/officeDocument/2006/relationships/hyperlink" Target="http://localhost" TargetMode="External"/><Relationship Id="rId52" Type="http://schemas.openxmlformats.org/officeDocument/2006/relationships/drawing" Target="../drawings/drawing2.xml"/><Relationship Id="rId11" Type="http://schemas.openxmlformats.org/officeDocument/2006/relationships/hyperlink" Target="http://localhost" TargetMode="External"/><Relationship Id="rId10" Type="http://schemas.openxmlformats.org/officeDocument/2006/relationships/hyperlink" Target="http://localhost" TargetMode="External"/><Relationship Id="rId13" Type="http://schemas.openxmlformats.org/officeDocument/2006/relationships/hyperlink" Target="http://localhost" TargetMode="External"/><Relationship Id="rId12" Type="http://schemas.openxmlformats.org/officeDocument/2006/relationships/hyperlink" Target="http://localhost" TargetMode="External"/><Relationship Id="rId15" Type="http://schemas.openxmlformats.org/officeDocument/2006/relationships/hyperlink" Target="http://localhost" TargetMode="External"/><Relationship Id="rId14" Type="http://schemas.openxmlformats.org/officeDocument/2006/relationships/hyperlink" Target="http://localhost" TargetMode="External"/><Relationship Id="rId17" Type="http://schemas.openxmlformats.org/officeDocument/2006/relationships/hyperlink" Target="http://localhost" TargetMode="External"/><Relationship Id="rId16" Type="http://schemas.openxmlformats.org/officeDocument/2006/relationships/hyperlink" Target="http://localhost" TargetMode="External"/><Relationship Id="rId19" Type="http://schemas.openxmlformats.org/officeDocument/2006/relationships/hyperlink" Target="http://localhost" TargetMode="External"/><Relationship Id="rId18" Type="http://schemas.openxmlformats.org/officeDocument/2006/relationships/hyperlink" Target="http://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4" width="2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tr">
        <f>IFERROR(__xludf.DUMMYFUNCTION("UNIQUE(Auth0!H2:H52)"),"user")</f>
        <v>user</v>
      </c>
      <c r="B2" s="3" t="str">
        <f>IFERROR(__xludf.DUMMYFUNCTION("IFNA(JOIN(CHAR(10),IF(VLOOKUP(""*""&amp;$A2,INDIRECT(""Auth0!""&amp;ADDRESS(MAX(IF(Auth0!$B:$B&lt;&gt;"""", COLUMN(Auth0!$B:$B),""""), MATCH(B$1,Auth0!$B:$B,0)),COLUMN(Auth0!$A:$A),1,TRUE)&amp;"":""&amp;ADDRESS(MAX(IF(Auth0!$B:$B&lt;&gt;"""", COLUMN(Auth0!$B:$B),""""), IF(C$1&lt;&gt;"""","&amp;"MATCH(C$1,Auth0!$B:$B,0)-1,MATCH("""",Auth0!$B:$B,-1))),COLUMN(Auth0!$B:$B),1,TRUE)),2,FALSE)=B$1,QUERY(INDIRECT(""Auth0!""&amp;ADDRESS(MAX(IF(Auth0!$B:$B&lt;&gt;"""", COLUMN(Auth0!$B:$B),""""), MATCH(B$1,Auth0!$B:$B,0)),COLUMN(Auth0!$A:$A),1,TRUE)&amp;"":""&amp;ADDRESS(MA"&amp;"X(IF(Auth0!$B:$B&lt;&gt;"""", COLUMN(Auth0!$B:$B),""""), IF(C$1&lt;&gt;"""",MATCH(C$1,Auth0!$B:$B,0)-1,MATCH("""",Auth0!$B:$B,-1))),COLUMN(Auth0!$B:$B),1,TRUE)),""SELECT A  WHERE A LIKE '%""&amp;$A2&amp;""' AND B = '""&amp;B$1&amp;""'""),"""")),"""")"),"create:user
read:user")</f>
        <v>create:user
read:user</v>
      </c>
      <c r="C2" s="3" t="str">
        <f>IFERROR(__xludf.DUMMYFUNCTION("IFNA(JOIN(CHAR(10),IF(VLOOKUP(""*""&amp;$A2,INDIRECT(""Auth0!""&amp;ADDRESS(MAX(IF(Auth0!$B:$B&lt;&gt;"""", COLUMN(Auth0!$B:$B),""""), MATCH(C$1,Auth0!$B:$B,0)),COLUMN(Auth0!$A:$A),1,TRUE)&amp;"":""&amp;ADDRESS(MAX(IF(Auth0!$B:$B&lt;&gt;"""", COLUMN(Auth0!$B:$B),""""), IF(D$1&lt;&gt;"""","&amp;"MATCH(D$1,Auth0!$B:$B,0)-1,MATCH("""",Auth0!$B:$B,-1))),COLUMN(Auth0!$B:$B),1,TRUE)),2,FALSE)=C$1,QUERY(INDIRECT(""Auth0!""&amp;ADDRESS(MAX(IF(Auth0!$B:$B&lt;&gt;"""", COLUMN(Auth0!$B:$B),""""), MATCH(C$1,Auth0!$B:$B,0)),COLUMN(Auth0!$A:$A),1,TRUE)&amp;"":""&amp;ADDRESS(MA"&amp;"X(IF(Auth0!$B:$B&lt;&gt;"""", COLUMN(Auth0!$B:$B),""""), IF(D$1&lt;&gt;"""",MATCH(D$1,Auth0!$B:$B,0)-1,MATCH("""",Auth0!$B:$B,-1))),COLUMN(Auth0!$B:$B),1,TRUE)),""SELECT A  WHERE A LIKE '%""&amp;$A2&amp;""' AND B = '""&amp;C$1&amp;""'""),"""")),"""")"),"create:own-user
delete:own-other-user
read:own-user
update:own-user")</f>
        <v>create:own-user
delete:own-other-user
read:own-user
update:own-user</v>
      </c>
      <c r="D2" s="3" t="str">
        <f>IFERROR(__xludf.DUMMYFUNCTION("IFNA(JOIN(CHAR(10),IF(VLOOKUP(""*""&amp;$A2,INDIRECT(""Auth0!""&amp;ADDRESS(MAX(IF(Auth0!$B:$B&lt;&gt;"""", COLUMN(Auth0!$B:$B),""""), MATCH(D$1,Auth0!$B:$B,0)),COLUMN(Auth0!$A:$A),1,TRUE)&amp;"":""&amp;ADDRESS(MAX(IF(Auth0!$B:$B&lt;&gt;"""", COLUMN(Auth0!$B:$B),""""), IF(E$1&lt;&gt;"""","&amp;"MATCH(E$1,Auth0!$B:$B,0)-1,MATCH("""",Auth0!$B:$B,-1))),COLUMN(Auth0!$B:$B),1,TRUE)),2,FALSE)=D$1,QUERY(INDIRECT(""Auth0!""&amp;ADDRESS(MAX(IF(Auth0!$B:$B&lt;&gt;"""", COLUMN(Auth0!$B:$B),""""), MATCH(D$1,Auth0!$B:$B,0)),COLUMN(Auth0!$A:$A),1,TRUE)&amp;"":""&amp;ADDRESS(MA"&amp;"X(IF(Auth0!$B:$B&lt;&gt;"""", COLUMN(Auth0!$B:$B),""""), IF(E$1&lt;&gt;"""",MATCH(E$1,Auth0!$B:$B,0)-1,MATCH("""",Auth0!$B:$B,-1))),COLUMN(Auth0!$B:$B),1,TRUE)),""SELECT A  WHERE A LIKE '%""&amp;$A2&amp;""' AND B = '""&amp;D$1&amp;""'""),"""")),"""")"),"create:self-user
read:own-user
update:self-user")</f>
        <v>create:self-user
read:own-user
update:self-user</v>
      </c>
    </row>
    <row r="3">
      <c r="A3" s="3" t="str">
        <f>IFERROR(__xludf.DUMMYFUNCTION("""COMPUTED_VALUE"""),"company")</f>
        <v>company</v>
      </c>
      <c r="B3" s="3" t="str">
        <f>IFERROR(__xludf.DUMMYFUNCTION("IFNA(JOIN(CHAR(10),IF(VLOOKUP(""*""&amp;$A3,INDIRECT(""Auth0!""&amp;ADDRESS(MAX(IF(Auth0!$B:$B&lt;&gt;"""", COLUMN(Auth0!$B:$B),""""), MATCH(B$1,Auth0!$B:$B,0)),COLUMN(Auth0!$A:$A),1,TRUE)&amp;"":""&amp;ADDRESS(MAX(IF(Auth0!$B:$B&lt;&gt;"""", COLUMN(Auth0!$B:$B),""""), IF(C$1&lt;&gt;"""","&amp;"MATCH(C$1,Auth0!$B:$B,0)-1,MATCH("""",Auth0!$B:$B,-1))),COLUMN(Auth0!$B:$B),1,TRUE)),2,FALSE)=B$1,QUERY(INDIRECT(""Auth0!""&amp;ADDRESS(MAX(IF(Auth0!$B:$B&lt;&gt;"""", COLUMN(Auth0!$B:$B),""""), MATCH(B$1,Auth0!$B:$B,0)),COLUMN(Auth0!$A:$A),1,TRUE)&amp;"":""&amp;ADDRESS(MA"&amp;"X(IF(Auth0!$B:$B&lt;&gt;"""", COLUMN(Auth0!$B:$B),""""), IF(C$1&lt;&gt;"""",MATCH(C$1,Auth0!$B:$B,0)-1,MATCH("""",Auth0!$B:$B,-1))),COLUMN(Auth0!$B:$B),1,TRUE)),""SELECT A  WHERE A LIKE '%""&amp;$A3&amp;""' AND B = '""&amp;B$1&amp;""'""),"""")),"""")"),"create:company
delete:company
read:company
read:own-company
update:company")</f>
        <v>create:company
delete:company
read:company
read:own-company
update:company</v>
      </c>
      <c r="C3" s="3" t="str">
        <f>IFERROR(__xludf.DUMMYFUNCTION("IFNA(JOIN(CHAR(10),IF(VLOOKUP(""*""&amp;$A3,INDIRECT(""Auth0!""&amp;ADDRESS(MAX(IF(Auth0!$B:$B&lt;&gt;"""", COLUMN(Auth0!$B:$B),""""), MATCH(C$1,Auth0!$B:$B,0)),COLUMN(Auth0!$A:$A),1,TRUE)&amp;"":""&amp;ADDRESS(MAX(IF(Auth0!$B:$B&lt;&gt;"""", COLUMN(Auth0!$B:$B),""""), IF(D$1&lt;&gt;"""","&amp;"MATCH(D$1,Auth0!$B:$B,0)-1,MATCH("""",Auth0!$B:$B,-1))),COLUMN(Auth0!$B:$B),1,TRUE)),2,FALSE)=C$1,QUERY(INDIRECT(""Auth0!""&amp;ADDRESS(MAX(IF(Auth0!$B:$B&lt;&gt;"""", COLUMN(Auth0!$B:$B),""""), MATCH(C$1,Auth0!$B:$B,0)),COLUMN(Auth0!$A:$A),1,TRUE)&amp;"":""&amp;ADDRESS(MA"&amp;"X(IF(Auth0!$B:$B&lt;&gt;"""", COLUMN(Auth0!$B:$B),""""), IF(D$1&lt;&gt;"""",MATCH(D$1,Auth0!$B:$B,0)-1,MATCH("""",Auth0!$B:$B,-1))),COLUMN(Auth0!$B:$B),1,TRUE)),""SELECT A  WHERE A LIKE '%""&amp;$A3&amp;""' AND B = '""&amp;C$1&amp;""'""),"""")),"""")"),"create:own-company
read:own-company
update:own-company")</f>
        <v>create:own-company
read:own-company
update:own-company</v>
      </c>
      <c r="D3" s="3" t="str">
        <f>IFERROR(__xludf.DUMMYFUNCTION("IFNA(JOIN(CHAR(10),IF(VLOOKUP(""*""&amp;$A3,INDIRECT(""Auth0!""&amp;ADDRESS(MAX(IF(Auth0!$B:$B&lt;&gt;"""", COLUMN(Auth0!$B:$B),""""), MATCH(D$1,Auth0!$B:$B,0)),COLUMN(Auth0!$A:$A),1,TRUE)&amp;"":""&amp;ADDRESS(MAX(IF(Auth0!$B:$B&lt;&gt;"""", COLUMN(Auth0!$B:$B),""""), IF(E$1&lt;&gt;"""","&amp;"MATCH(E$1,Auth0!$B:$B,0)-1,MATCH("""",Auth0!$B:$B,-1))),COLUMN(Auth0!$B:$B),1,TRUE)),2,FALSE)=D$1,QUERY(INDIRECT(""Auth0!""&amp;ADDRESS(MAX(IF(Auth0!$B:$B&lt;&gt;"""", COLUMN(Auth0!$B:$B),""""), MATCH(D$1,Auth0!$B:$B,0)),COLUMN(Auth0!$A:$A),1,TRUE)&amp;"":""&amp;ADDRESS(MA"&amp;"X(IF(Auth0!$B:$B&lt;&gt;"""", COLUMN(Auth0!$B:$B),""""), IF(E$1&lt;&gt;"""",MATCH(E$1,Auth0!$B:$B,0)-1,MATCH("""",Auth0!$B:$B,-1))),COLUMN(Auth0!$B:$B),1,TRUE)),""SELECT A  WHERE A LIKE '%""&amp;$A3&amp;""' AND B = '""&amp;D$1&amp;""'""),"""")),"""")"),"read:own-company")</f>
        <v>read:own-company</v>
      </c>
    </row>
    <row r="4">
      <c r="A4" s="3" t="str">
        <f>IFERROR(__xludf.DUMMYFUNCTION("""COMPUTED_VALUE"""),"ticket")</f>
        <v>ticket</v>
      </c>
      <c r="B4" s="3" t="str">
        <f>IFERROR(__xludf.DUMMYFUNCTION("IFNA(JOIN(CHAR(10),IF(VLOOKUP(""*""&amp;$A4,INDIRECT(""Auth0!""&amp;ADDRESS(MAX(IF(Auth0!$B:$B&lt;&gt;"""", COLUMN(Auth0!$B:$B),""""), MATCH(B$1,Auth0!$B:$B,0)),COLUMN(Auth0!$A:$A),1,TRUE)&amp;"":""&amp;ADDRESS(MAX(IF(Auth0!$B:$B&lt;&gt;"""", COLUMN(Auth0!$B:$B),""""), IF(C$1&lt;&gt;"""","&amp;"MATCH(C$1,Auth0!$B:$B,0)-1,MATCH("""",Auth0!$B:$B,-1))),COLUMN(Auth0!$B:$B),1,TRUE)),2,FALSE)=B$1,QUERY(INDIRECT(""Auth0!""&amp;ADDRESS(MAX(IF(Auth0!$B:$B&lt;&gt;"""", COLUMN(Auth0!$B:$B),""""), MATCH(B$1,Auth0!$B:$B,0)),COLUMN(Auth0!$A:$A),1,TRUE)&amp;"":""&amp;ADDRESS(MA"&amp;"X(IF(Auth0!$B:$B&lt;&gt;"""", COLUMN(Auth0!$B:$B),""""), IF(C$1&lt;&gt;"""",MATCH(C$1,Auth0!$B:$B,0)-1,MATCH("""",Auth0!$B:$B,-1))),COLUMN(Auth0!$B:$B),1,TRUE)),""SELECT A  WHERE A LIKE '%""&amp;$A4&amp;""' AND B = '""&amp;B$1&amp;""'""),"""")),"""")"),"create:ticket
delete:ticket
read:ticket
update:ticket")</f>
        <v>create:ticket
delete:ticket
read:ticket
update:ticket</v>
      </c>
      <c r="C4" s="3" t="str">
        <f>IFERROR(__xludf.DUMMYFUNCTION("IFNA(JOIN(CHAR(10),IF(VLOOKUP(""*""&amp;$A4,INDIRECT(""Auth0!""&amp;ADDRESS(MAX(IF(Auth0!$B:$B&lt;&gt;"""", COLUMN(Auth0!$B:$B),""""), MATCH(C$1,Auth0!$B:$B,0)),COLUMN(Auth0!$A:$A),1,TRUE)&amp;"":""&amp;ADDRESS(MAX(IF(Auth0!$B:$B&lt;&gt;"""", COLUMN(Auth0!$B:$B),""""), IF(D$1&lt;&gt;"""","&amp;"MATCH(D$1,Auth0!$B:$B,0)-1,MATCH("""",Auth0!$B:$B,-1))),COLUMN(Auth0!$B:$B),1,TRUE)),2,FALSE)=C$1,QUERY(INDIRECT(""Auth0!""&amp;ADDRESS(MAX(IF(Auth0!$B:$B&lt;&gt;"""", COLUMN(Auth0!$B:$B),""""), MATCH(C$1,Auth0!$B:$B,0)),COLUMN(Auth0!$A:$A),1,TRUE)&amp;"":""&amp;ADDRESS(MA"&amp;"X(IF(Auth0!$B:$B&lt;&gt;"""", COLUMN(Auth0!$B:$B),""""), IF(D$1&lt;&gt;"""",MATCH(D$1,Auth0!$B:$B,0)-1,MATCH("""",Auth0!$B:$B,-1))),COLUMN(Auth0!$B:$B),1,TRUE)),""SELECT A  WHERE A LIKE '%""&amp;$A4&amp;""' AND B = '""&amp;C$1&amp;""'""),"""")),"""")"),"create:own-ticket
delete:own-ticket
read:ticket
update:own-ticket")</f>
        <v>create:own-ticket
delete:own-ticket
read:ticket
update:own-ticket</v>
      </c>
      <c r="D4" s="3" t="str">
        <f>IFERROR(__xludf.DUMMYFUNCTION("IFNA(JOIN(CHAR(10),IF(VLOOKUP(""*""&amp;$A4,INDIRECT(""Auth0!""&amp;ADDRESS(MAX(IF(Auth0!$B:$B&lt;&gt;"""", COLUMN(Auth0!$B:$B),""""), MATCH(D$1,Auth0!$B:$B,0)),COLUMN(Auth0!$A:$A),1,TRUE)&amp;"":""&amp;ADDRESS(MAX(IF(Auth0!$B:$B&lt;&gt;"""", COLUMN(Auth0!$B:$B),""""), IF(E$1&lt;&gt;"""","&amp;"MATCH(E$1,Auth0!$B:$B,0)-1,MATCH("""",Auth0!$B:$B,-1))),COLUMN(Auth0!$B:$B),1,TRUE)),2,FALSE)=D$1,QUERY(INDIRECT(""Auth0!""&amp;ADDRESS(MAX(IF(Auth0!$B:$B&lt;&gt;"""", COLUMN(Auth0!$B:$B),""""), MATCH(D$1,Auth0!$B:$B,0)),COLUMN(Auth0!$A:$A),1,TRUE)&amp;"":""&amp;ADDRESS(MA"&amp;"X(IF(Auth0!$B:$B&lt;&gt;"""", COLUMN(Auth0!$B:$B),""""), IF(E$1&lt;&gt;"""",MATCH(E$1,Auth0!$B:$B,0)-1,MATCH("""",Auth0!$B:$B,-1))),COLUMN(Auth0!$B:$B),1,TRUE)),""SELECT A  WHERE A LIKE '%""&amp;$A4&amp;""' AND B = '""&amp;D$1&amp;""'""),"""")),"""")"),"create:own-ticket
delete:own-ticket
read:ticket
update:own-ticket")</f>
        <v>create:own-ticket
delete:own-ticket
read:ticket
update:own-ticket</v>
      </c>
    </row>
    <row r="5">
      <c r="A5" s="3" t="str">
        <f>IFERROR(__xludf.DUMMYFUNCTION("""COMPUTED_VALUE"""),"car")</f>
        <v>car</v>
      </c>
      <c r="B5" s="3" t="str">
        <f>IFERROR(__xludf.DUMMYFUNCTION("IFNA(JOIN(CHAR(10),IF(VLOOKUP(""*""&amp;$A5,INDIRECT(""Auth0!""&amp;ADDRESS(MAX(IF(Auth0!$B:$B&lt;&gt;"""", COLUMN(Auth0!$B:$B),""""), MATCH(B$1,Auth0!$B:$B,0)),COLUMN(Auth0!$A:$A),1,TRUE)&amp;"":""&amp;ADDRESS(MAX(IF(Auth0!$B:$B&lt;&gt;"""", COLUMN(Auth0!$B:$B),""""), IF(C$1&lt;&gt;"""","&amp;"MATCH(C$1,Auth0!$B:$B,0)-1,MATCH("""",Auth0!$B:$B,-1))),COLUMN(Auth0!$B:$B),1,TRUE)),2,FALSE)=B$1,QUERY(INDIRECT(""Auth0!""&amp;ADDRESS(MAX(IF(Auth0!$B:$B&lt;&gt;"""", COLUMN(Auth0!$B:$B),""""), MATCH(B$1,Auth0!$B:$B,0)),COLUMN(Auth0!$A:$A),1,TRUE)&amp;"":""&amp;ADDRESS(MA"&amp;"X(IF(Auth0!$B:$B&lt;&gt;"""", COLUMN(Auth0!$B:$B),""""), IF(C$1&lt;&gt;"""",MATCH(C$1,Auth0!$B:$B,0)-1,MATCH("""",Auth0!$B:$B,-1))),COLUMN(Auth0!$B:$B),1,TRUE)),""SELECT A  WHERE A LIKE '%""&amp;$A5&amp;""' AND B = '""&amp;B$1&amp;""'""),"""")),"""")"),"read:car")</f>
        <v>read:car</v>
      </c>
      <c r="C5" s="3" t="str">
        <f>IFERROR(__xludf.DUMMYFUNCTION("IFNA(JOIN(CHAR(10),IF(VLOOKUP(""*""&amp;$A5,INDIRECT(""Auth0!""&amp;ADDRESS(MAX(IF(Auth0!$B:$B&lt;&gt;"""", COLUMN(Auth0!$B:$B),""""), MATCH(C$1,Auth0!$B:$B,0)),COLUMN(Auth0!$A:$A),1,TRUE)&amp;"":""&amp;ADDRESS(MAX(IF(Auth0!$B:$B&lt;&gt;"""", COLUMN(Auth0!$B:$B),""""), IF(D$1&lt;&gt;"""","&amp;"MATCH(D$1,Auth0!$B:$B,0)-1,MATCH("""",Auth0!$B:$B,-1))),COLUMN(Auth0!$B:$B),1,TRUE)),2,FALSE)=C$1,QUERY(INDIRECT(""Auth0!""&amp;ADDRESS(MAX(IF(Auth0!$B:$B&lt;&gt;"""", COLUMN(Auth0!$B:$B),""""), MATCH(C$1,Auth0!$B:$B,0)),COLUMN(Auth0!$A:$A),1,TRUE)&amp;"":""&amp;ADDRESS(MA"&amp;"X(IF(Auth0!$B:$B&lt;&gt;"""", COLUMN(Auth0!$B:$B),""""), IF(D$1&lt;&gt;"""",MATCH(D$1,Auth0!$B:$B,0)-1,MATCH("""",Auth0!$B:$B,-1))),COLUMN(Auth0!$B:$B),1,TRUE)),""SELECT A  WHERE A LIKE '%""&amp;$A5&amp;""' AND B = '""&amp;C$1&amp;""'""),"""")),"""")"),"create:own-car
delete:own-car
read:own-car
update:own-car")</f>
        <v>create:own-car
delete:own-car
read:own-car
update:own-car</v>
      </c>
      <c r="D5" s="3" t="str">
        <f>IFERROR(__xludf.DUMMYFUNCTION("IFNA(JOIN(CHAR(10),IF(VLOOKUP(""*""&amp;$A5,INDIRECT(""Auth0!""&amp;ADDRESS(MAX(IF(Auth0!$B:$B&lt;&gt;"""", COLUMN(Auth0!$B:$B),""""), MATCH(D$1,Auth0!$B:$B,0)),COLUMN(Auth0!$A:$A),1,TRUE)&amp;"":""&amp;ADDRESS(MAX(IF(Auth0!$B:$B&lt;&gt;"""", COLUMN(Auth0!$B:$B),""""), IF(E$1&lt;&gt;"""","&amp;"MATCH(E$1,Auth0!$B:$B,0)-1,MATCH("""",Auth0!$B:$B,-1))),COLUMN(Auth0!$B:$B),1,TRUE)),2,FALSE)=D$1,QUERY(INDIRECT(""Auth0!""&amp;ADDRESS(MAX(IF(Auth0!$B:$B&lt;&gt;"""", COLUMN(Auth0!$B:$B),""""), MATCH(D$1,Auth0!$B:$B,0)),COLUMN(Auth0!$A:$A),1,TRUE)&amp;"":""&amp;ADDRESS(MA"&amp;"X(IF(Auth0!$B:$B&lt;&gt;"""", COLUMN(Auth0!$B:$B),""""), IF(E$1&lt;&gt;"""",MATCH(E$1,Auth0!$B:$B,0)-1,MATCH("""",Auth0!$B:$B,-1))),COLUMN(Auth0!$B:$B),1,TRUE)),""SELECT A  WHERE A LIKE '%""&amp;$A5&amp;""' AND B = '""&amp;D$1&amp;""'""),"""")),"""")"),"create:own-car
delete:own-car
read:own-car
update:own-car")</f>
        <v>create:own-car
delete:own-car
read:own-car
update:own-car</v>
      </c>
    </row>
    <row r="6">
      <c r="A6" s="3" t="str">
        <f>IFERROR(__xludf.DUMMYFUNCTION("""COMPUTED_VALUE"""),"drive")</f>
        <v>drive</v>
      </c>
      <c r="B6" s="3" t="str">
        <f>IFERROR(__xludf.DUMMYFUNCTION("IFNA(JOIN(CHAR(10),IF(VLOOKUP(""*""&amp;$A6,INDIRECT(""Auth0!""&amp;ADDRESS(MAX(IF(Auth0!$B:$B&lt;&gt;"""", COLUMN(Auth0!$B:$B),""""), MATCH(B$1,Auth0!$B:$B,0)),COLUMN(Auth0!$A:$A),1,TRUE)&amp;"":""&amp;ADDRESS(MAX(IF(Auth0!$B:$B&lt;&gt;"""", COLUMN(Auth0!$B:$B),""""), IF(C$1&lt;&gt;"""","&amp;"MATCH(C$1,Auth0!$B:$B,0)-1,MATCH("""",Auth0!$B:$B,-1))),COLUMN(Auth0!$B:$B),1,TRUE)),2,FALSE)=B$1,QUERY(INDIRECT(""Auth0!""&amp;ADDRESS(MAX(IF(Auth0!$B:$B&lt;&gt;"""", COLUMN(Auth0!$B:$B),""""), MATCH(B$1,Auth0!$B:$B,0)),COLUMN(Auth0!$A:$A),1,TRUE)&amp;"":""&amp;ADDRESS(MA"&amp;"X(IF(Auth0!$B:$B&lt;&gt;"""", COLUMN(Auth0!$B:$B),""""), IF(C$1&lt;&gt;"""",MATCH(C$1,Auth0!$B:$B,0)-1,MATCH("""",Auth0!$B:$B,-1))),COLUMN(Auth0!$B:$B),1,TRUE)),""SELECT A  WHERE A LIKE '%""&amp;$A6&amp;""' AND B = '""&amp;B$1&amp;""'""),"""")),"""")"),"read:drive")</f>
        <v>read:drive</v>
      </c>
      <c r="C6" s="3" t="str">
        <f>IFERROR(__xludf.DUMMYFUNCTION("IFNA(JOIN(CHAR(10),IF(VLOOKUP(""*""&amp;$A6,INDIRECT(""Auth0!""&amp;ADDRESS(MAX(IF(Auth0!$B:$B&lt;&gt;"""", COLUMN(Auth0!$B:$B),""""), MATCH(C$1,Auth0!$B:$B,0)),COLUMN(Auth0!$A:$A),1,TRUE)&amp;"":""&amp;ADDRESS(MAX(IF(Auth0!$B:$B&lt;&gt;"""", COLUMN(Auth0!$B:$B),""""), IF(D$1&lt;&gt;"""","&amp;"MATCH(D$1,Auth0!$B:$B,0)-1,MATCH("""",Auth0!$B:$B,-1))),COLUMN(Auth0!$B:$B),1,TRUE)),2,FALSE)=C$1,QUERY(INDIRECT(""Auth0!""&amp;ADDRESS(MAX(IF(Auth0!$B:$B&lt;&gt;"""", COLUMN(Auth0!$B:$B),""""), MATCH(C$1,Auth0!$B:$B,0)),COLUMN(Auth0!$A:$A),1,TRUE)&amp;"":""&amp;ADDRESS(MA"&amp;"X(IF(Auth0!$B:$B&lt;&gt;"""", COLUMN(Auth0!$B:$B),""""), IF(D$1&lt;&gt;"""",MATCH(D$1,Auth0!$B:$B,0)-1,MATCH("""",Auth0!$B:$B,-1))),COLUMN(Auth0!$B:$B),1,TRUE)),""SELECT A  WHERE A LIKE '%""&amp;$A6&amp;""' AND B = '""&amp;C$1&amp;""'""),"""")),"""")"),"read:own-drive")</f>
        <v>read:own-drive</v>
      </c>
      <c r="D6" s="3" t="str">
        <f>IFERROR(__xludf.DUMMYFUNCTION("IFNA(JOIN(CHAR(10),IF(VLOOKUP(""*""&amp;$A6,INDIRECT(""Auth0!""&amp;ADDRESS(MAX(IF(Auth0!$B:$B&lt;&gt;"""", COLUMN(Auth0!$B:$B),""""), MATCH(D$1,Auth0!$B:$B,0)),COLUMN(Auth0!$A:$A),1,TRUE)&amp;"":""&amp;ADDRESS(MAX(IF(Auth0!$B:$B&lt;&gt;"""", COLUMN(Auth0!$B:$B),""""), IF(E$1&lt;&gt;"""","&amp;"MATCH(E$1,Auth0!$B:$B,0)-1,MATCH("""",Auth0!$B:$B,-1))),COLUMN(Auth0!$B:$B),1,TRUE)),2,FALSE)=D$1,QUERY(INDIRECT(""Auth0!""&amp;ADDRESS(MAX(IF(Auth0!$B:$B&lt;&gt;"""", COLUMN(Auth0!$B:$B),""""), MATCH(D$1,Auth0!$B:$B,0)),COLUMN(Auth0!$A:$A),1,TRUE)&amp;"":""&amp;ADDRESS(MA"&amp;"X(IF(Auth0!$B:$B&lt;&gt;"""", COLUMN(Auth0!$B:$B),""""), IF(E$1&lt;&gt;"""",MATCH(E$1,Auth0!$B:$B,0)-1,MATCH("""",Auth0!$B:$B,-1))),COLUMN(Auth0!$B:$B),1,TRUE)),""SELECT A  WHERE A LIKE '%""&amp;$A6&amp;""' AND B = '""&amp;D$1&amp;""'""),"""")),"""")"),"read:drive
read:own-drive")</f>
        <v>read:drive
read:own-drive</v>
      </c>
    </row>
    <row r="7">
      <c r="A7" s="3" t="str">
        <f>IFERROR(__xludf.DUMMYFUNCTION("""COMPUTED_VALUE"""),"own-company")</f>
        <v>own-company</v>
      </c>
      <c r="B7" s="3" t="str">
        <f>IFERROR(__xludf.DUMMYFUNCTION("IFNA(JOIN(CHAR(10),IF(VLOOKUP(""*""&amp;$A7,INDIRECT(""Auth0!""&amp;ADDRESS(MAX(IF(Auth0!$B:$B&lt;&gt;"""", COLUMN(Auth0!$B:$B),""""), MATCH(B$1,Auth0!$B:$B,0)),COLUMN(Auth0!$A:$A),1,TRUE)&amp;"":""&amp;ADDRESS(MAX(IF(Auth0!$B:$B&lt;&gt;"""", COLUMN(Auth0!$B:$B),""""), IF(C$1&lt;&gt;"""","&amp;"MATCH(C$1,Auth0!$B:$B,0)-1,MATCH("""",Auth0!$B:$B,-1))),COLUMN(Auth0!$B:$B),1,TRUE)),2,FALSE)=B$1,QUERY(INDIRECT(""Auth0!""&amp;ADDRESS(MAX(IF(Auth0!$B:$B&lt;&gt;"""", COLUMN(Auth0!$B:$B),""""), MATCH(B$1,Auth0!$B:$B,0)),COLUMN(Auth0!$A:$A),1,TRUE)&amp;"":""&amp;ADDRESS(MA"&amp;"X(IF(Auth0!$B:$B&lt;&gt;"""", COLUMN(Auth0!$B:$B),""""), IF(C$1&lt;&gt;"""",MATCH(C$1,Auth0!$B:$B,0)-1,MATCH("""",Auth0!$B:$B,-1))),COLUMN(Auth0!$B:$B),1,TRUE)),""SELECT A  WHERE A LIKE '%""&amp;$A7&amp;""' AND B = '""&amp;B$1&amp;""'""),"""")),"""")"),"read:own-company")</f>
        <v>read:own-company</v>
      </c>
      <c r="C7" s="3" t="str">
        <f>IFERROR(__xludf.DUMMYFUNCTION("IFNA(JOIN(CHAR(10),IF(VLOOKUP(""*""&amp;$A7,INDIRECT(""Auth0!""&amp;ADDRESS(MAX(IF(Auth0!$B:$B&lt;&gt;"""", COLUMN(Auth0!$B:$B),""""), MATCH(C$1,Auth0!$B:$B,0)),COLUMN(Auth0!$A:$A),1,TRUE)&amp;"":""&amp;ADDRESS(MAX(IF(Auth0!$B:$B&lt;&gt;"""", COLUMN(Auth0!$B:$B),""""), IF(D$1&lt;&gt;"""","&amp;"MATCH(D$1,Auth0!$B:$B,0)-1,MATCH("""",Auth0!$B:$B,-1))),COLUMN(Auth0!$B:$B),1,TRUE)),2,FALSE)=C$1,QUERY(INDIRECT(""Auth0!""&amp;ADDRESS(MAX(IF(Auth0!$B:$B&lt;&gt;"""", COLUMN(Auth0!$B:$B),""""), MATCH(C$1,Auth0!$B:$B,0)),COLUMN(Auth0!$A:$A),1,TRUE)&amp;"":""&amp;ADDRESS(MA"&amp;"X(IF(Auth0!$B:$B&lt;&gt;"""", COLUMN(Auth0!$B:$B),""""), IF(D$1&lt;&gt;"""",MATCH(D$1,Auth0!$B:$B,0)-1,MATCH("""",Auth0!$B:$B,-1))),COLUMN(Auth0!$B:$B),1,TRUE)),""SELECT A  WHERE A LIKE '%""&amp;$A7&amp;""' AND B = '""&amp;C$1&amp;""'""),"""")),"""")"),"create:own-company
read:own-company
update:own-company")</f>
        <v>create:own-company
read:own-company
update:own-company</v>
      </c>
      <c r="D7" s="3" t="str">
        <f>IFERROR(__xludf.DUMMYFUNCTION("IFNA(JOIN(CHAR(10),IF(VLOOKUP(""*""&amp;$A7,INDIRECT(""Auth0!""&amp;ADDRESS(MAX(IF(Auth0!$B:$B&lt;&gt;"""", COLUMN(Auth0!$B:$B),""""), MATCH(D$1,Auth0!$B:$B,0)),COLUMN(Auth0!$A:$A),1,TRUE)&amp;"":""&amp;ADDRESS(MAX(IF(Auth0!$B:$B&lt;&gt;"""", COLUMN(Auth0!$B:$B),""""), IF(E$1&lt;&gt;"""","&amp;"MATCH(E$1,Auth0!$B:$B,0)-1,MATCH("""",Auth0!$B:$B,-1))),COLUMN(Auth0!$B:$B),1,TRUE)),2,FALSE)=D$1,QUERY(INDIRECT(""Auth0!""&amp;ADDRESS(MAX(IF(Auth0!$B:$B&lt;&gt;"""", COLUMN(Auth0!$B:$B),""""), MATCH(D$1,Auth0!$B:$B,0)),COLUMN(Auth0!$A:$A),1,TRUE)&amp;"":""&amp;ADDRESS(MA"&amp;"X(IF(Auth0!$B:$B&lt;&gt;"""", COLUMN(Auth0!$B:$B),""""), IF(E$1&lt;&gt;"""",MATCH(E$1,Auth0!$B:$B,0)-1,MATCH("""",Auth0!$B:$B,-1))),COLUMN(Auth0!$B:$B),1,TRUE)),""SELECT A  WHERE A LIKE '%""&amp;$A7&amp;""' AND B = '""&amp;D$1&amp;""'""),"""")),"""")"),"read:own-company")</f>
        <v>read:own-company</v>
      </c>
    </row>
    <row r="8">
      <c r="A8" s="3" t="str">
        <f>IFERROR(__xludf.DUMMYFUNCTION("""COMPUTED_VALUE"""),"parking")</f>
        <v>parking</v>
      </c>
      <c r="B8" s="3" t="str">
        <f>IFERROR(__xludf.DUMMYFUNCTION("IFNA(JOIN(CHAR(10),IF(VLOOKUP(""*""&amp;$A8,INDIRECT(""Auth0!""&amp;ADDRESS(MAX(IF(Auth0!$B:$B&lt;&gt;"""", COLUMN(Auth0!$B:$B),""""), MATCH(B$1,Auth0!$B:$B,0)),COLUMN(Auth0!$A:$A),1,TRUE)&amp;"":""&amp;ADDRESS(MAX(IF(Auth0!$B:$B&lt;&gt;"""", COLUMN(Auth0!$B:$B),""""), IF(C$1&lt;&gt;"""","&amp;"MATCH(C$1,Auth0!$B:$B,0)-1,MATCH("""",Auth0!$B:$B,-1))),COLUMN(Auth0!$B:$B),1,TRUE)),2,FALSE)=B$1,QUERY(INDIRECT(""Auth0!""&amp;ADDRESS(MAX(IF(Auth0!$B:$B&lt;&gt;"""", COLUMN(Auth0!$B:$B),""""), MATCH(B$1,Auth0!$B:$B,0)),COLUMN(Auth0!$A:$A),1,TRUE)&amp;"":""&amp;ADDRESS(MA"&amp;"X(IF(Auth0!$B:$B&lt;&gt;"""", COLUMN(Auth0!$B:$B),""""), IF(C$1&lt;&gt;"""",MATCH(C$1,Auth0!$B:$B,0)-1,MATCH("""",Auth0!$B:$B,-1))),COLUMN(Auth0!$B:$B),1,TRUE)),""SELECT A  WHERE A LIKE '%""&amp;$A8&amp;""' AND B = '""&amp;B$1&amp;""'""),"""")),"""")"),"read:parking")</f>
        <v>read:parking</v>
      </c>
      <c r="C8" s="3" t="str">
        <f>IFERROR(__xludf.DUMMYFUNCTION("IFNA(JOIN(CHAR(10),IF(VLOOKUP(""*""&amp;$A8,INDIRECT(""Auth0!""&amp;ADDRESS(MAX(IF(Auth0!$B:$B&lt;&gt;"""", COLUMN(Auth0!$B:$B),""""), MATCH(C$1,Auth0!$B:$B,0)),COLUMN(Auth0!$A:$A),1,TRUE)&amp;"":""&amp;ADDRESS(MAX(IF(Auth0!$B:$B&lt;&gt;"""", COLUMN(Auth0!$B:$B),""""), IF(D$1&lt;&gt;"""","&amp;"MATCH(D$1,Auth0!$B:$B,0)-1,MATCH("""",Auth0!$B:$B,-1))),COLUMN(Auth0!$B:$B),1,TRUE)),2,FALSE)=C$1,QUERY(INDIRECT(""Auth0!""&amp;ADDRESS(MAX(IF(Auth0!$B:$B&lt;&gt;"""", COLUMN(Auth0!$B:$B),""""), MATCH(C$1,Auth0!$B:$B,0)),COLUMN(Auth0!$A:$A),1,TRUE)&amp;"":""&amp;ADDRESS(MA"&amp;"X(IF(Auth0!$B:$B&lt;&gt;"""", COLUMN(Auth0!$B:$B),""""), IF(D$1&lt;&gt;"""",MATCH(D$1,Auth0!$B:$B,0)-1,MATCH("""",Auth0!$B:$B,-1))),COLUMN(Auth0!$B:$B),1,TRUE)),""SELECT A  WHERE A LIKE '%""&amp;$A8&amp;""' AND B = '""&amp;C$1&amp;""'""),"""")),"""")"),"create:own-parking
delete:own-parking
update:own-parking")</f>
        <v>create:own-parking
delete:own-parking
update:own-parking</v>
      </c>
      <c r="D8" s="3" t="str">
        <f>IFERROR(__xludf.DUMMYFUNCTION("IFNA(JOIN(CHAR(10),IF(VLOOKUP(""*""&amp;$A8,INDIRECT(""Auth0!""&amp;ADDRESS(MAX(IF(Auth0!$B:$B&lt;&gt;"""", COLUMN(Auth0!$B:$B),""""), MATCH(D$1,Auth0!$B:$B,0)),COLUMN(Auth0!$A:$A),1,TRUE)&amp;"":""&amp;ADDRESS(MAX(IF(Auth0!$B:$B&lt;&gt;"""", COLUMN(Auth0!$B:$B),""""), IF(E$1&lt;&gt;"""","&amp;"MATCH(E$1,Auth0!$B:$B,0)-1,MATCH("""",Auth0!$B:$B,-1))),COLUMN(Auth0!$B:$B),1,TRUE)),2,FALSE)=D$1,QUERY(INDIRECT(""Auth0!""&amp;ADDRESS(MAX(IF(Auth0!$B:$B&lt;&gt;"""", COLUMN(Auth0!$B:$B),""""), MATCH(D$1,Auth0!$B:$B,0)),COLUMN(Auth0!$A:$A),1,TRUE)&amp;"":""&amp;ADDRESS(MA"&amp;"X(IF(Auth0!$B:$B&lt;&gt;"""", COLUMN(Auth0!$B:$B),""""), IF(E$1&lt;&gt;"""",MATCH(E$1,Auth0!$B:$B,0)-1,MATCH("""",Auth0!$B:$B,-1))),COLUMN(Auth0!$B:$B),1,TRUE)),""SELECT A  WHERE A LIKE '%""&amp;$A8&amp;""' AND B = '""&amp;D$1&amp;""'""),"""")),"""")"),"create:own-parking
delete:own-parking
read:parking
update:own-parking")</f>
        <v>create:own-parking
delete:own-parking
read:parking
update:own-parking</v>
      </c>
    </row>
    <row r="9">
      <c r="A9" s="3" t="str">
        <f>IFERROR(__xludf.DUMMYFUNCTION("""COMPUTED_VALUE"""),"own-car")</f>
        <v>own-car</v>
      </c>
      <c r="B9" s="3" t="str">
        <f>IFERROR(__xludf.DUMMYFUNCTION("IFNA(JOIN(CHAR(10),IF(VLOOKUP(""*""&amp;$A9,INDIRECT(""Auth0!""&amp;ADDRESS(MAX(IF(Auth0!$B:$B&lt;&gt;"""", COLUMN(Auth0!$B:$B),""""), MATCH(B$1,Auth0!$B:$B,0)),COLUMN(Auth0!$A:$A),1,TRUE)&amp;"":""&amp;ADDRESS(MAX(IF(Auth0!$B:$B&lt;&gt;"""", COLUMN(Auth0!$B:$B),""""), IF(C$1&lt;&gt;"""","&amp;"MATCH(C$1,Auth0!$B:$B,0)-1,MATCH("""",Auth0!$B:$B,-1))),COLUMN(Auth0!$B:$B),1,TRUE)),2,FALSE)=B$1,QUERY(INDIRECT(""Auth0!""&amp;ADDRESS(MAX(IF(Auth0!$B:$B&lt;&gt;"""", COLUMN(Auth0!$B:$B),""""), MATCH(B$1,Auth0!$B:$B,0)),COLUMN(Auth0!$A:$A),1,TRUE)&amp;"":""&amp;ADDRESS(MA"&amp;"X(IF(Auth0!$B:$B&lt;&gt;"""", COLUMN(Auth0!$B:$B),""""), IF(C$1&lt;&gt;"""",MATCH(C$1,Auth0!$B:$B,0)-1,MATCH("""",Auth0!$B:$B,-1))),COLUMN(Auth0!$B:$B),1,TRUE)),""SELECT A  WHERE A LIKE '%""&amp;$A9&amp;""' AND B = '""&amp;B$1&amp;""'""),"""")),"""")"),"")</f>
        <v/>
      </c>
      <c r="C9" s="3" t="str">
        <f>IFERROR(__xludf.DUMMYFUNCTION("IFNA(JOIN(CHAR(10),IF(VLOOKUP(""*""&amp;$A9,INDIRECT(""Auth0!""&amp;ADDRESS(MAX(IF(Auth0!$B:$B&lt;&gt;"""", COLUMN(Auth0!$B:$B),""""), MATCH(C$1,Auth0!$B:$B,0)),COLUMN(Auth0!$A:$A),1,TRUE)&amp;"":""&amp;ADDRESS(MAX(IF(Auth0!$B:$B&lt;&gt;"""", COLUMN(Auth0!$B:$B),""""), IF(D$1&lt;&gt;"""","&amp;"MATCH(D$1,Auth0!$B:$B,0)-1,MATCH("""",Auth0!$B:$B,-1))),COLUMN(Auth0!$B:$B),1,TRUE)),2,FALSE)=C$1,QUERY(INDIRECT(""Auth0!""&amp;ADDRESS(MAX(IF(Auth0!$B:$B&lt;&gt;"""", COLUMN(Auth0!$B:$B),""""), MATCH(C$1,Auth0!$B:$B,0)),COLUMN(Auth0!$A:$A),1,TRUE)&amp;"":""&amp;ADDRESS(MA"&amp;"X(IF(Auth0!$B:$B&lt;&gt;"""", COLUMN(Auth0!$B:$B),""""), IF(D$1&lt;&gt;"""",MATCH(D$1,Auth0!$B:$B,0)-1,MATCH("""",Auth0!$B:$B,-1))),COLUMN(Auth0!$B:$B),1,TRUE)),""SELECT A  WHERE A LIKE '%""&amp;$A9&amp;""' AND B = '""&amp;C$1&amp;""'""),"""")),"""")"),"create:own-car
delete:own-car
read:own-car
update:own-car")</f>
        <v>create:own-car
delete:own-car
read:own-car
update:own-car</v>
      </c>
      <c r="D9" s="3" t="str">
        <f>IFERROR(__xludf.DUMMYFUNCTION("IFNA(JOIN(CHAR(10),IF(VLOOKUP(""*""&amp;$A9,INDIRECT(""Auth0!""&amp;ADDRESS(MAX(IF(Auth0!$B:$B&lt;&gt;"""", COLUMN(Auth0!$B:$B),""""), MATCH(D$1,Auth0!$B:$B,0)),COLUMN(Auth0!$A:$A),1,TRUE)&amp;"":""&amp;ADDRESS(MAX(IF(Auth0!$B:$B&lt;&gt;"""", COLUMN(Auth0!$B:$B),""""), IF(E$1&lt;&gt;"""","&amp;"MATCH(E$1,Auth0!$B:$B,0)-1,MATCH("""",Auth0!$B:$B,-1))),COLUMN(Auth0!$B:$B),1,TRUE)),2,FALSE)=D$1,QUERY(INDIRECT(""Auth0!""&amp;ADDRESS(MAX(IF(Auth0!$B:$B&lt;&gt;"""", COLUMN(Auth0!$B:$B),""""), MATCH(D$1,Auth0!$B:$B,0)),COLUMN(Auth0!$A:$A),1,TRUE)&amp;"":""&amp;ADDRESS(MA"&amp;"X(IF(Auth0!$B:$B&lt;&gt;"""", COLUMN(Auth0!$B:$B),""""), IF(E$1&lt;&gt;"""",MATCH(E$1,Auth0!$B:$B,0)-1,MATCH("""",Auth0!$B:$B,-1))),COLUMN(Auth0!$B:$B),1,TRUE)),""SELECT A  WHERE A LIKE '%""&amp;$A9&amp;""' AND B = '""&amp;D$1&amp;""'""),"""")),"""")"),"create:own-car
delete:own-car
read:own-car
update:own-car")</f>
        <v>create:own-car
delete:own-car
read:own-car
update:own-car</v>
      </c>
    </row>
    <row r="10">
      <c r="A10" s="3" t="str">
        <f>IFERROR(__xludf.DUMMYFUNCTION("""COMPUTED_VALUE"""),"own-parking")</f>
        <v>own-parking</v>
      </c>
      <c r="B10" s="3" t="str">
        <f>IFERROR(__xludf.DUMMYFUNCTION("IFNA(JOIN(CHAR(10),IF(VLOOKUP(""*""&amp;$A10,INDIRECT(""Auth0!""&amp;ADDRESS(MAX(IF(Auth0!$B:$B&lt;&gt;"""", COLUMN(Auth0!$B:$B),""""), MATCH(B$1,Auth0!$B:$B,0)),COLUMN(Auth0!$A:$A),1,TRUE)&amp;"":""&amp;ADDRESS(MAX(IF(Auth0!$B:$B&lt;&gt;"""", COLUMN(Auth0!$B:$B),""""), IF(C$1&lt;&gt;"""""&amp;",MATCH(C$1,Auth0!$B:$B,0)-1,MATCH("""",Auth0!$B:$B,-1))),COLUMN(Auth0!$B:$B),1,TRUE)),2,FALSE)=B$1,QUERY(INDIRECT(""Auth0!""&amp;ADDRESS(MAX(IF(Auth0!$B:$B&lt;&gt;"""", COLUMN(Auth0!$B:$B),""""), MATCH(B$1,Auth0!$B:$B,0)),COLUMN(Auth0!$A:$A),1,TRUE)&amp;"":""&amp;ADDRESS(M"&amp;"AX(IF(Auth0!$B:$B&lt;&gt;"""", COLUMN(Auth0!$B:$B),""""), IF(C$1&lt;&gt;"""",MATCH(C$1,Auth0!$B:$B,0)-1,MATCH("""",Auth0!$B:$B,-1))),COLUMN(Auth0!$B:$B),1,TRUE)),""SELECT A  WHERE A LIKE '%""&amp;$A10&amp;""' AND B = '""&amp;B$1&amp;""'""),"""")),"""")"),"")</f>
        <v/>
      </c>
      <c r="C10" s="3" t="str">
        <f>IFERROR(__xludf.DUMMYFUNCTION("IFNA(JOIN(CHAR(10),IF(VLOOKUP(""*""&amp;$A10,INDIRECT(""Auth0!""&amp;ADDRESS(MAX(IF(Auth0!$B:$B&lt;&gt;"""", COLUMN(Auth0!$B:$B),""""), MATCH(C$1,Auth0!$B:$B,0)),COLUMN(Auth0!$A:$A),1,TRUE)&amp;"":""&amp;ADDRESS(MAX(IF(Auth0!$B:$B&lt;&gt;"""", COLUMN(Auth0!$B:$B),""""), IF(D$1&lt;&gt;"""""&amp;",MATCH(D$1,Auth0!$B:$B,0)-1,MATCH("""",Auth0!$B:$B,-1))),COLUMN(Auth0!$B:$B),1,TRUE)),2,FALSE)=C$1,QUERY(INDIRECT(""Auth0!""&amp;ADDRESS(MAX(IF(Auth0!$B:$B&lt;&gt;"""", COLUMN(Auth0!$B:$B),""""), MATCH(C$1,Auth0!$B:$B,0)),COLUMN(Auth0!$A:$A),1,TRUE)&amp;"":""&amp;ADDRESS(M"&amp;"AX(IF(Auth0!$B:$B&lt;&gt;"""", COLUMN(Auth0!$B:$B),""""), IF(D$1&lt;&gt;"""",MATCH(D$1,Auth0!$B:$B,0)-1,MATCH("""",Auth0!$B:$B,-1))),COLUMN(Auth0!$B:$B),1,TRUE)),""SELECT A  WHERE A LIKE '%""&amp;$A10&amp;""' AND B = '""&amp;C$1&amp;""'""),"""")),"""")"),"create:own-parking
delete:own-parking
update:own-parking")</f>
        <v>create:own-parking
delete:own-parking
update:own-parking</v>
      </c>
      <c r="D10" s="3" t="str">
        <f>IFERROR(__xludf.DUMMYFUNCTION("IFNA(JOIN(CHAR(10),IF(VLOOKUP(""*""&amp;$A10,INDIRECT(""Auth0!""&amp;ADDRESS(MAX(IF(Auth0!$B:$B&lt;&gt;"""", COLUMN(Auth0!$B:$B),""""), MATCH(D$1,Auth0!$B:$B,0)),COLUMN(Auth0!$A:$A),1,TRUE)&amp;"":""&amp;ADDRESS(MAX(IF(Auth0!$B:$B&lt;&gt;"""", COLUMN(Auth0!$B:$B),""""), IF(E$1&lt;&gt;"""""&amp;",MATCH(E$1,Auth0!$B:$B,0)-1,MATCH("""",Auth0!$B:$B,-1))),COLUMN(Auth0!$B:$B),1,TRUE)),2,FALSE)=D$1,QUERY(INDIRECT(""Auth0!""&amp;ADDRESS(MAX(IF(Auth0!$B:$B&lt;&gt;"""", COLUMN(Auth0!$B:$B),""""), MATCH(D$1,Auth0!$B:$B,0)),COLUMN(Auth0!$A:$A),1,TRUE)&amp;"":""&amp;ADDRESS(M"&amp;"AX(IF(Auth0!$B:$B&lt;&gt;"""", COLUMN(Auth0!$B:$B),""""), IF(E$1&lt;&gt;"""",MATCH(E$1,Auth0!$B:$B,0)-1,MATCH("""",Auth0!$B:$B,-1))),COLUMN(Auth0!$B:$B),1,TRUE)),""SELECT A  WHERE A LIKE '%""&amp;$A10&amp;""' AND B = '""&amp;D$1&amp;""'""),"""")),"""")"),"create:own-parking
delete:own-parking
update:own-parking")</f>
        <v>create:own-parking
delete:own-parking
update:own-parking</v>
      </c>
    </row>
    <row r="11">
      <c r="A11" s="3" t="str">
        <f>IFERROR(__xludf.DUMMYFUNCTION("""COMPUTED_VALUE"""),"own-user")</f>
        <v>own-user</v>
      </c>
      <c r="B11" s="3" t="str">
        <f>IFERROR(__xludf.DUMMYFUNCTION("IFNA(JOIN(CHAR(10),IF(VLOOKUP(""*""&amp;$A11,INDIRECT(""Auth0!""&amp;ADDRESS(MAX(IF(Auth0!$B:$B&lt;&gt;"""", COLUMN(Auth0!$B:$B),""""), MATCH(B$1,Auth0!$B:$B,0)),COLUMN(Auth0!$A:$A),1,TRUE)&amp;"":""&amp;ADDRESS(MAX(IF(Auth0!$B:$B&lt;&gt;"""", COLUMN(Auth0!$B:$B),""""), IF(C$1&lt;&gt;"""""&amp;",MATCH(C$1,Auth0!$B:$B,0)-1,MATCH("""",Auth0!$B:$B,-1))),COLUMN(Auth0!$B:$B),1,TRUE)),2,FALSE)=B$1,QUERY(INDIRECT(""Auth0!""&amp;ADDRESS(MAX(IF(Auth0!$B:$B&lt;&gt;"""", COLUMN(Auth0!$B:$B),""""), MATCH(B$1,Auth0!$B:$B,0)),COLUMN(Auth0!$A:$A),1,TRUE)&amp;"":""&amp;ADDRESS(M"&amp;"AX(IF(Auth0!$B:$B&lt;&gt;"""", COLUMN(Auth0!$B:$B),""""), IF(C$1&lt;&gt;"""",MATCH(C$1,Auth0!$B:$B,0)-1,MATCH("""",Auth0!$B:$B,-1))),COLUMN(Auth0!$B:$B),1,TRUE)),""SELECT A  WHERE A LIKE '%""&amp;$A11&amp;""' AND B = '""&amp;B$1&amp;""'""),"""")),"""")"),"")</f>
        <v/>
      </c>
      <c r="C11" s="3" t="str">
        <f>IFERROR(__xludf.DUMMYFUNCTION("IFNA(JOIN(CHAR(10),IF(VLOOKUP(""*""&amp;$A11,INDIRECT(""Auth0!""&amp;ADDRESS(MAX(IF(Auth0!$B:$B&lt;&gt;"""", COLUMN(Auth0!$B:$B),""""), MATCH(C$1,Auth0!$B:$B,0)),COLUMN(Auth0!$A:$A),1,TRUE)&amp;"":""&amp;ADDRESS(MAX(IF(Auth0!$B:$B&lt;&gt;"""", COLUMN(Auth0!$B:$B),""""), IF(D$1&lt;&gt;"""""&amp;",MATCH(D$1,Auth0!$B:$B,0)-1,MATCH("""",Auth0!$B:$B,-1))),COLUMN(Auth0!$B:$B),1,TRUE)),2,FALSE)=C$1,QUERY(INDIRECT(""Auth0!""&amp;ADDRESS(MAX(IF(Auth0!$B:$B&lt;&gt;"""", COLUMN(Auth0!$B:$B),""""), MATCH(C$1,Auth0!$B:$B,0)),COLUMN(Auth0!$A:$A),1,TRUE)&amp;"":""&amp;ADDRESS(M"&amp;"AX(IF(Auth0!$B:$B&lt;&gt;"""", COLUMN(Auth0!$B:$B),""""), IF(D$1&lt;&gt;"""",MATCH(D$1,Auth0!$B:$B,0)-1,MATCH("""",Auth0!$B:$B,-1))),COLUMN(Auth0!$B:$B),1,TRUE)),""SELECT A  WHERE A LIKE '%""&amp;$A11&amp;""' AND B = '""&amp;C$1&amp;""'""),"""")),"""")"),"create:own-user
read:own-user
update:own-user")</f>
        <v>create:own-user
read:own-user
update:own-user</v>
      </c>
      <c r="D11" s="3" t="str">
        <f>IFERROR(__xludf.DUMMYFUNCTION("IFNA(JOIN(CHAR(10),IF(VLOOKUP(""*""&amp;$A11,INDIRECT(""Auth0!""&amp;ADDRESS(MAX(IF(Auth0!$B:$B&lt;&gt;"""", COLUMN(Auth0!$B:$B),""""), MATCH(D$1,Auth0!$B:$B,0)),COLUMN(Auth0!$A:$A),1,TRUE)&amp;"":""&amp;ADDRESS(MAX(IF(Auth0!$B:$B&lt;&gt;"""", COLUMN(Auth0!$B:$B),""""), IF(E$1&lt;&gt;"""""&amp;",MATCH(E$1,Auth0!$B:$B,0)-1,MATCH("""",Auth0!$B:$B,-1))),COLUMN(Auth0!$B:$B),1,TRUE)),2,FALSE)=D$1,QUERY(INDIRECT(""Auth0!""&amp;ADDRESS(MAX(IF(Auth0!$B:$B&lt;&gt;"""", COLUMN(Auth0!$B:$B),""""), MATCH(D$1,Auth0!$B:$B,0)),COLUMN(Auth0!$A:$A),1,TRUE)&amp;"":""&amp;ADDRESS(M"&amp;"AX(IF(Auth0!$B:$B&lt;&gt;"""", COLUMN(Auth0!$B:$B),""""), IF(E$1&lt;&gt;"""",MATCH(E$1,Auth0!$B:$B,0)-1,MATCH("""",Auth0!$B:$B,-1))),COLUMN(Auth0!$B:$B),1,TRUE)),""SELECT A  WHERE A LIKE '%""&amp;$A11&amp;""' AND B = '""&amp;D$1&amp;""'""),"""")),"""")"),"read:own-user")</f>
        <v>read:own-user</v>
      </c>
    </row>
    <row r="12">
      <c r="A12" s="3" t="str">
        <f>IFERROR(__xludf.DUMMYFUNCTION("""COMPUTED_VALUE"""),"own-ticket")</f>
        <v>own-ticket</v>
      </c>
      <c r="B12" s="3" t="str">
        <f>IFERROR(__xludf.DUMMYFUNCTION("IFNA(JOIN(CHAR(10),IF(VLOOKUP(""*""&amp;$A12,INDIRECT(""Auth0!""&amp;ADDRESS(MAX(IF(Auth0!$B:$B&lt;&gt;"""", COLUMN(Auth0!$B:$B),""""), MATCH(B$1,Auth0!$B:$B,0)),COLUMN(Auth0!$A:$A),1,TRUE)&amp;"":""&amp;ADDRESS(MAX(IF(Auth0!$B:$B&lt;&gt;"""", COLUMN(Auth0!$B:$B),""""), IF(C$1&lt;&gt;"""""&amp;",MATCH(C$1,Auth0!$B:$B,0)-1,MATCH("""",Auth0!$B:$B,-1))),COLUMN(Auth0!$B:$B),1,TRUE)),2,FALSE)=B$1,QUERY(INDIRECT(""Auth0!""&amp;ADDRESS(MAX(IF(Auth0!$B:$B&lt;&gt;"""", COLUMN(Auth0!$B:$B),""""), MATCH(B$1,Auth0!$B:$B,0)),COLUMN(Auth0!$A:$A),1,TRUE)&amp;"":""&amp;ADDRESS(M"&amp;"AX(IF(Auth0!$B:$B&lt;&gt;"""", COLUMN(Auth0!$B:$B),""""), IF(C$1&lt;&gt;"""",MATCH(C$1,Auth0!$B:$B,0)-1,MATCH("""",Auth0!$B:$B,-1))),COLUMN(Auth0!$B:$B),1,TRUE)),""SELECT A  WHERE A LIKE '%""&amp;$A12&amp;""' AND B = '""&amp;B$1&amp;""'""),"""")),"""")"),"")</f>
        <v/>
      </c>
      <c r="C12" s="3" t="str">
        <f>IFERROR(__xludf.DUMMYFUNCTION("IFNA(JOIN(CHAR(10),IF(VLOOKUP(""*""&amp;$A12,INDIRECT(""Auth0!""&amp;ADDRESS(MAX(IF(Auth0!$B:$B&lt;&gt;"""", COLUMN(Auth0!$B:$B),""""), MATCH(C$1,Auth0!$B:$B,0)),COLUMN(Auth0!$A:$A),1,TRUE)&amp;"":""&amp;ADDRESS(MAX(IF(Auth0!$B:$B&lt;&gt;"""", COLUMN(Auth0!$B:$B),""""), IF(D$1&lt;&gt;"""""&amp;",MATCH(D$1,Auth0!$B:$B,0)-1,MATCH("""",Auth0!$B:$B,-1))),COLUMN(Auth0!$B:$B),1,TRUE)),2,FALSE)=C$1,QUERY(INDIRECT(""Auth0!""&amp;ADDRESS(MAX(IF(Auth0!$B:$B&lt;&gt;"""", COLUMN(Auth0!$B:$B),""""), MATCH(C$1,Auth0!$B:$B,0)),COLUMN(Auth0!$A:$A),1,TRUE)&amp;"":""&amp;ADDRESS(M"&amp;"AX(IF(Auth0!$B:$B&lt;&gt;"""", COLUMN(Auth0!$B:$B),""""), IF(D$1&lt;&gt;"""",MATCH(D$1,Auth0!$B:$B,0)-1,MATCH("""",Auth0!$B:$B,-1))),COLUMN(Auth0!$B:$B),1,TRUE)),""SELECT A  WHERE A LIKE '%""&amp;$A12&amp;""' AND B = '""&amp;C$1&amp;""'""),"""")),"""")"),"create:own-ticket
delete:own-ticket
update:own-ticket")</f>
        <v>create:own-ticket
delete:own-ticket
update:own-ticket</v>
      </c>
      <c r="D12" s="3" t="str">
        <f>IFERROR(__xludf.DUMMYFUNCTION("IFNA(JOIN(CHAR(10),IF(VLOOKUP(""*""&amp;$A12,INDIRECT(""Auth0!""&amp;ADDRESS(MAX(IF(Auth0!$B:$B&lt;&gt;"""", COLUMN(Auth0!$B:$B),""""), MATCH(D$1,Auth0!$B:$B,0)),COLUMN(Auth0!$A:$A),1,TRUE)&amp;"":""&amp;ADDRESS(MAX(IF(Auth0!$B:$B&lt;&gt;"""", COLUMN(Auth0!$B:$B),""""), IF(E$1&lt;&gt;"""""&amp;",MATCH(E$1,Auth0!$B:$B,0)-1,MATCH("""",Auth0!$B:$B,-1))),COLUMN(Auth0!$B:$B),1,TRUE)),2,FALSE)=D$1,QUERY(INDIRECT(""Auth0!""&amp;ADDRESS(MAX(IF(Auth0!$B:$B&lt;&gt;"""", COLUMN(Auth0!$B:$B),""""), MATCH(D$1,Auth0!$B:$B,0)),COLUMN(Auth0!$A:$A),1,TRUE)&amp;"":""&amp;ADDRESS(M"&amp;"AX(IF(Auth0!$B:$B&lt;&gt;"""", COLUMN(Auth0!$B:$B),""""), IF(E$1&lt;&gt;"""",MATCH(E$1,Auth0!$B:$B,0)-1,MATCH("""",Auth0!$B:$B,-1))),COLUMN(Auth0!$B:$B),1,TRUE)),""SELECT A  WHERE A LIKE '%""&amp;$A12&amp;""' AND B = '""&amp;D$1&amp;""'""),"""")),"""")"),"create:own-ticket
delete:own-ticket
update:own-ticket")</f>
        <v>create:own-ticket
delete:own-ticket
update:own-ticket</v>
      </c>
    </row>
    <row r="13">
      <c r="A13" s="3" t="str">
        <f>IFERROR(__xludf.DUMMYFUNCTION("""COMPUTED_VALUE"""),"own-other-user")</f>
        <v>own-other-user</v>
      </c>
      <c r="B13" s="3" t="str">
        <f>IFERROR(__xludf.DUMMYFUNCTION("IFNA(JOIN(CHAR(10),IF(VLOOKUP(""*""&amp;$A13,INDIRECT(""Auth0!""&amp;ADDRESS(MAX(IF(Auth0!$B:$B&lt;&gt;"""", COLUMN(Auth0!$B:$B),""""), MATCH(B$1,Auth0!$B:$B,0)),COLUMN(Auth0!$A:$A),1,TRUE)&amp;"":""&amp;ADDRESS(MAX(IF(Auth0!$B:$B&lt;&gt;"""", COLUMN(Auth0!$B:$B),""""), IF(C$1&lt;&gt;"""""&amp;",MATCH(C$1,Auth0!$B:$B,0)-1,MATCH("""",Auth0!$B:$B,-1))),COLUMN(Auth0!$B:$B),1,TRUE)),2,FALSE)=B$1,QUERY(INDIRECT(""Auth0!""&amp;ADDRESS(MAX(IF(Auth0!$B:$B&lt;&gt;"""", COLUMN(Auth0!$B:$B),""""), MATCH(B$1,Auth0!$B:$B,0)),COLUMN(Auth0!$A:$A),1,TRUE)&amp;"":""&amp;ADDRESS(M"&amp;"AX(IF(Auth0!$B:$B&lt;&gt;"""", COLUMN(Auth0!$B:$B),""""), IF(C$1&lt;&gt;"""",MATCH(C$1,Auth0!$B:$B,0)-1,MATCH("""",Auth0!$B:$B,-1))),COLUMN(Auth0!$B:$B),1,TRUE)),""SELECT A  WHERE A LIKE '%""&amp;$A13&amp;""' AND B = '""&amp;B$1&amp;""'""),"""")),"""")"),"")</f>
        <v/>
      </c>
      <c r="C13" s="3" t="str">
        <f>IFERROR(__xludf.DUMMYFUNCTION("IFNA(JOIN(CHAR(10),IF(VLOOKUP(""*""&amp;$A13,INDIRECT(""Auth0!""&amp;ADDRESS(MAX(IF(Auth0!$B:$B&lt;&gt;"""", COLUMN(Auth0!$B:$B),""""), MATCH(C$1,Auth0!$B:$B,0)),COLUMN(Auth0!$A:$A),1,TRUE)&amp;"":""&amp;ADDRESS(MAX(IF(Auth0!$B:$B&lt;&gt;"""", COLUMN(Auth0!$B:$B),""""), IF(D$1&lt;&gt;"""""&amp;",MATCH(D$1,Auth0!$B:$B,0)-1,MATCH("""",Auth0!$B:$B,-1))),COLUMN(Auth0!$B:$B),1,TRUE)),2,FALSE)=C$1,QUERY(INDIRECT(""Auth0!""&amp;ADDRESS(MAX(IF(Auth0!$B:$B&lt;&gt;"""", COLUMN(Auth0!$B:$B),""""), MATCH(C$1,Auth0!$B:$B,0)),COLUMN(Auth0!$A:$A),1,TRUE)&amp;"":""&amp;ADDRESS(M"&amp;"AX(IF(Auth0!$B:$B&lt;&gt;"""", COLUMN(Auth0!$B:$B),""""), IF(D$1&lt;&gt;"""",MATCH(D$1,Auth0!$B:$B,0)-1,MATCH("""",Auth0!$B:$B,-1))),COLUMN(Auth0!$B:$B),1,TRUE)),""SELECT A  WHERE A LIKE '%""&amp;$A13&amp;""' AND B = '""&amp;C$1&amp;""'""),"""")),"""")"),"delete:own-other-user")</f>
        <v>delete:own-other-user</v>
      </c>
      <c r="D13" s="3" t="str">
        <f>IFERROR(__xludf.DUMMYFUNCTION("IFNA(JOIN(CHAR(10),IF(VLOOKUP(""*""&amp;$A13,INDIRECT(""Auth0!""&amp;ADDRESS(MAX(IF(Auth0!$B:$B&lt;&gt;"""", COLUMN(Auth0!$B:$B),""""), MATCH(D$1,Auth0!$B:$B,0)),COLUMN(Auth0!$A:$A),1,TRUE)&amp;"":""&amp;ADDRESS(MAX(IF(Auth0!$B:$B&lt;&gt;"""", COLUMN(Auth0!$B:$B),""""), IF(E$1&lt;&gt;"""""&amp;",MATCH(E$1,Auth0!$B:$B,0)-1,MATCH("""",Auth0!$B:$B,-1))),COLUMN(Auth0!$B:$B),1,TRUE)),2,FALSE)=D$1,QUERY(INDIRECT(""Auth0!""&amp;ADDRESS(MAX(IF(Auth0!$B:$B&lt;&gt;"""", COLUMN(Auth0!$B:$B),""""), MATCH(D$1,Auth0!$B:$B,0)),COLUMN(Auth0!$A:$A),1,TRUE)&amp;"":""&amp;ADDRESS(M"&amp;"AX(IF(Auth0!$B:$B&lt;&gt;"""", COLUMN(Auth0!$B:$B),""""), IF(E$1&lt;&gt;"""",MATCH(E$1,Auth0!$B:$B,0)-1,MATCH("""",Auth0!$B:$B,-1))),COLUMN(Auth0!$B:$B),1,TRUE)),""SELECT A  WHERE A LIKE '%""&amp;$A13&amp;""' AND B = '""&amp;D$1&amp;""'""),"""")),"""")"),"")</f>
        <v/>
      </c>
    </row>
    <row r="14">
      <c r="A14" s="3" t="str">
        <f>IFERROR(__xludf.DUMMYFUNCTION("""COMPUTED_VALUE"""),"own-drive")</f>
        <v>own-drive</v>
      </c>
      <c r="B14" s="3" t="str">
        <f>IFERROR(__xludf.DUMMYFUNCTION("IFNA(JOIN(CHAR(10),IF(VLOOKUP(""*""&amp;$A14,INDIRECT(""Auth0!""&amp;ADDRESS(MAX(IF(Auth0!$B:$B&lt;&gt;"""", COLUMN(Auth0!$B:$B),""""), MATCH(B$1,Auth0!$B:$B,0)),COLUMN(Auth0!$A:$A),1,TRUE)&amp;"":""&amp;ADDRESS(MAX(IF(Auth0!$B:$B&lt;&gt;"""", COLUMN(Auth0!$B:$B),""""), IF(C$1&lt;&gt;"""""&amp;",MATCH(C$1,Auth0!$B:$B,0)-1,MATCH("""",Auth0!$B:$B,-1))),COLUMN(Auth0!$B:$B),1,TRUE)),2,FALSE)=B$1,QUERY(INDIRECT(""Auth0!""&amp;ADDRESS(MAX(IF(Auth0!$B:$B&lt;&gt;"""", COLUMN(Auth0!$B:$B),""""), MATCH(B$1,Auth0!$B:$B,0)),COLUMN(Auth0!$A:$A),1,TRUE)&amp;"":""&amp;ADDRESS(M"&amp;"AX(IF(Auth0!$B:$B&lt;&gt;"""", COLUMN(Auth0!$B:$B),""""), IF(C$1&lt;&gt;"""",MATCH(C$1,Auth0!$B:$B,0)-1,MATCH("""",Auth0!$B:$B,-1))),COLUMN(Auth0!$B:$B),1,TRUE)),""SELECT A  WHERE A LIKE '%""&amp;$A14&amp;""' AND B = '""&amp;B$1&amp;""'""),"""")),"""")"),"")</f>
        <v/>
      </c>
      <c r="C14" s="3" t="str">
        <f>IFERROR(__xludf.DUMMYFUNCTION("IFNA(JOIN(CHAR(10),IF(VLOOKUP(""*""&amp;$A14,INDIRECT(""Auth0!""&amp;ADDRESS(MAX(IF(Auth0!$B:$B&lt;&gt;"""", COLUMN(Auth0!$B:$B),""""), MATCH(C$1,Auth0!$B:$B,0)),COLUMN(Auth0!$A:$A),1,TRUE)&amp;"":""&amp;ADDRESS(MAX(IF(Auth0!$B:$B&lt;&gt;"""", COLUMN(Auth0!$B:$B),""""), IF(D$1&lt;&gt;"""""&amp;",MATCH(D$1,Auth0!$B:$B,0)-1,MATCH("""",Auth0!$B:$B,-1))),COLUMN(Auth0!$B:$B),1,TRUE)),2,FALSE)=C$1,QUERY(INDIRECT(""Auth0!""&amp;ADDRESS(MAX(IF(Auth0!$B:$B&lt;&gt;"""", COLUMN(Auth0!$B:$B),""""), MATCH(C$1,Auth0!$B:$B,0)),COLUMN(Auth0!$A:$A),1,TRUE)&amp;"":""&amp;ADDRESS(M"&amp;"AX(IF(Auth0!$B:$B&lt;&gt;"""", COLUMN(Auth0!$B:$B),""""), IF(D$1&lt;&gt;"""",MATCH(D$1,Auth0!$B:$B,0)-1,MATCH("""",Auth0!$B:$B,-1))),COLUMN(Auth0!$B:$B),1,TRUE)),""SELECT A  WHERE A LIKE '%""&amp;$A14&amp;""' AND B = '""&amp;C$1&amp;""'""),"""")),"""")"),"read:own-drive")</f>
        <v>read:own-drive</v>
      </c>
      <c r="D14" s="3" t="str">
        <f>IFERROR(__xludf.DUMMYFUNCTION("IFNA(JOIN(CHAR(10),IF(VLOOKUP(""*""&amp;$A14,INDIRECT(""Auth0!""&amp;ADDRESS(MAX(IF(Auth0!$B:$B&lt;&gt;"""", COLUMN(Auth0!$B:$B),""""), MATCH(D$1,Auth0!$B:$B,0)),COLUMN(Auth0!$A:$A),1,TRUE)&amp;"":""&amp;ADDRESS(MAX(IF(Auth0!$B:$B&lt;&gt;"""", COLUMN(Auth0!$B:$B),""""), IF(E$1&lt;&gt;"""""&amp;",MATCH(E$1,Auth0!$B:$B,0)-1,MATCH("""",Auth0!$B:$B,-1))),COLUMN(Auth0!$B:$B),1,TRUE)),2,FALSE)=D$1,QUERY(INDIRECT(""Auth0!""&amp;ADDRESS(MAX(IF(Auth0!$B:$B&lt;&gt;"""", COLUMN(Auth0!$B:$B),""""), MATCH(D$1,Auth0!$B:$B,0)),COLUMN(Auth0!$A:$A),1,TRUE)&amp;"":""&amp;ADDRESS(M"&amp;"AX(IF(Auth0!$B:$B&lt;&gt;"""", COLUMN(Auth0!$B:$B),""""), IF(E$1&lt;&gt;"""",MATCH(E$1,Auth0!$B:$B,0)-1,MATCH("""",Auth0!$B:$B,-1))),COLUMN(Auth0!$B:$B),1,TRUE)),""SELECT A  WHERE A LIKE '%""&amp;$A14&amp;""' AND B = '""&amp;D$1&amp;""'""),"""")),"""")"),"read:own-drive")</f>
        <v>read:own-drive</v>
      </c>
    </row>
    <row r="15">
      <c r="A15" s="3" t="str">
        <f>IFERROR(__xludf.DUMMYFUNCTION("""COMPUTED_VALUE"""),"self-user")</f>
        <v>self-user</v>
      </c>
      <c r="B15" s="3" t="str">
        <f>IFERROR(__xludf.DUMMYFUNCTION("IFNA(JOIN(CHAR(10),IF(VLOOKUP(""*""&amp;$A15,INDIRECT(""Auth0!""&amp;ADDRESS(MAX(IF(Auth0!$B:$B&lt;&gt;"""", COLUMN(Auth0!$B:$B),""""), MATCH(B$1,Auth0!$B:$B,0)),COLUMN(Auth0!$A:$A),1,TRUE)&amp;"":""&amp;ADDRESS(MAX(IF(Auth0!$B:$B&lt;&gt;"""", COLUMN(Auth0!$B:$B),""""), IF(C$1&lt;&gt;"""""&amp;",MATCH(C$1,Auth0!$B:$B,0)-1,MATCH("""",Auth0!$B:$B,-1))),COLUMN(Auth0!$B:$B),1,TRUE)),2,FALSE)=B$1,QUERY(INDIRECT(""Auth0!""&amp;ADDRESS(MAX(IF(Auth0!$B:$B&lt;&gt;"""", COLUMN(Auth0!$B:$B),""""), MATCH(B$1,Auth0!$B:$B,0)),COLUMN(Auth0!$A:$A),1,TRUE)&amp;"":""&amp;ADDRESS(M"&amp;"AX(IF(Auth0!$B:$B&lt;&gt;"""", COLUMN(Auth0!$B:$B),""""), IF(C$1&lt;&gt;"""",MATCH(C$1,Auth0!$B:$B,0)-1,MATCH("""",Auth0!$B:$B,-1))),COLUMN(Auth0!$B:$B),1,TRUE)),""SELECT A  WHERE A LIKE '%""&amp;$A15&amp;""' AND B = '""&amp;B$1&amp;""'""),"""")),"""")"),"")</f>
        <v/>
      </c>
      <c r="C15" s="3" t="str">
        <f>IFERROR(__xludf.DUMMYFUNCTION("IFNA(JOIN(CHAR(10),IF(VLOOKUP(""*""&amp;$A15,INDIRECT(""Auth0!""&amp;ADDRESS(MAX(IF(Auth0!$B:$B&lt;&gt;"""", COLUMN(Auth0!$B:$B),""""), MATCH(C$1,Auth0!$B:$B,0)),COLUMN(Auth0!$A:$A),1,TRUE)&amp;"":""&amp;ADDRESS(MAX(IF(Auth0!$B:$B&lt;&gt;"""", COLUMN(Auth0!$B:$B),""""), IF(D$1&lt;&gt;"""""&amp;",MATCH(D$1,Auth0!$B:$B,0)-1,MATCH("""",Auth0!$B:$B,-1))),COLUMN(Auth0!$B:$B),1,TRUE)),2,FALSE)=C$1,QUERY(INDIRECT(""Auth0!""&amp;ADDRESS(MAX(IF(Auth0!$B:$B&lt;&gt;"""", COLUMN(Auth0!$B:$B),""""), MATCH(C$1,Auth0!$B:$B,0)),COLUMN(Auth0!$A:$A),1,TRUE)&amp;"":""&amp;ADDRESS(M"&amp;"AX(IF(Auth0!$B:$B&lt;&gt;"""", COLUMN(Auth0!$B:$B),""""), IF(D$1&lt;&gt;"""",MATCH(D$1,Auth0!$B:$B,0)-1,MATCH("""",Auth0!$B:$B,-1))),COLUMN(Auth0!$B:$B),1,TRUE)),""SELECT A  WHERE A LIKE '%""&amp;$A15&amp;""' AND B = '""&amp;C$1&amp;""'""),"""")),"""")"),"")</f>
        <v/>
      </c>
      <c r="D15" s="3" t="str">
        <f>IFERROR(__xludf.DUMMYFUNCTION("IFNA(JOIN(CHAR(10),IF(VLOOKUP(""*""&amp;$A15,INDIRECT(""Auth0!""&amp;ADDRESS(MAX(IF(Auth0!$B:$B&lt;&gt;"""", COLUMN(Auth0!$B:$B),""""), MATCH(D$1,Auth0!$B:$B,0)),COLUMN(Auth0!$A:$A),1,TRUE)&amp;"":""&amp;ADDRESS(MAX(IF(Auth0!$B:$B&lt;&gt;"""", COLUMN(Auth0!$B:$B),""""), IF(E$1&lt;&gt;"""""&amp;",MATCH(E$1,Auth0!$B:$B,0)-1,MATCH("""",Auth0!$B:$B,-1))),COLUMN(Auth0!$B:$B),1,TRUE)),2,FALSE)=D$1,QUERY(INDIRECT(""Auth0!""&amp;ADDRESS(MAX(IF(Auth0!$B:$B&lt;&gt;"""", COLUMN(Auth0!$B:$B),""""), MATCH(D$1,Auth0!$B:$B,0)),COLUMN(Auth0!$A:$A),1,TRUE)&amp;"":""&amp;ADDRESS(M"&amp;"AX(IF(Auth0!$B:$B&lt;&gt;"""", COLUMN(Auth0!$B:$B),""""), IF(E$1&lt;&gt;"""",MATCH(E$1,Auth0!$B:$B,0)-1,MATCH("""",Auth0!$B:$B,-1))),COLUMN(Auth0!$B:$B),1,TRUE)),""SELECT A  WHERE A LIKE '%""&amp;$A15&amp;""' AND B = '""&amp;D$1&amp;""'""),"""")),"""")"),"create:self-user
update:self-user")</f>
        <v>create:self-user
update:self-user</v>
      </c>
    </row>
    <row r="16">
      <c r="A16" s="3"/>
      <c r="B16" s="3" t="str">
        <f>IFERROR(__xludf.DUMMYFUNCTION("IFNA(JOIN(CHAR(10),IF(VLOOKUP(""*""&amp;$A16,INDIRECT(""Auth0!""&amp;ADDRESS(MAX(IF(Auth0!$B:$B&lt;&gt;"""", COLUMN(Auth0!$B:$B),""""), MATCH(B$1,Auth0!$B:$B,0)),COLUMN(Auth0!$A:$A),1,TRUE)&amp;"":""&amp;ADDRESS(MAX(IF(Auth0!$B:$B&lt;&gt;"""", COLUMN(Auth0!$B:$B),""""), IF(C$1&lt;&gt;"""""&amp;",MATCH(C$1,Auth0!$B:$B,0)-1,MATCH("""",Auth0!$B:$B,-1))),COLUMN(Auth0!$B:$B),1,TRUE)),2,FALSE)=B$1,QUERY(INDIRECT(""Auth0!""&amp;ADDRESS(MAX(IF(Auth0!$B:$B&lt;&gt;"""", COLUMN(Auth0!$B:$B),""""), MATCH(B$1,Auth0!$B:$B,0)),COLUMN(Auth0!$A:$A),1,TRUE)&amp;"":""&amp;ADDRESS(M"&amp;"AX(IF(Auth0!$B:$B&lt;&gt;"""", COLUMN(Auth0!$B:$B),""""), IF(C$1&lt;&gt;"""",MATCH(C$1,Auth0!$B:$B,0)-1,MATCH("""",Auth0!$B:$B,-1))),COLUMN(Auth0!$B:$B),1,TRUE)),""SELECT A  WHERE A LIKE '%""&amp;$A16&amp;""' AND B = '""&amp;B$1&amp;""'""),"""")),"""")"),"create:user
create:company
create:ticket
delete:company
delete:ticket
read:car
read:drive
read:company
read:own-company
read:parking
read:user
read:ticket
update:company
update:ticket")</f>
        <v>create:user
create:company
create:ticket
delete:company
delete:ticket
read:car
read:drive
read:company
read:own-company
read:parking
read:user
read:ticket
update:company
update:ticket</v>
      </c>
      <c r="C16" s="3" t="str">
        <f>IFERROR(__xludf.DUMMYFUNCTION("IFNA(JOIN(CHAR(10),IF(VLOOKUP(""*""&amp;$A16,INDIRECT(""Auth0!""&amp;ADDRESS(MAX(IF(Auth0!$B:$B&lt;&gt;"""", COLUMN(Auth0!$B:$B),""""), MATCH(C$1,Auth0!$B:$B,0)),COLUMN(Auth0!$A:$A),1,TRUE)&amp;"":""&amp;ADDRESS(MAX(IF(Auth0!$B:$B&lt;&gt;"""", COLUMN(Auth0!$B:$B),""""), IF(D$1&lt;&gt;"""""&amp;",MATCH(D$1,Auth0!$B:$B,0)-1,MATCH("""",Auth0!$B:$B,-1))),COLUMN(Auth0!$B:$B),1,TRUE)),2,FALSE)=C$1,QUERY(INDIRECT(""Auth0!""&amp;ADDRESS(MAX(IF(Auth0!$B:$B&lt;&gt;"""", COLUMN(Auth0!$B:$B),""""), MATCH(C$1,Auth0!$B:$B,0)),COLUMN(Auth0!$A:$A),1,TRUE)&amp;"":""&amp;ADDRESS(M"&amp;"AX(IF(Auth0!$B:$B&lt;&gt;"""", COLUMN(Auth0!$B:$B),""""), IF(D$1&lt;&gt;"""",MATCH(D$1,Auth0!$B:$B,0)-1,MATCH("""",Auth0!$B:$B,-1))),COLUMN(Auth0!$B:$B),1,TRUE)),""SELECT A  WHERE A LIKE '%""&amp;$A16&amp;""' AND B = '""&amp;C$1&amp;""'""),"""")),"""")"),"create:own-car
create:own-company
create:own-parking
create:own-user
create:own-ticket
delete:own-car
delete:own-other-user
delete:own-parking
delete:own-ticket
read:own-car
read:own-drive
read:own-company
read:own-user
read:ticket
update:own-car
update:o"&amp;"wn-company
update:own-parking
update:own-user
update:own-ticket")</f>
        <v>create:own-car
create:own-company
create:own-parking
create:own-user
create:own-ticket
delete:own-car
delete:own-other-user
delete:own-parking
delete:own-ticket
read:own-car
read:own-drive
read:own-company
read:own-user
read:ticket
update:own-car
update:own-company
update:own-parking
update:own-user
update:own-ticket</v>
      </c>
      <c r="D16" s="3" t="str">
        <f>IFERROR(__xludf.DUMMYFUNCTION("IFNA(JOIN(CHAR(10),IF(VLOOKUP(""*""&amp;$A16,INDIRECT(""Auth0!""&amp;ADDRESS(MAX(IF(Auth0!$B:$B&lt;&gt;"""", COLUMN(Auth0!$B:$B),""""), MATCH(D$1,Auth0!$B:$B,0)),COLUMN(Auth0!$A:$A),1,TRUE)&amp;"":""&amp;ADDRESS(MAX(IF(Auth0!$B:$B&lt;&gt;"""", COLUMN(Auth0!$B:$B),""""), IF(E$1&lt;&gt;"""""&amp;",MATCH(E$1,Auth0!$B:$B,0)-1,MATCH("""",Auth0!$B:$B,-1))),COLUMN(Auth0!$B:$B),1,TRUE)),2,FALSE)=D$1,QUERY(INDIRECT(""Auth0!""&amp;ADDRESS(MAX(IF(Auth0!$B:$B&lt;&gt;"""", COLUMN(Auth0!$B:$B),""""), MATCH(D$1,Auth0!$B:$B,0)),COLUMN(Auth0!$A:$A),1,TRUE)&amp;"":""&amp;ADDRESS(M"&amp;"AX(IF(Auth0!$B:$B&lt;&gt;"""", COLUMN(Auth0!$B:$B),""""), IF(E$1&lt;&gt;"""",MATCH(E$1,Auth0!$B:$B,0)-1,MATCH("""",Auth0!$B:$B,-1))),COLUMN(Auth0!$B:$B),1,TRUE)),""SELECT A  WHERE A LIKE '%""&amp;$A16&amp;""' AND B = '""&amp;D$1&amp;""'""),"""")),"""")"),"create:own-car
create:own-parking
create:own-ticket
create:self-user
delete:own-car
delete:own-parking
delete:own-ticket
read:drive
read:own-car
read:own-drive
read:own-company
read:own-user
read:parking
read:ticket
update:own-car
update:own-parking
updat"&amp;"e:own-ticket
update:self-user")</f>
        <v>create:own-car
create:own-parking
create:own-ticket
create:self-user
delete:own-car
delete:own-parking
delete:own-ticket
read:drive
read:own-car
read:own-drive
read:own-company
read:own-user
read:parking
read:ticket
update:own-car
update:own-parking
update:own-ticket
update:self-user</v>
      </c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4.57"/>
    <col customWidth="1" min="3" max="3" width="41.0"/>
    <col customWidth="1" min="4" max="4" width="20.71"/>
    <col customWidth="1" min="5" max="5" width="15.29"/>
    <col customWidth="1" min="7" max="7" width="9.86"/>
    <col customWidth="1" min="8" max="8" width="15.71"/>
  </cols>
  <sheetData>
    <row r="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G1" s="7" t="s">
        <v>9</v>
      </c>
      <c r="H1" s="7" t="s">
        <v>10</v>
      </c>
    </row>
    <row r="2">
      <c r="A2" s="8" t="s">
        <v>11</v>
      </c>
      <c r="B2" s="8" t="s">
        <v>1</v>
      </c>
      <c r="C2" s="8" t="s">
        <v>12</v>
      </c>
      <c r="D2" s="8" t="s">
        <v>13</v>
      </c>
      <c r="E2" s="9" t="s">
        <v>14</v>
      </c>
      <c r="G2" s="10" t="str">
        <f t="shared" ref="G2:G52" si="1">LEFT(A2:A52,FIND(":",A2:A52)-1)</f>
        <v>create</v>
      </c>
      <c r="H2" s="10" t="str">
        <f t="shared" ref="H2:H52" si="2">RIGHT(A2:A52,LEN(A2:A52)-FIND(":",A2:A52))</f>
        <v>user</v>
      </c>
    </row>
    <row r="3">
      <c r="A3" s="8" t="s">
        <v>15</v>
      </c>
      <c r="B3" s="8" t="s">
        <v>1</v>
      </c>
      <c r="C3" s="8" t="s">
        <v>16</v>
      </c>
      <c r="D3" s="8" t="s">
        <v>13</v>
      </c>
      <c r="E3" s="9" t="s">
        <v>14</v>
      </c>
      <c r="G3" s="10" t="str">
        <f t="shared" si="1"/>
        <v>create</v>
      </c>
      <c r="H3" s="10" t="str">
        <f t="shared" si="2"/>
        <v>company</v>
      </c>
    </row>
    <row r="4">
      <c r="A4" s="8" t="s">
        <v>17</v>
      </c>
      <c r="B4" s="8" t="s">
        <v>1</v>
      </c>
      <c r="C4" s="8" t="s">
        <v>18</v>
      </c>
      <c r="D4" s="8" t="s">
        <v>13</v>
      </c>
      <c r="E4" s="9" t="s">
        <v>14</v>
      </c>
      <c r="G4" s="10" t="str">
        <f t="shared" si="1"/>
        <v>create</v>
      </c>
      <c r="H4" s="10" t="str">
        <f t="shared" si="2"/>
        <v>ticket</v>
      </c>
    </row>
    <row r="5">
      <c r="A5" s="8" t="s">
        <v>19</v>
      </c>
      <c r="B5" s="8" t="s">
        <v>1</v>
      </c>
      <c r="C5" s="8" t="s">
        <v>20</v>
      </c>
      <c r="D5" s="8" t="s">
        <v>13</v>
      </c>
      <c r="E5" s="9" t="s">
        <v>14</v>
      </c>
      <c r="G5" s="10" t="str">
        <f t="shared" si="1"/>
        <v>delete</v>
      </c>
      <c r="H5" s="10" t="str">
        <f t="shared" si="2"/>
        <v>company</v>
      </c>
    </row>
    <row r="6">
      <c r="A6" s="8" t="s">
        <v>21</v>
      </c>
      <c r="B6" s="8" t="s">
        <v>1</v>
      </c>
      <c r="C6" s="8" t="s">
        <v>22</v>
      </c>
      <c r="D6" s="8" t="s">
        <v>13</v>
      </c>
      <c r="E6" s="9" t="s">
        <v>14</v>
      </c>
      <c r="G6" s="10" t="str">
        <f t="shared" si="1"/>
        <v>delete</v>
      </c>
      <c r="H6" s="10" t="str">
        <f t="shared" si="2"/>
        <v>ticket</v>
      </c>
    </row>
    <row r="7">
      <c r="A7" s="8" t="s">
        <v>23</v>
      </c>
      <c r="B7" s="8" t="s">
        <v>1</v>
      </c>
      <c r="C7" s="8" t="s">
        <v>24</v>
      </c>
      <c r="D7" s="8" t="s">
        <v>13</v>
      </c>
      <c r="E7" s="9" t="s">
        <v>14</v>
      </c>
      <c r="G7" s="10" t="str">
        <f t="shared" si="1"/>
        <v>read</v>
      </c>
      <c r="H7" s="10" t="str">
        <f t="shared" si="2"/>
        <v>car</v>
      </c>
    </row>
    <row r="8">
      <c r="A8" s="8" t="s">
        <v>25</v>
      </c>
      <c r="B8" s="8" t="s">
        <v>1</v>
      </c>
      <c r="C8" s="8" t="s">
        <v>26</v>
      </c>
      <c r="D8" s="8" t="s">
        <v>13</v>
      </c>
      <c r="E8" s="9" t="s">
        <v>14</v>
      </c>
      <c r="G8" s="10" t="str">
        <f t="shared" si="1"/>
        <v>read</v>
      </c>
      <c r="H8" s="10" t="str">
        <f t="shared" si="2"/>
        <v>drive</v>
      </c>
    </row>
    <row r="9">
      <c r="A9" s="8" t="s">
        <v>27</v>
      </c>
      <c r="B9" s="8" t="s">
        <v>1</v>
      </c>
      <c r="C9" s="8" t="s">
        <v>28</v>
      </c>
      <c r="D9" s="8" t="s">
        <v>13</v>
      </c>
      <c r="E9" s="9" t="s">
        <v>14</v>
      </c>
      <c r="G9" s="10" t="str">
        <f t="shared" si="1"/>
        <v>read</v>
      </c>
      <c r="H9" s="10" t="str">
        <f t="shared" si="2"/>
        <v>company</v>
      </c>
    </row>
    <row r="10">
      <c r="A10" s="8" t="s">
        <v>29</v>
      </c>
      <c r="B10" s="8" t="s">
        <v>1</v>
      </c>
      <c r="C10" s="8" t="s">
        <v>30</v>
      </c>
      <c r="D10" s="8" t="s">
        <v>13</v>
      </c>
      <c r="E10" s="9" t="s">
        <v>14</v>
      </c>
      <c r="G10" s="10" t="str">
        <f t="shared" si="1"/>
        <v>read</v>
      </c>
      <c r="H10" s="10" t="str">
        <f t="shared" si="2"/>
        <v>own-company</v>
      </c>
    </row>
    <row r="11">
      <c r="A11" s="8" t="s">
        <v>31</v>
      </c>
      <c r="B11" s="8" t="s">
        <v>1</v>
      </c>
      <c r="C11" s="8" t="s">
        <v>32</v>
      </c>
      <c r="D11" s="8" t="s">
        <v>13</v>
      </c>
      <c r="E11" s="9" t="s">
        <v>14</v>
      </c>
      <c r="G11" s="10" t="str">
        <f t="shared" si="1"/>
        <v>read</v>
      </c>
      <c r="H11" s="10" t="str">
        <f t="shared" si="2"/>
        <v>parking</v>
      </c>
    </row>
    <row r="12">
      <c r="A12" s="11" t="s">
        <v>33</v>
      </c>
      <c r="B12" s="8" t="s">
        <v>1</v>
      </c>
      <c r="C12" s="11" t="s">
        <v>34</v>
      </c>
      <c r="D12" s="8" t="s">
        <v>13</v>
      </c>
      <c r="E12" s="9" t="s">
        <v>14</v>
      </c>
      <c r="G12" s="10" t="str">
        <f t="shared" si="1"/>
        <v>read</v>
      </c>
      <c r="H12" s="10" t="str">
        <f t="shared" si="2"/>
        <v>user</v>
      </c>
    </row>
    <row r="13">
      <c r="A13" s="8" t="s">
        <v>35</v>
      </c>
      <c r="B13" s="8" t="s">
        <v>1</v>
      </c>
      <c r="C13" s="8" t="s">
        <v>36</v>
      </c>
      <c r="D13" s="8" t="s">
        <v>13</v>
      </c>
      <c r="E13" s="9" t="s">
        <v>14</v>
      </c>
      <c r="G13" s="10" t="str">
        <f t="shared" si="1"/>
        <v>read</v>
      </c>
      <c r="H13" s="10" t="str">
        <f t="shared" si="2"/>
        <v>ticket</v>
      </c>
    </row>
    <row r="14">
      <c r="A14" s="8" t="s">
        <v>37</v>
      </c>
      <c r="B14" s="8" t="s">
        <v>1</v>
      </c>
      <c r="C14" s="8" t="s">
        <v>38</v>
      </c>
      <c r="D14" s="8" t="s">
        <v>13</v>
      </c>
      <c r="E14" s="9" t="s">
        <v>14</v>
      </c>
      <c r="G14" s="10" t="str">
        <f t="shared" si="1"/>
        <v>update</v>
      </c>
      <c r="H14" s="10" t="str">
        <f t="shared" si="2"/>
        <v>company</v>
      </c>
    </row>
    <row r="15">
      <c r="A15" s="8" t="s">
        <v>39</v>
      </c>
      <c r="B15" s="8" t="s">
        <v>1</v>
      </c>
      <c r="C15" s="8" t="s">
        <v>40</v>
      </c>
      <c r="D15" s="8" t="s">
        <v>13</v>
      </c>
      <c r="E15" s="9" t="s">
        <v>14</v>
      </c>
      <c r="G15" s="10" t="str">
        <f t="shared" si="1"/>
        <v>update</v>
      </c>
      <c r="H15" s="10" t="str">
        <f t="shared" si="2"/>
        <v>ticket</v>
      </c>
    </row>
    <row r="16">
      <c r="A16" s="8" t="s">
        <v>41</v>
      </c>
      <c r="B16" s="8" t="s">
        <v>2</v>
      </c>
      <c r="C16" s="8" t="s">
        <v>42</v>
      </c>
      <c r="D16" s="8" t="s">
        <v>13</v>
      </c>
      <c r="E16" s="9" t="s">
        <v>14</v>
      </c>
      <c r="G16" s="10" t="str">
        <f t="shared" si="1"/>
        <v>create</v>
      </c>
      <c r="H16" s="10" t="str">
        <f t="shared" si="2"/>
        <v>own-car</v>
      </c>
    </row>
    <row r="17">
      <c r="A17" s="8" t="s">
        <v>43</v>
      </c>
      <c r="B17" s="8" t="s">
        <v>2</v>
      </c>
      <c r="C17" s="8" t="s">
        <v>44</v>
      </c>
      <c r="D17" s="8" t="s">
        <v>13</v>
      </c>
      <c r="E17" s="9" t="s">
        <v>14</v>
      </c>
      <c r="G17" s="10" t="str">
        <f t="shared" si="1"/>
        <v>create</v>
      </c>
      <c r="H17" s="10" t="str">
        <f t="shared" si="2"/>
        <v>own-company</v>
      </c>
    </row>
    <row r="18">
      <c r="A18" s="8" t="s">
        <v>45</v>
      </c>
      <c r="B18" s="8" t="s">
        <v>2</v>
      </c>
      <c r="C18" s="8" t="s">
        <v>46</v>
      </c>
      <c r="D18" s="8" t="s">
        <v>13</v>
      </c>
      <c r="E18" s="9" t="s">
        <v>14</v>
      </c>
      <c r="G18" s="10" t="str">
        <f t="shared" si="1"/>
        <v>create</v>
      </c>
      <c r="H18" s="10" t="str">
        <f t="shared" si="2"/>
        <v>own-parking</v>
      </c>
    </row>
    <row r="19">
      <c r="A19" s="11" t="s">
        <v>47</v>
      </c>
      <c r="B19" s="8" t="s">
        <v>2</v>
      </c>
      <c r="C19" s="8" t="s">
        <v>48</v>
      </c>
      <c r="D19" s="8" t="s">
        <v>13</v>
      </c>
      <c r="E19" s="9" t="s">
        <v>14</v>
      </c>
      <c r="G19" s="10" t="str">
        <f t="shared" si="1"/>
        <v>create</v>
      </c>
      <c r="H19" s="10" t="str">
        <f t="shared" si="2"/>
        <v>own-user</v>
      </c>
    </row>
    <row r="20">
      <c r="A20" s="8" t="s">
        <v>49</v>
      </c>
      <c r="B20" s="8" t="s">
        <v>2</v>
      </c>
      <c r="C20" s="8" t="s">
        <v>50</v>
      </c>
      <c r="D20" s="8" t="s">
        <v>13</v>
      </c>
      <c r="E20" s="9" t="s">
        <v>14</v>
      </c>
      <c r="G20" s="10" t="str">
        <f t="shared" si="1"/>
        <v>create</v>
      </c>
      <c r="H20" s="10" t="str">
        <f t="shared" si="2"/>
        <v>own-ticket</v>
      </c>
    </row>
    <row r="21">
      <c r="A21" s="8" t="s">
        <v>51</v>
      </c>
      <c r="B21" s="8" t="s">
        <v>2</v>
      </c>
      <c r="C21" s="8" t="s">
        <v>52</v>
      </c>
      <c r="D21" s="8" t="s">
        <v>13</v>
      </c>
      <c r="E21" s="9" t="s">
        <v>14</v>
      </c>
      <c r="G21" s="10" t="str">
        <f t="shared" si="1"/>
        <v>delete</v>
      </c>
      <c r="H21" s="10" t="str">
        <f t="shared" si="2"/>
        <v>own-car</v>
      </c>
    </row>
    <row r="22">
      <c r="A22" s="11" t="s">
        <v>53</v>
      </c>
      <c r="B22" s="8" t="s">
        <v>2</v>
      </c>
      <c r="C22" s="8" t="s">
        <v>54</v>
      </c>
      <c r="D22" s="8" t="s">
        <v>13</v>
      </c>
      <c r="E22" s="9" t="s">
        <v>14</v>
      </c>
      <c r="G22" s="10" t="str">
        <f t="shared" si="1"/>
        <v>delete</v>
      </c>
      <c r="H22" s="10" t="str">
        <f t="shared" si="2"/>
        <v>own-other-user</v>
      </c>
    </row>
    <row r="23">
      <c r="A23" s="8" t="s">
        <v>55</v>
      </c>
      <c r="B23" s="8" t="s">
        <v>2</v>
      </c>
      <c r="C23" s="8" t="s">
        <v>56</v>
      </c>
      <c r="D23" s="8" t="s">
        <v>13</v>
      </c>
      <c r="E23" s="9" t="s">
        <v>14</v>
      </c>
      <c r="G23" s="10" t="str">
        <f t="shared" si="1"/>
        <v>delete</v>
      </c>
      <c r="H23" s="10" t="str">
        <f t="shared" si="2"/>
        <v>own-parking</v>
      </c>
    </row>
    <row r="24">
      <c r="A24" s="8" t="s">
        <v>57</v>
      </c>
      <c r="B24" s="8" t="s">
        <v>2</v>
      </c>
      <c r="C24" s="8" t="s">
        <v>58</v>
      </c>
      <c r="D24" s="8" t="s">
        <v>13</v>
      </c>
      <c r="E24" s="9" t="s">
        <v>14</v>
      </c>
      <c r="G24" s="10" t="str">
        <f t="shared" si="1"/>
        <v>delete</v>
      </c>
      <c r="H24" s="10" t="str">
        <f t="shared" si="2"/>
        <v>own-ticket</v>
      </c>
    </row>
    <row r="25">
      <c r="A25" s="8" t="s">
        <v>59</v>
      </c>
      <c r="B25" s="8" t="s">
        <v>2</v>
      </c>
      <c r="C25" s="8" t="s">
        <v>60</v>
      </c>
      <c r="D25" s="8" t="s">
        <v>13</v>
      </c>
      <c r="E25" s="9" t="s">
        <v>14</v>
      </c>
      <c r="G25" s="10" t="str">
        <f t="shared" si="1"/>
        <v>read</v>
      </c>
      <c r="H25" s="10" t="str">
        <f t="shared" si="2"/>
        <v>own-car</v>
      </c>
    </row>
    <row r="26">
      <c r="A26" s="8" t="s">
        <v>61</v>
      </c>
      <c r="B26" s="8" t="s">
        <v>2</v>
      </c>
      <c r="C26" s="8" t="s">
        <v>62</v>
      </c>
      <c r="D26" s="8" t="s">
        <v>13</v>
      </c>
      <c r="E26" s="9" t="s">
        <v>14</v>
      </c>
      <c r="G26" s="10" t="str">
        <f t="shared" si="1"/>
        <v>read</v>
      </c>
      <c r="H26" s="10" t="str">
        <f t="shared" si="2"/>
        <v>own-drive</v>
      </c>
    </row>
    <row r="27">
      <c r="A27" s="8" t="s">
        <v>29</v>
      </c>
      <c r="B27" s="8" t="s">
        <v>2</v>
      </c>
      <c r="C27" s="8" t="s">
        <v>30</v>
      </c>
      <c r="D27" s="8" t="s">
        <v>13</v>
      </c>
      <c r="E27" s="9" t="s">
        <v>14</v>
      </c>
      <c r="G27" s="10" t="str">
        <f t="shared" si="1"/>
        <v>read</v>
      </c>
      <c r="H27" s="10" t="str">
        <f t="shared" si="2"/>
        <v>own-company</v>
      </c>
    </row>
    <row r="28">
      <c r="A28" s="11" t="s">
        <v>63</v>
      </c>
      <c r="B28" s="8" t="s">
        <v>2</v>
      </c>
      <c r="C28" s="8" t="s">
        <v>64</v>
      </c>
      <c r="D28" s="8" t="s">
        <v>13</v>
      </c>
      <c r="E28" s="9" t="s">
        <v>14</v>
      </c>
      <c r="G28" s="10" t="str">
        <f t="shared" si="1"/>
        <v>read</v>
      </c>
      <c r="H28" s="10" t="str">
        <f t="shared" si="2"/>
        <v>own-user</v>
      </c>
    </row>
    <row r="29">
      <c r="A29" s="8" t="s">
        <v>35</v>
      </c>
      <c r="B29" s="8" t="s">
        <v>2</v>
      </c>
      <c r="C29" s="8" t="s">
        <v>36</v>
      </c>
      <c r="D29" s="8" t="s">
        <v>13</v>
      </c>
      <c r="E29" s="9" t="s">
        <v>14</v>
      </c>
      <c r="G29" s="10" t="str">
        <f t="shared" si="1"/>
        <v>read</v>
      </c>
      <c r="H29" s="10" t="str">
        <f t="shared" si="2"/>
        <v>ticket</v>
      </c>
    </row>
    <row r="30">
      <c r="A30" s="8" t="s">
        <v>65</v>
      </c>
      <c r="B30" s="8" t="s">
        <v>2</v>
      </c>
      <c r="C30" s="8" t="s">
        <v>66</v>
      </c>
      <c r="D30" s="8" t="s">
        <v>13</v>
      </c>
      <c r="E30" s="9" t="s">
        <v>14</v>
      </c>
      <c r="G30" s="10" t="str">
        <f t="shared" si="1"/>
        <v>update</v>
      </c>
      <c r="H30" s="10" t="str">
        <f t="shared" si="2"/>
        <v>own-car</v>
      </c>
    </row>
    <row r="31">
      <c r="A31" s="8" t="s">
        <v>67</v>
      </c>
      <c r="B31" s="8" t="s">
        <v>2</v>
      </c>
      <c r="C31" s="8" t="s">
        <v>68</v>
      </c>
      <c r="D31" s="8" t="s">
        <v>13</v>
      </c>
      <c r="E31" s="9" t="s">
        <v>14</v>
      </c>
      <c r="G31" s="10" t="str">
        <f t="shared" si="1"/>
        <v>update</v>
      </c>
      <c r="H31" s="10" t="str">
        <f t="shared" si="2"/>
        <v>own-company</v>
      </c>
    </row>
    <row r="32">
      <c r="A32" s="8" t="s">
        <v>69</v>
      </c>
      <c r="B32" s="8" t="s">
        <v>2</v>
      </c>
      <c r="C32" s="8" t="s">
        <v>70</v>
      </c>
      <c r="D32" s="8" t="s">
        <v>13</v>
      </c>
      <c r="E32" s="9" t="s">
        <v>14</v>
      </c>
      <c r="G32" s="10" t="str">
        <f t="shared" si="1"/>
        <v>update</v>
      </c>
      <c r="H32" s="10" t="str">
        <f t="shared" si="2"/>
        <v>own-parking</v>
      </c>
    </row>
    <row r="33">
      <c r="A33" s="11" t="s">
        <v>71</v>
      </c>
      <c r="B33" s="8" t="s">
        <v>2</v>
      </c>
      <c r="C33" s="8" t="s">
        <v>72</v>
      </c>
      <c r="D33" s="8" t="s">
        <v>13</v>
      </c>
      <c r="E33" s="9" t="s">
        <v>14</v>
      </c>
      <c r="G33" s="10" t="str">
        <f t="shared" si="1"/>
        <v>update</v>
      </c>
      <c r="H33" s="10" t="str">
        <f t="shared" si="2"/>
        <v>own-user</v>
      </c>
    </row>
    <row r="34">
      <c r="A34" s="8" t="s">
        <v>73</v>
      </c>
      <c r="B34" s="8" t="s">
        <v>2</v>
      </c>
      <c r="C34" s="8" t="s">
        <v>74</v>
      </c>
      <c r="D34" s="8" t="s">
        <v>13</v>
      </c>
      <c r="E34" s="9" t="s">
        <v>14</v>
      </c>
      <c r="G34" s="10" t="str">
        <f t="shared" si="1"/>
        <v>update</v>
      </c>
      <c r="H34" s="10" t="str">
        <f t="shared" si="2"/>
        <v>own-ticket</v>
      </c>
    </row>
    <row r="35">
      <c r="A35" s="8" t="s">
        <v>41</v>
      </c>
      <c r="B35" s="8" t="s">
        <v>3</v>
      </c>
      <c r="C35" s="8" t="s">
        <v>42</v>
      </c>
      <c r="D35" s="8" t="s">
        <v>13</v>
      </c>
      <c r="E35" s="9" t="s">
        <v>14</v>
      </c>
      <c r="G35" s="10" t="str">
        <f t="shared" si="1"/>
        <v>create</v>
      </c>
      <c r="H35" s="10" t="str">
        <f t="shared" si="2"/>
        <v>own-car</v>
      </c>
    </row>
    <row r="36">
      <c r="A36" s="8" t="s">
        <v>45</v>
      </c>
      <c r="B36" s="8" t="s">
        <v>3</v>
      </c>
      <c r="C36" s="8" t="s">
        <v>46</v>
      </c>
      <c r="D36" s="8" t="s">
        <v>13</v>
      </c>
      <c r="E36" s="9" t="s">
        <v>14</v>
      </c>
      <c r="G36" s="10" t="str">
        <f t="shared" si="1"/>
        <v>create</v>
      </c>
      <c r="H36" s="10" t="str">
        <f t="shared" si="2"/>
        <v>own-parking</v>
      </c>
    </row>
    <row r="37">
      <c r="A37" s="8" t="s">
        <v>49</v>
      </c>
      <c r="B37" s="8" t="s">
        <v>3</v>
      </c>
      <c r="C37" s="8" t="s">
        <v>50</v>
      </c>
      <c r="D37" s="8" t="s">
        <v>13</v>
      </c>
      <c r="E37" s="9" t="s">
        <v>14</v>
      </c>
      <c r="G37" s="10" t="str">
        <f t="shared" si="1"/>
        <v>create</v>
      </c>
      <c r="H37" s="10" t="str">
        <f t="shared" si="2"/>
        <v>own-ticket</v>
      </c>
    </row>
    <row r="38">
      <c r="A38" s="11" t="s">
        <v>75</v>
      </c>
      <c r="B38" s="8" t="s">
        <v>3</v>
      </c>
      <c r="C38" s="11" t="s">
        <v>76</v>
      </c>
      <c r="D38" s="8" t="s">
        <v>13</v>
      </c>
      <c r="E38" s="9" t="s">
        <v>14</v>
      </c>
      <c r="G38" s="10" t="str">
        <f t="shared" si="1"/>
        <v>create</v>
      </c>
      <c r="H38" s="10" t="str">
        <f t="shared" si="2"/>
        <v>self-user</v>
      </c>
    </row>
    <row r="39">
      <c r="A39" s="8" t="s">
        <v>51</v>
      </c>
      <c r="B39" s="8" t="s">
        <v>3</v>
      </c>
      <c r="C39" s="8" t="s">
        <v>52</v>
      </c>
      <c r="D39" s="8" t="s">
        <v>13</v>
      </c>
      <c r="E39" s="9" t="s">
        <v>14</v>
      </c>
      <c r="G39" s="10" t="str">
        <f t="shared" si="1"/>
        <v>delete</v>
      </c>
      <c r="H39" s="10" t="str">
        <f t="shared" si="2"/>
        <v>own-car</v>
      </c>
    </row>
    <row r="40">
      <c r="A40" s="8" t="s">
        <v>55</v>
      </c>
      <c r="B40" s="8" t="s">
        <v>3</v>
      </c>
      <c r="C40" s="8" t="s">
        <v>56</v>
      </c>
      <c r="D40" s="8" t="s">
        <v>13</v>
      </c>
      <c r="E40" s="9" t="s">
        <v>14</v>
      </c>
      <c r="G40" s="10" t="str">
        <f t="shared" si="1"/>
        <v>delete</v>
      </c>
      <c r="H40" s="10" t="str">
        <f t="shared" si="2"/>
        <v>own-parking</v>
      </c>
    </row>
    <row r="41">
      <c r="A41" s="8" t="s">
        <v>57</v>
      </c>
      <c r="B41" s="8" t="s">
        <v>3</v>
      </c>
      <c r="C41" s="8" t="s">
        <v>58</v>
      </c>
      <c r="D41" s="8" t="s">
        <v>13</v>
      </c>
      <c r="E41" s="9" t="s">
        <v>14</v>
      </c>
      <c r="G41" s="10" t="str">
        <f t="shared" si="1"/>
        <v>delete</v>
      </c>
      <c r="H41" s="10" t="str">
        <f t="shared" si="2"/>
        <v>own-ticket</v>
      </c>
    </row>
    <row r="42">
      <c r="A42" s="8" t="s">
        <v>25</v>
      </c>
      <c r="B42" s="8" t="s">
        <v>3</v>
      </c>
      <c r="C42" s="8" t="s">
        <v>26</v>
      </c>
      <c r="D42" s="8" t="s">
        <v>13</v>
      </c>
      <c r="E42" s="9" t="s">
        <v>14</v>
      </c>
      <c r="G42" s="10" t="str">
        <f t="shared" si="1"/>
        <v>read</v>
      </c>
      <c r="H42" s="10" t="str">
        <f t="shared" si="2"/>
        <v>drive</v>
      </c>
    </row>
    <row r="43">
      <c r="A43" s="8" t="s">
        <v>59</v>
      </c>
      <c r="B43" s="8" t="s">
        <v>3</v>
      </c>
      <c r="C43" s="8" t="s">
        <v>60</v>
      </c>
      <c r="D43" s="8" t="s">
        <v>13</v>
      </c>
      <c r="E43" s="9" t="s">
        <v>14</v>
      </c>
      <c r="G43" s="10" t="str">
        <f t="shared" si="1"/>
        <v>read</v>
      </c>
      <c r="H43" s="10" t="str">
        <f t="shared" si="2"/>
        <v>own-car</v>
      </c>
    </row>
    <row r="44">
      <c r="A44" s="8" t="s">
        <v>61</v>
      </c>
      <c r="B44" s="8" t="s">
        <v>3</v>
      </c>
      <c r="C44" s="8" t="s">
        <v>62</v>
      </c>
      <c r="D44" s="8" t="s">
        <v>13</v>
      </c>
      <c r="E44" s="9" t="s">
        <v>14</v>
      </c>
      <c r="G44" s="10" t="str">
        <f t="shared" si="1"/>
        <v>read</v>
      </c>
      <c r="H44" s="10" t="str">
        <f t="shared" si="2"/>
        <v>own-drive</v>
      </c>
    </row>
    <row r="45">
      <c r="A45" s="8" t="s">
        <v>29</v>
      </c>
      <c r="B45" s="8" t="s">
        <v>3</v>
      </c>
      <c r="C45" s="8" t="s">
        <v>30</v>
      </c>
      <c r="D45" s="8" t="s">
        <v>13</v>
      </c>
      <c r="E45" s="9" t="s">
        <v>14</v>
      </c>
      <c r="G45" s="10" t="str">
        <f t="shared" si="1"/>
        <v>read</v>
      </c>
      <c r="H45" s="10" t="str">
        <f t="shared" si="2"/>
        <v>own-company</v>
      </c>
    </row>
    <row r="46">
      <c r="A46" s="11" t="s">
        <v>63</v>
      </c>
      <c r="B46" s="8" t="s">
        <v>3</v>
      </c>
      <c r="C46" s="8" t="s">
        <v>64</v>
      </c>
      <c r="D46" s="8" t="s">
        <v>13</v>
      </c>
      <c r="E46" s="9" t="s">
        <v>14</v>
      </c>
      <c r="G46" s="10" t="str">
        <f t="shared" si="1"/>
        <v>read</v>
      </c>
      <c r="H46" s="10" t="str">
        <f t="shared" si="2"/>
        <v>own-user</v>
      </c>
    </row>
    <row r="47">
      <c r="A47" s="8" t="s">
        <v>31</v>
      </c>
      <c r="B47" s="8" t="s">
        <v>3</v>
      </c>
      <c r="C47" s="8" t="s">
        <v>32</v>
      </c>
      <c r="D47" s="8" t="s">
        <v>13</v>
      </c>
      <c r="E47" s="9" t="s">
        <v>14</v>
      </c>
      <c r="G47" s="10" t="str">
        <f t="shared" si="1"/>
        <v>read</v>
      </c>
      <c r="H47" s="10" t="str">
        <f t="shared" si="2"/>
        <v>parking</v>
      </c>
    </row>
    <row r="48">
      <c r="A48" s="8" t="s">
        <v>35</v>
      </c>
      <c r="B48" s="8" t="s">
        <v>3</v>
      </c>
      <c r="C48" s="8" t="s">
        <v>36</v>
      </c>
      <c r="D48" s="8" t="s">
        <v>13</v>
      </c>
      <c r="E48" s="9" t="s">
        <v>14</v>
      </c>
      <c r="G48" s="10" t="str">
        <f t="shared" si="1"/>
        <v>read</v>
      </c>
      <c r="H48" s="10" t="str">
        <f t="shared" si="2"/>
        <v>ticket</v>
      </c>
    </row>
    <row r="49">
      <c r="A49" s="8" t="s">
        <v>65</v>
      </c>
      <c r="B49" s="8" t="s">
        <v>3</v>
      </c>
      <c r="C49" s="8" t="s">
        <v>66</v>
      </c>
      <c r="D49" s="8" t="s">
        <v>13</v>
      </c>
      <c r="E49" s="9" t="s">
        <v>14</v>
      </c>
      <c r="G49" s="10" t="str">
        <f t="shared" si="1"/>
        <v>update</v>
      </c>
      <c r="H49" s="10" t="str">
        <f t="shared" si="2"/>
        <v>own-car</v>
      </c>
    </row>
    <row r="50">
      <c r="A50" s="8" t="s">
        <v>69</v>
      </c>
      <c r="B50" s="8" t="s">
        <v>3</v>
      </c>
      <c r="C50" s="8" t="s">
        <v>70</v>
      </c>
      <c r="D50" s="8" t="s">
        <v>13</v>
      </c>
      <c r="E50" s="9" t="s">
        <v>14</v>
      </c>
      <c r="G50" s="10" t="str">
        <f t="shared" si="1"/>
        <v>update</v>
      </c>
      <c r="H50" s="10" t="str">
        <f t="shared" si="2"/>
        <v>own-parking</v>
      </c>
    </row>
    <row r="51">
      <c r="A51" s="8" t="s">
        <v>73</v>
      </c>
      <c r="B51" s="8" t="s">
        <v>3</v>
      </c>
      <c r="C51" s="8" t="s">
        <v>74</v>
      </c>
      <c r="D51" s="8" t="s">
        <v>13</v>
      </c>
      <c r="E51" s="9" t="s">
        <v>14</v>
      </c>
      <c r="G51" s="10" t="str">
        <f t="shared" si="1"/>
        <v>update</v>
      </c>
      <c r="H51" s="10" t="str">
        <f t="shared" si="2"/>
        <v>own-ticket</v>
      </c>
    </row>
    <row r="52">
      <c r="A52" s="11" t="s">
        <v>77</v>
      </c>
      <c r="B52" s="8" t="s">
        <v>3</v>
      </c>
      <c r="C52" s="11" t="s">
        <v>78</v>
      </c>
      <c r="D52" s="8" t="s">
        <v>13</v>
      </c>
      <c r="E52" s="9" t="s">
        <v>14</v>
      </c>
      <c r="G52" s="10" t="str">
        <f t="shared" si="1"/>
        <v>update</v>
      </c>
      <c r="H52" s="10" t="str">
        <f t="shared" si="2"/>
        <v>self-user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</hyperlinks>
  <drawing r:id="rId52"/>
</worksheet>
</file>