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ataAnalystProjects\INDY Standings\"/>
    </mc:Choice>
  </mc:AlternateContent>
  <xr:revisionPtr revIDLastSave="0" documentId="13_ncr:1_{1FE4BAE2-E993-40F4-B3C0-F359AD346142}" xr6:coauthVersionLast="47" xr6:coauthVersionMax="47" xr10:uidLastSave="{00000000-0000-0000-0000-000000000000}"/>
  <bookViews>
    <workbookView xWindow="-108" yWindow="-108" windowWidth="23256" windowHeight="12576" activeTab="4" xr2:uid="{A29725DD-B2CC-41EC-9FD2-2D87B3B71C81}"/>
  </bookViews>
  <sheets>
    <sheet name="Current Standings" sheetId="1" r:id="rId1"/>
    <sheet name="Drivers Teams" sheetId="2" r:id="rId2"/>
    <sheet name="Math" sheetId="3" r:id="rId3"/>
    <sheet name="Math 2" sheetId="5" r:id="rId4"/>
    <sheet name="Standings" sheetId="6" r:id="rId5"/>
    <sheet name="Sourc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6" l="1"/>
  <c r="K5" i="6"/>
  <c r="N3" i="6"/>
  <c r="K31" i="6"/>
  <c r="O31" i="6"/>
  <c r="N29" i="6"/>
  <c r="M28" i="6"/>
  <c r="P25" i="6"/>
  <c r="P26" i="6"/>
  <c r="O26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J11" i="6"/>
  <c r="J10" i="6"/>
  <c r="J9" i="6"/>
  <c r="J8" i="6"/>
  <c r="J7" i="6"/>
  <c r="J12" i="6"/>
  <c r="J13" i="6"/>
  <c r="J25" i="6"/>
  <c r="J24" i="6"/>
  <c r="J23" i="6"/>
  <c r="J22" i="6"/>
  <c r="J21" i="6"/>
  <c r="J20" i="6"/>
  <c r="J19" i="6"/>
  <c r="J18" i="6"/>
  <c r="J17" i="6"/>
  <c r="J16" i="6"/>
  <c r="J15" i="6"/>
  <c r="J14" i="6"/>
  <c r="O36" i="6"/>
  <c r="O37" i="6"/>
  <c r="O38" i="6"/>
  <c r="O39" i="6"/>
  <c r="O40" i="6"/>
  <c r="O41" i="6"/>
  <c r="O35" i="6"/>
  <c r="M36" i="6"/>
  <c r="M37" i="6"/>
  <c r="M38" i="6"/>
  <c r="M39" i="6"/>
  <c r="M40" i="6"/>
  <c r="M41" i="6"/>
  <c r="M35" i="6"/>
  <c r="N30" i="6"/>
  <c r="L30" i="6"/>
  <c r="E2" i="6"/>
  <c r="F2" i="6"/>
  <c r="E3" i="6"/>
  <c r="F3" i="6"/>
  <c r="E5" i="6"/>
  <c r="F5" i="6"/>
  <c r="E4" i="6"/>
  <c r="F4" i="6"/>
  <c r="E7" i="6"/>
  <c r="F7" i="6"/>
  <c r="E6" i="6"/>
  <c r="F6" i="6"/>
  <c r="E10" i="6"/>
  <c r="F10" i="6"/>
  <c r="E8" i="6"/>
  <c r="F8" i="6"/>
  <c r="E9" i="6"/>
  <c r="F9" i="6"/>
  <c r="E11" i="6"/>
  <c r="F11" i="6"/>
  <c r="F1" i="6"/>
  <c r="E1" i="6"/>
  <c r="A43" i="6"/>
  <c r="B43" i="6"/>
  <c r="C43" i="6"/>
  <c r="A15" i="6"/>
  <c r="K17" i="6" s="1"/>
  <c r="B15" i="6"/>
  <c r="C15" i="6"/>
  <c r="A29" i="6"/>
  <c r="O12" i="6" s="1"/>
  <c r="B29" i="6"/>
  <c r="C29" i="6"/>
  <c r="A40" i="6"/>
  <c r="O23" i="6" s="1"/>
  <c r="B40" i="6"/>
  <c r="C40" i="6"/>
  <c r="A23" i="6"/>
  <c r="K25" i="6" s="1"/>
  <c r="B23" i="6"/>
  <c r="C23" i="6"/>
  <c r="A31" i="6"/>
  <c r="O14" i="6" s="1"/>
  <c r="B31" i="6"/>
  <c r="C31" i="6"/>
  <c r="A34" i="6"/>
  <c r="O17" i="6" s="1"/>
  <c r="B34" i="6"/>
  <c r="C34" i="6"/>
  <c r="A35" i="6"/>
  <c r="O18" i="6" s="1"/>
  <c r="B35" i="6"/>
  <c r="C35" i="6"/>
  <c r="A4" i="6"/>
  <c r="N4" i="6" s="1"/>
  <c r="B4" i="6"/>
  <c r="C4" i="6"/>
  <c r="A13" i="6"/>
  <c r="K15" i="6" s="1"/>
  <c r="B13" i="6"/>
  <c r="C13" i="6"/>
  <c r="A11" i="6"/>
  <c r="K13" i="6" s="1"/>
  <c r="B11" i="6"/>
  <c r="C11" i="6"/>
  <c r="A20" i="6"/>
  <c r="K22" i="6" s="1"/>
  <c r="B20" i="6"/>
  <c r="C20" i="6"/>
  <c r="A33" i="6"/>
  <c r="O16" i="6" s="1"/>
  <c r="B33" i="6"/>
  <c r="C33" i="6"/>
  <c r="A17" i="6"/>
  <c r="K19" i="6" s="1"/>
  <c r="B17" i="6"/>
  <c r="C17" i="6"/>
  <c r="A28" i="6"/>
  <c r="O11" i="6" s="1"/>
  <c r="B28" i="6"/>
  <c r="C28" i="6"/>
  <c r="A5" i="6"/>
  <c r="K7" i="6" s="1"/>
  <c r="B5" i="6"/>
  <c r="C5" i="6"/>
  <c r="A41" i="6"/>
  <c r="O24" i="6" s="1"/>
  <c r="B41" i="6"/>
  <c r="C41" i="6"/>
  <c r="A30" i="6"/>
  <c r="O13" i="6" s="1"/>
  <c r="B30" i="6"/>
  <c r="C30" i="6"/>
  <c r="A8" i="6"/>
  <c r="K10" i="6" s="1"/>
  <c r="B8" i="6"/>
  <c r="C8" i="6"/>
  <c r="A37" i="6"/>
  <c r="O20" i="6" s="1"/>
  <c r="B37" i="6"/>
  <c r="C37" i="6"/>
  <c r="A36" i="6"/>
  <c r="O19" i="6" s="1"/>
  <c r="B36" i="6"/>
  <c r="C36" i="6"/>
  <c r="A12" i="6"/>
  <c r="K14" i="6" s="1"/>
  <c r="B12" i="6"/>
  <c r="C12" i="6"/>
  <c r="A19" i="6"/>
  <c r="K21" i="6" s="1"/>
  <c r="B19" i="6"/>
  <c r="C19" i="6"/>
  <c r="A27" i="6"/>
  <c r="O10" i="6" s="1"/>
  <c r="B27" i="6"/>
  <c r="C27" i="6"/>
  <c r="A42" i="6"/>
  <c r="O25" i="6" s="1"/>
  <c r="B42" i="6"/>
  <c r="C42" i="6"/>
  <c r="A7" i="6"/>
  <c r="K9" i="6" s="1"/>
  <c r="B7" i="6"/>
  <c r="C7" i="6"/>
  <c r="A9" i="6"/>
  <c r="K11" i="6" s="1"/>
  <c r="B9" i="6"/>
  <c r="C9" i="6"/>
  <c r="A6" i="6"/>
  <c r="K8" i="6" s="1"/>
  <c r="B6" i="6"/>
  <c r="C6" i="6"/>
  <c r="A2" i="6"/>
  <c r="M2" i="6" s="1"/>
  <c r="B2" i="6"/>
  <c r="C2" i="6"/>
  <c r="A25" i="6"/>
  <c r="O8" i="6" s="1"/>
  <c r="B25" i="6"/>
  <c r="C25" i="6"/>
  <c r="A3" i="6"/>
  <c r="L4" i="6" s="1"/>
  <c r="B3" i="6"/>
  <c r="C3" i="6"/>
  <c r="A18" i="6"/>
  <c r="K20" i="6" s="1"/>
  <c r="B18" i="6"/>
  <c r="C18" i="6"/>
  <c r="A24" i="6"/>
  <c r="O7" i="6" s="1"/>
  <c r="B24" i="6"/>
  <c r="C24" i="6"/>
  <c r="A22" i="6"/>
  <c r="K24" i="6" s="1"/>
  <c r="B22" i="6"/>
  <c r="C22" i="6"/>
  <c r="A14" i="6"/>
  <c r="K16" i="6" s="1"/>
  <c r="B14" i="6"/>
  <c r="C14" i="6"/>
  <c r="A10" i="6"/>
  <c r="K12" i="6" s="1"/>
  <c r="B10" i="6"/>
  <c r="C10" i="6"/>
  <c r="A38" i="6"/>
  <c r="O21" i="6" s="1"/>
  <c r="B38" i="6"/>
  <c r="C38" i="6"/>
  <c r="A26" i="6"/>
  <c r="O9" i="6" s="1"/>
  <c r="B26" i="6"/>
  <c r="C26" i="6"/>
  <c r="A21" i="6"/>
  <c r="K23" i="6" s="1"/>
  <c r="B21" i="6"/>
  <c r="C21" i="6"/>
  <c r="A32" i="6"/>
  <c r="O15" i="6" s="1"/>
  <c r="B32" i="6"/>
  <c r="C32" i="6"/>
  <c r="A39" i="6"/>
  <c r="O22" i="6" s="1"/>
  <c r="B39" i="6"/>
  <c r="C39" i="6"/>
  <c r="A16" i="6"/>
  <c r="K18" i="6" s="1"/>
  <c r="B16" i="6"/>
  <c r="C16" i="6"/>
  <c r="A44" i="6"/>
  <c r="B44" i="6"/>
  <c r="C44" i="6"/>
  <c r="A45" i="6"/>
  <c r="B45" i="6"/>
  <c r="C45" i="6"/>
  <c r="A46" i="6"/>
  <c r="B46" i="6"/>
  <c r="C46" i="6"/>
  <c r="A47" i="6"/>
  <c r="B47" i="6"/>
  <c r="C47" i="6"/>
  <c r="A48" i="6"/>
  <c r="B48" i="6"/>
  <c r="C48" i="6"/>
  <c r="A49" i="6"/>
  <c r="B49" i="6"/>
  <c r="C49" i="6"/>
  <c r="A50" i="6"/>
  <c r="B50" i="6"/>
  <c r="C50" i="6"/>
  <c r="B1" i="6"/>
  <c r="C1" i="6"/>
  <c r="A1" i="6"/>
  <c r="D3" i="5"/>
  <c r="D4" i="5"/>
  <c r="D2" i="5"/>
  <c r="A43" i="5"/>
  <c r="B43" i="5"/>
  <c r="C43" i="5"/>
  <c r="A15" i="5"/>
  <c r="B15" i="5"/>
  <c r="C15" i="5"/>
  <c r="A29" i="5"/>
  <c r="B29" i="5"/>
  <c r="C29" i="5"/>
  <c r="A40" i="5"/>
  <c r="B40" i="5"/>
  <c r="C40" i="5"/>
  <c r="A23" i="5"/>
  <c r="B23" i="5"/>
  <c r="C23" i="5"/>
  <c r="A31" i="5"/>
  <c r="B31" i="5"/>
  <c r="C31" i="5"/>
  <c r="A34" i="5"/>
  <c r="B34" i="5"/>
  <c r="C34" i="5"/>
  <c r="A35" i="5"/>
  <c r="B35" i="5"/>
  <c r="C35" i="5"/>
  <c r="A4" i="5"/>
  <c r="B4" i="5"/>
  <c r="C4" i="5"/>
  <c r="A13" i="5"/>
  <c r="B13" i="5"/>
  <c r="C13" i="5"/>
  <c r="A11" i="5"/>
  <c r="B11" i="5"/>
  <c r="C11" i="5"/>
  <c r="A20" i="5"/>
  <c r="B20" i="5"/>
  <c r="C20" i="5"/>
  <c r="A33" i="5"/>
  <c r="B33" i="5"/>
  <c r="C33" i="5"/>
  <c r="A17" i="5"/>
  <c r="B17" i="5"/>
  <c r="C17" i="5"/>
  <c r="A28" i="5"/>
  <c r="B28" i="5"/>
  <c r="C28" i="5"/>
  <c r="A5" i="5"/>
  <c r="C5" i="5"/>
  <c r="A41" i="5"/>
  <c r="B41" i="5"/>
  <c r="C41" i="5"/>
  <c r="A30" i="5"/>
  <c r="B30" i="5"/>
  <c r="C30" i="5"/>
  <c r="A8" i="5"/>
  <c r="B8" i="5"/>
  <c r="C8" i="5"/>
  <c r="A37" i="5"/>
  <c r="B37" i="5"/>
  <c r="C37" i="5"/>
  <c r="A36" i="5"/>
  <c r="B36" i="5"/>
  <c r="C36" i="5"/>
  <c r="A12" i="5"/>
  <c r="B12" i="5"/>
  <c r="C12" i="5"/>
  <c r="A19" i="5"/>
  <c r="B19" i="5"/>
  <c r="C19" i="5"/>
  <c r="A27" i="5"/>
  <c r="B27" i="5"/>
  <c r="C27" i="5"/>
  <c r="A42" i="5"/>
  <c r="B42" i="5"/>
  <c r="C42" i="5"/>
  <c r="A7" i="5"/>
  <c r="B7" i="5"/>
  <c r="C7" i="5"/>
  <c r="A9" i="5"/>
  <c r="B9" i="5"/>
  <c r="C9" i="5"/>
  <c r="A6" i="5"/>
  <c r="B6" i="5"/>
  <c r="C6" i="5"/>
  <c r="A2" i="5"/>
  <c r="B2" i="5"/>
  <c r="C2" i="5"/>
  <c r="A25" i="5"/>
  <c r="B25" i="5"/>
  <c r="C25" i="5"/>
  <c r="A3" i="5"/>
  <c r="B3" i="5"/>
  <c r="C3" i="5"/>
  <c r="A18" i="5"/>
  <c r="B18" i="5"/>
  <c r="C18" i="5"/>
  <c r="A24" i="5"/>
  <c r="B24" i="5"/>
  <c r="C24" i="5"/>
  <c r="A22" i="5"/>
  <c r="B22" i="5"/>
  <c r="C22" i="5"/>
  <c r="A14" i="5"/>
  <c r="B14" i="5"/>
  <c r="C14" i="5"/>
  <c r="A10" i="5"/>
  <c r="B10" i="5"/>
  <c r="C10" i="5"/>
  <c r="A38" i="5"/>
  <c r="B38" i="5"/>
  <c r="C38" i="5"/>
  <c r="A26" i="5"/>
  <c r="B26" i="5"/>
  <c r="C26" i="5"/>
  <c r="A21" i="5"/>
  <c r="B21" i="5"/>
  <c r="C21" i="5"/>
  <c r="A32" i="5"/>
  <c r="B32" i="5"/>
  <c r="C32" i="5"/>
  <c r="A39" i="5"/>
  <c r="B39" i="5"/>
  <c r="C39" i="5"/>
  <c r="A16" i="5"/>
  <c r="B16" i="5"/>
  <c r="C16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B1" i="5"/>
  <c r="C1" i="5"/>
  <c r="A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2" i="3"/>
  <c r="H2" i="3"/>
  <c r="I2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I1" i="3"/>
  <c r="H1" i="3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E1" i="3"/>
  <c r="D1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I17" i="3" s="1"/>
  <c r="B5" i="5" s="1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B1" i="3"/>
  <c r="A1" i="3"/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G3" i="5" l="1"/>
  <c r="G4" i="5"/>
  <c r="G5" i="5"/>
  <c r="G6" i="5"/>
  <c r="G7" i="5"/>
  <c r="G8" i="5"/>
  <c r="G9" i="5"/>
  <c r="G10" i="5"/>
  <c r="G11" i="5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codyh</author>
  </authors>
  <commentList>
    <comment ref="A1" authorId="0" shapeId="0" xr:uid="{84F4C4FF-D7DB-4626-AF45-63A1534BD74C}">
      <text>
        <r>
          <rPr>
            <b/>
            <sz val="9"/>
            <color indexed="81"/>
            <rFont val="Tahoma"/>
            <family val="2"/>
          </rPr>
          <t>codyh:</t>
        </r>
        <r>
          <rPr>
            <sz val="9"/>
            <color indexed="81"/>
            <rFont val="Tahoma"/>
            <family val="2"/>
          </rPr>
          <t xml:space="preserve">
Sort by points largest to Smallest
</t>
        </r>
      </text>
    </comment>
    <comment ref="E1" authorId="0" shapeId="0" xr:uid="{4D7BB9EB-EFFE-4E4E-97E2-31FBE18F9D0B}">
      <text>
        <r>
          <rPr>
            <b/>
            <sz val="9"/>
            <color indexed="81"/>
            <rFont val="Tahoma"/>
            <family val="2"/>
          </rPr>
          <t>codyh:</t>
        </r>
        <r>
          <rPr>
            <sz val="9"/>
            <color indexed="81"/>
            <rFont val="Tahoma"/>
            <family val="2"/>
          </rPr>
          <t xml:space="preserve">
Sort largest to smallest by 2 car points
</t>
        </r>
      </text>
    </comment>
  </commentList>
</comments>
</file>

<file path=xl/sharedStrings.xml><?xml version="1.0" encoding="utf-8"?>
<sst xmlns="http://schemas.openxmlformats.org/spreadsheetml/2006/main" count="199" uniqueCount="81">
  <si>
    <t>RANK</t>
  </si>
  <si>
    <t>NO.</t>
  </si>
  <si>
    <t>DRIVER</t>
  </si>
  <si>
    <t>ENG</t>
  </si>
  <si>
    <t>POINTS</t>
  </si>
  <si>
    <t>STARTS</t>
  </si>
  <si>
    <t>WINS</t>
  </si>
  <si>
    <t>POLES</t>
  </si>
  <si>
    <t>TOP 5</t>
  </si>
  <si>
    <t>TOP 10</t>
  </si>
  <si>
    <t>LAPS LED</t>
  </si>
  <si>
    <t>Alex Palou</t>
  </si>
  <si>
    <t>Will Power</t>
  </si>
  <si>
    <t>Scott Dixon</t>
  </si>
  <si>
    <t>Colton Herta</t>
  </si>
  <si>
    <t>Pato O'Ward</t>
  </si>
  <si>
    <t>Scott McLaughlin</t>
  </si>
  <si>
    <t>Kyle Kirkwood</t>
  </si>
  <si>
    <t>Josef Newgarden</t>
  </si>
  <si>
    <t>Alexander Rossi</t>
  </si>
  <si>
    <t>Santino Ferrucci</t>
  </si>
  <si>
    <t>Christian Lundgaard</t>
  </si>
  <si>
    <t>Marcus Ericsson</t>
  </si>
  <si>
    <t>Felix Rosenqvist</t>
  </si>
  <si>
    <t>Marcus Armstrong</t>
  </si>
  <si>
    <t>Rinus VeeKay</t>
  </si>
  <si>
    <t>Romain Grosjean</t>
  </si>
  <si>
    <t>Graham Rahal</t>
  </si>
  <si>
    <t>Linus Lundqvist</t>
  </si>
  <si>
    <t>Pietro Fittipaldi</t>
  </si>
  <si>
    <t>Kyffin Simpson</t>
  </si>
  <si>
    <t>Sting Ray Robb</t>
  </si>
  <si>
    <t>Christian Rasmussen</t>
  </si>
  <si>
    <t>Agustin Canapino</t>
  </si>
  <si>
    <t>Theo Pourchaire</t>
  </si>
  <si>
    <t>Nolan Siegel</t>
  </si>
  <si>
    <t>David Malukas</t>
  </si>
  <si>
    <t>Jack Harvey</t>
  </si>
  <si>
    <t>Tom Blomqvist</t>
  </si>
  <si>
    <t>Callum Ilott</t>
  </si>
  <si>
    <t>Ed Carpenter</t>
  </si>
  <si>
    <t>Toby Sowery</t>
  </si>
  <si>
    <t>Luca Ghiotto</t>
  </si>
  <si>
    <t>Conor Daly</t>
  </si>
  <si>
    <t>Helio Castroneves</t>
  </si>
  <si>
    <t>Katherine Legge</t>
  </si>
  <si>
    <t>Kyle Larson</t>
  </si>
  <si>
    <t>Takuma Sato</t>
  </si>
  <si>
    <t>Tristan Vautier</t>
  </si>
  <si>
    <t>Colin Braun</t>
  </si>
  <si>
    <t>Hunter McElrea</t>
  </si>
  <si>
    <t>Ryan Hunter-Reay</t>
  </si>
  <si>
    <t>Marco Andretti</t>
  </si>
  <si>
    <t>Honda</t>
  </si>
  <si>
    <t>Chip Ganassi Racing</t>
  </si>
  <si>
    <t>Team Penske</t>
  </si>
  <si>
    <t>Andretti Autosport</t>
  </si>
  <si>
    <t>Arrow McLaren SP</t>
  </si>
  <si>
    <t>Rahal Letterman Lanigan</t>
  </si>
  <si>
    <t>Meyer Shank Racing</t>
  </si>
  <si>
    <t>A.J. Foyt Enterprises</t>
  </si>
  <si>
    <t>Ed Carpenter Racing</t>
  </si>
  <si>
    <t>Juncos Hollinger Racing</t>
  </si>
  <si>
    <t>Dale Coyne Racing</t>
  </si>
  <si>
    <t>Dreyer &amp; Reinbold Racing</t>
  </si>
  <si>
    <t>Andretti Herta with Marco &amp; Curb-Agajania</t>
  </si>
  <si>
    <t>TEAM</t>
  </si>
  <si>
    <t>Andretti Herta w/ Marco &amp; Curb-Agajanian</t>
  </si>
  <si>
    <t>Meyer Shank w/ Curb-Agajanian</t>
  </si>
  <si>
    <t>Andretti Global</t>
  </si>
  <si>
    <t>Rahal Letterman Lanigan Racing</t>
  </si>
  <si>
    <t>Dreyer &amp; Reinbold Racing / Cusick Motorsports</t>
  </si>
  <si>
    <t>Arrow McLaren</t>
  </si>
  <si>
    <t>TEAMS</t>
  </si>
  <si>
    <t>https://www.indycar.com/Drivers</t>
  </si>
  <si>
    <t>https://www.indycar.com/Standings</t>
  </si>
  <si>
    <t>2 CAR TEAMS</t>
  </si>
  <si>
    <t>*** FIX ANY DRIVER/TEAMS THAT HAVE SLIGHTLY DIFFERENT NAMES***</t>
  </si>
  <si>
    <t>Herta should be "Andretti Global"</t>
  </si>
  <si>
    <t>2 CAR TEAM POINTS</t>
  </si>
  <si>
    <t>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</si>
</sst>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9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4307-A848-44CC-B07A-DE0F60505ABD}">
  <dimension ref="A1:K43"/>
  <sheetViews>
    <sheetView workbookViewId="0">
      <selection activeCell="O32" sqref="O32"/>
    </sheetView>
  </sheetViews>
  <sheetFormatPr defaultRowHeight="14.4" x14ac:dyDescent="0.3"/>
  <cols>
    <col min="3" max="3" width="20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</v>
      </c>
      <c r="C2" t="s">
        <v>11</v>
      </c>
      <c r="D2" t="s">
        <v>53</v>
      </c>
      <c r="E2">
        <v>411</v>
      </c>
      <c r="F2">
        <v>12</v>
      </c>
      <c r="G2">
        <v>2</v>
      </c>
      <c r="H2">
        <v>3</v>
      </c>
      <c r="I2">
        <v>10</v>
      </c>
      <c r="J2">
        <v>10</v>
      </c>
      <c r="K2">
        <v>260</v>
      </c>
    </row>
    <row r="3" spans="1:11" x14ac:dyDescent="0.3">
      <c r="A3">
        <v>2</v>
      </c>
      <c r="B3">
        <v>12</v>
      </c>
      <c r="C3" t="s">
        <v>12</v>
      </c>
      <c r="E3">
        <v>362</v>
      </c>
      <c r="F3">
        <v>12</v>
      </c>
      <c r="G3">
        <v>2</v>
      </c>
      <c r="H3">
        <v>0</v>
      </c>
      <c r="I3">
        <v>5</v>
      </c>
      <c r="J3">
        <v>8</v>
      </c>
      <c r="K3">
        <v>76</v>
      </c>
    </row>
    <row r="4" spans="1:11" x14ac:dyDescent="0.3">
      <c r="A4">
        <v>3</v>
      </c>
      <c r="B4">
        <v>9</v>
      </c>
      <c r="C4" t="s">
        <v>13</v>
      </c>
      <c r="D4" t="s">
        <v>53</v>
      </c>
      <c r="E4">
        <v>358</v>
      </c>
      <c r="F4">
        <v>12</v>
      </c>
      <c r="G4">
        <v>2</v>
      </c>
      <c r="H4">
        <v>0</v>
      </c>
      <c r="I4">
        <v>7</v>
      </c>
      <c r="J4">
        <v>9</v>
      </c>
      <c r="K4">
        <v>93</v>
      </c>
    </row>
    <row r="5" spans="1:11" x14ac:dyDescent="0.3">
      <c r="A5">
        <v>4</v>
      </c>
      <c r="B5">
        <v>26</v>
      </c>
      <c r="C5" t="s">
        <v>14</v>
      </c>
      <c r="D5" t="s">
        <v>53</v>
      </c>
      <c r="E5">
        <v>354</v>
      </c>
      <c r="F5">
        <v>12</v>
      </c>
      <c r="G5">
        <v>1</v>
      </c>
      <c r="H5">
        <v>3</v>
      </c>
      <c r="I5">
        <v>6</v>
      </c>
      <c r="J5">
        <v>9</v>
      </c>
      <c r="K5">
        <v>225</v>
      </c>
    </row>
    <row r="6" spans="1:11" x14ac:dyDescent="0.3">
      <c r="A6">
        <v>5</v>
      </c>
      <c r="B6">
        <v>5</v>
      </c>
      <c r="C6" t="s">
        <v>15</v>
      </c>
      <c r="E6">
        <v>340</v>
      </c>
      <c r="F6">
        <v>12</v>
      </c>
      <c r="G6">
        <v>2</v>
      </c>
      <c r="H6">
        <v>0</v>
      </c>
      <c r="I6">
        <v>4</v>
      </c>
      <c r="J6">
        <v>8</v>
      </c>
      <c r="K6">
        <v>35</v>
      </c>
    </row>
    <row r="7" spans="1:11" x14ac:dyDescent="0.3">
      <c r="A7">
        <v>6</v>
      </c>
      <c r="B7">
        <v>3</v>
      </c>
      <c r="C7" t="s">
        <v>16</v>
      </c>
      <c r="E7">
        <v>328</v>
      </c>
      <c r="F7">
        <v>12</v>
      </c>
      <c r="G7">
        <v>2</v>
      </c>
      <c r="H7">
        <v>3</v>
      </c>
      <c r="I7">
        <v>5</v>
      </c>
      <c r="J7">
        <v>7</v>
      </c>
      <c r="K7">
        <v>405</v>
      </c>
    </row>
    <row r="8" spans="1:11" x14ac:dyDescent="0.3">
      <c r="A8">
        <v>7</v>
      </c>
      <c r="B8">
        <v>27</v>
      </c>
      <c r="C8" t="s">
        <v>17</v>
      </c>
      <c r="D8" t="s">
        <v>53</v>
      </c>
      <c r="E8">
        <v>314</v>
      </c>
      <c r="F8">
        <v>12</v>
      </c>
      <c r="G8">
        <v>0</v>
      </c>
      <c r="H8">
        <v>0</v>
      </c>
      <c r="I8">
        <v>4</v>
      </c>
      <c r="J8">
        <v>10</v>
      </c>
      <c r="K8">
        <v>54</v>
      </c>
    </row>
    <row r="9" spans="1:11" x14ac:dyDescent="0.3">
      <c r="A9">
        <v>8</v>
      </c>
      <c r="B9">
        <v>2</v>
      </c>
      <c r="C9" t="s">
        <v>18</v>
      </c>
      <c r="E9">
        <v>266</v>
      </c>
      <c r="F9">
        <v>12</v>
      </c>
      <c r="G9">
        <v>1</v>
      </c>
      <c r="H9">
        <v>1</v>
      </c>
      <c r="I9">
        <v>4</v>
      </c>
      <c r="J9">
        <v>5</v>
      </c>
      <c r="K9">
        <v>61</v>
      </c>
    </row>
    <row r="10" spans="1:11" x14ac:dyDescent="0.3">
      <c r="A10">
        <v>9</v>
      </c>
      <c r="B10">
        <v>7</v>
      </c>
      <c r="C10" t="s">
        <v>19</v>
      </c>
      <c r="E10">
        <v>265</v>
      </c>
      <c r="F10">
        <v>11</v>
      </c>
      <c r="G10">
        <v>0</v>
      </c>
      <c r="H10">
        <v>0</v>
      </c>
      <c r="I10">
        <v>3</v>
      </c>
      <c r="J10">
        <v>8</v>
      </c>
      <c r="K10">
        <v>23</v>
      </c>
    </row>
    <row r="11" spans="1:11" x14ac:dyDescent="0.3">
      <c r="A11">
        <v>10</v>
      </c>
      <c r="B11">
        <v>14</v>
      </c>
      <c r="C11" t="s">
        <v>20</v>
      </c>
      <c r="E11">
        <v>231</v>
      </c>
      <c r="F11">
        <v>12</v>
      </c>
      <c r="G11">
        <v>0</v>
      </c>
      <c r="H11">
        <v>0</v>
      </c>
      <c r="I11">
        <v>0</v>
      </c>
      <c r="J11">
        <v>7</v>
      </c>
      <c r="K11">
        <v>15</v>
      </c>
    </row>
    <row r="12" spans="1:11" x14ac:dyDescent="0.3">
      <c r="A12">
        <v>11</v>
      </c>
      <c r="B12">
        <v>45</v>
      </c>
      <c r="C12" t="s">
        <v>21</v>
      </c>
      <c r="D12" t="s">
        <v>53</v>
      </c>
      <c r="E12">
        <v>229</v>
      </c>
      <c r="F12">
        <v>12</v>
      </c>
      <c r="G12">
        <v>0</v>
      </c>
      <c r="H12">
        <v>0</v>
      </c>
      <c r="I12">
        <v>1</v>
      </c>
      <c r="J12">
        <v>4</v>
      </c>
      <c r="K12">
        <v>53</v>
      </c>
    </row>
    <row r="13" spans="1:11" x14ac:dyDescent="0.3">
      <c r="A13">
        <v>12</v>
      </c>
      <c r="B13">
        <v>28</v>
      </c>
      <c r="C13" t="s">
        <v>22</v>
      </c>
      <c r="D13" t="s">
        <v>53</v>
      </c>
      <c r="E13">
        <v>222</v>
      </c>
      <c r="F13">
        <v>12</v>
      </c>
      <c r="G13">
        <v>0</v>
      </c>
      <c r="H13">
        <v>0</v>
      </c>
      <c r="I13">
        <v>3</v>
      </c>
      <c r="J13">
        <v>6</v>
      </c>
      <c r="K13">
        <v>1</v>
      </c>
    </row>
    <row r="14" spans="1:11" x14ac:dyDescent="0.3">
      <c r="A14">
        <v>13</v>
      </c>
      <c r="B14">
        <v>60</v>
      </c>
      <c r="C14" t="s">
        <v>23</v>
      </c>
      <c r="D14" t="s">
        <v>53</v>
      </c>
      <c r="E14">
        <v>221</v>
      </c>
      <c r="F14">
        <v>12</v>
      </c>
      <c r="G14">
        <v>0</v>
      </c>
      <c r="H14">
        <v>1</v>
      </c>
      <c r="I14">
        <v>2</v>
      </c>
      <c r="J14">
        <v>5</v>
      </c>
      <c r="K14">
        <v>5</v>
      </c>
    </row>
    <row r="15" spans="1:11" x14ac:dyDescent="0.3">
      <c r="A15">
        <v>14</v>
      </c>
      <c r="B15">
        <v>11</v>
      </c>
      <c r="C15" t="s">
        <v>24</v>
      </c>
      <c r="D15" t="s">
        <v>53</v>
      </c>
      <c r="E15">
        <v>203</v>
      </c>
      <c r="F15">
        <v>12</v>
      </c>
      <c r="G15">
        <v>0</v>
      </c>
      <c r="H15">
        <v>0</v>
      </c>
      <c r="I15">
        <v>3</v>
      </c>
      <c r="J15">
        <v>5</v>
      </c>
      <c r="K15">
        <v>3</v>
      </c>
    </row>
    <row r="16" spans="1:11" x14ac:dyDescent="0.3">
      <c r="A16">
        <v>15</v>
      </c>
      <c r="B16">
        <v>21</v>
      </c>
      <c r="C16" t="s">
        <v>25</v>
      </c>
      <c r="E16">
        <v>201</v>
      </c>
      <c r="F16">
        <v>12</v>
      </c>
      <c r="G16">
        <v>0</v>
      </c>
      <c r="H16">
        <v>0</v>
      </c>
      <c r="I16">
        <v>1</v>
      </c>
      <c r="J16">
        <v>5</v>
      </c>
      <c r="K16">
        <v>8</v>
      </c>
    </row>
    <row r="17" spans="1:11" x14ac:dyDescent="0.3">
      <c r="A17">
        <v>16</v>
      </c>
      <c r="B17">
        <v>77</v>
      </c>
      <c r="C17" t="s">
        <v>26</v>
      </c>
      <c r="E17">
        <v>199</v>
      </c>
      <c r="F17">
        <v>12</v>
      </c>
      <c r="G17">
        <v>0</v>
      </c>
      <c r="H17">
        <v>1</v>
      </c>
      <c r="I17">
        <v>1</v>
      </c>
      <c r="J17">
        <v>5</v>
      </c>
      <c r="K17">
        <v>0</v>
      </c>
    </row>
    <row r="18" spans="1:11" x14ac:dyDescent="0.3">
      <c r="A18">
        <v>17</v>
      </c>
      <c r="B18">
        <v>15</v>
      </c>
      <c r="C18" t="s">
        <v>27</v>
      </c>
      <c r="D18" t="s">
        <v>53</v>
      </c>
      <c r="E18">
        <v>197</v>
      </c>
      <c r="F18">
        <v>12</v>
      </c>
      <c r="G18">
        <v>0</v>
      </c>
      <c r="H18">
        <v>0</v>
      </c>
      <c r="I18">
        <v>0</v>
      </c>
      <c r="J18">
        <v>4</v>
      </c>
      <c r="K18">
        <v>2</v>
      </c>
    </row>
    <row r="19" spans="1:11" x14ac:dyDescent="0.3">
      <c r="A19">
        <v>18</v>
      </c>
      <c r="B19">
        <v>8</v>
      </c>
      <c r="C19" t="s">
        <v>28</v>
      </c>
      <c r="D19" t="s">
        <v>53</v>
      </c>
      <c r="E19">
        <v>173</v>
      </c>
      <c r="F19">
        <v>12</v>
      </c>
      <c r="G19">
        <v>0</v>
      </c>
      <c r="H19">
        <v>1</v>
      </c>
      <c r="I19">
        <v>1</v>
      </c>
      <c r="J19">
        <v>1</v>
      </c>
      <c r="K19">
        <v>7</v>
      </c>
    </row>
    <row r="20" spans="1:11" x14ac:dyDescent="0.3">
      <c r="A20">
        <v>19</v>
      </c>
      <c r="B20">
        <v>30</v>
      </c>
      <c r="C20" t="s">
        <v>29</v>
      </c>
      <c r="D20" t="s">
        <v>53</v>
      </c>
      <c r="E20">
        <v>135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 x14ac:dyDescent="0.3">
      <c r="A21">
        <v>20</v>
      </c>
      <c r="B21">
        <v>4</v>
      </c>
      <c r="C21" t="s">
        <v>30</v>
      </c>
      <c r="D21" t="s">
        <v>53</v>
      </c>
      <c r="E21">
        <v>133</v>
      </c>
      <c r="F21">
        <v>12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 x14ac:dyDescent="0.3">
      <c r="A22">
        <v>21</v>
      </c>
      <c r="B22">
        <v>41</v>
      </c>
      <c r="C22" t="s">
        <v>31</v>
      </c>
      <c r="E22">
        <v>121</v>
      </c>
      <c r="F22">
        <v>12</v>
      </c>
      <c r="G22">
        <v>0</v>
      </c>
      <c r="H22">
        <v>0</v>
      </c>
      <c r="I22">
        <v>0</v>
      </c>
      <c r="J22">
        <v>0</v>
      </c>
      <c r="K22">
        <v>23</v>
      </c>
    </row>
    <row r="23" spans="1:11" x14ac:dyDescent="0.3">
      <c r="A23">
        <v>22</v>
      </c>
      <c r="B23">
        <v>20</v>
      </c>
      <c r="C23" t="s">
        <v>32</v>
      </c>
      <c r="E23">
        <v>109</v>
      </c>
      <c r="F23">
        <v>10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3">
      <c r="A24">
        <v>23</v>
      </c>
      <c r="B24">
        <v>78</v>
      </c>
      <c r="C24" t="s">
        <v>33</v>
      </c>
      <c r="E24">
        <v>109</v>
      </c>
      <c r="F24">
        <v>11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>
        <v>7</v>
      </c>
      <c r="C25" t="s">
        <v>34</v>
      </c>
      <c r="E25">
        <v>91</v>
      </c>
      <c r="F25">
        <v>6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3">
      <c r="A26">
        <v>25</v>
      </c>
      <c r="B26">
        <v>6</v>
      </c>
      <c r="C26" t="s">
        <v>35</v>
      </c>
      <c r="E26">
        <v>88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26</v>
      </c>
      <c r="B27">
        <v>66</v>
      </c>
      <c r="C27" t="s">
        <v>36</v>
      </c>
      <c r="D27" t="s">
        <v>53</v>
      </c>
      <c r="E27">
        <v>82</v>
      </c>
      <c r="F27">
        <v>5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3">
      <c r="A28">
        <v>27</v>
      </c>
      <c r="B28">
        <v>18</v>
      </c>
      <c r="C28" t="s">
        <v>37</v>
      </c>
      <c r="D28" t="s">
        <v>53</v>
      </c>
      <c r="E28">
        <v>80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>
        <v>66</v>
      </c>
      <c r="C29" t="s">
        <v>38</v>
      </c>
      <c r="D29" t="s">
        <v>53</v>
      </c>
      <c r="E29">
        <v>46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>
        <v>6</v>
      </c>
      <c r="C30" t="s">
        <v>39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">
      <c r="A31">
        <v>30</v>
      </c>
      <c r="B31">
        <v>20</v>
      </c>
      <c r="C31" t="s">
        <v>40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 x14ac:dyDescent="0.3">
      <c r="A32">
        <v>31</v>
      </c>
      <c r="B32">
        <v>51</v>
      </c>
      <c r="C32" t="s">
        <v>41</v>
      </c>
      <c r="D32" t="s">
        <v>53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32</v>
      </c>
      <c r="B33">
        <v>51</v>
      </c>
      <c r="C33" t="s">
        <v>42</v>
      </c>
      <c r="D33" t="s">
        <v>53</v>
      </c>
      <c r="E33">
        <v>27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33</v>
      </c>
      <c r="B34">
        <v>18</v>
      </c>
      <c r="C34" t="s">
        <v>43</v>
      </c>
      <c r="D34" t="s">
        <v>53</v>
      </c>
      <c r="E34">
        <v>26</v>
      </c>
      <c r="F34">
        <v>2</v>
      </c>
      <c r="G34">
        <v>0</v>
      </c>
      <c r="H34">
        <v>0</v>
      </c>
      <c r="I34">
        <v>0</v>
      </c>
      <c r="J34">
        <v>1</v>
      </c>
      <c r="K34">
        <v>22</v>
      </c>
    </row>
    <row r="35" spans="1:11" x14ac:dyDescent="0.3">
      <c r="A35">
        <v>34</v>
      </c>
      <c r="B35">
        <v>66</v>
      </c>
      <c r="C35" t="s">
        <v>44</v>
      </c>
      <c r="D35" t="s">
        <v>53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35</v>
      </c>
      <c r="B36">
        <v>51</v>
      </c>
      <c r="C36" t="s">
        <v>45</v>
      </c>
      <c r="D36" t="s">
        <v>53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>
        <v>17</v>
      </c>
      <c r="C37" t="s">
        <v>46</v>
      </c>
      <c r="E37">
        <v>21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 x14ac:dyDescent="0.3">
      <c r="A38">
        <v>37</v>
      </c>
      <c r="B38">
        <v>75</v>
      </c>
      <c r="C38" t="s">
        <v>47</v>
      </c>
      <c r="D38" t="s">
        <v>53</v>
      </c>
      <c r="E38">
        <v>19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>
        <v>51</v>
      </c>
      <c r="C39" t="s">
        <v>48</v>
      </c>
      <c r="D39" t="s">
        <v>53</v>
      </c>
      <c r="E39">
        <v>12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39</v>
      </c>
      <c r="B40">
        <v>51</v>
      </c>
      <c r="C40" t="s">
        <v>49</v>
      </c>
      <c r="D40" t="s">
        <v>53</v>
      </c>
      <c r="E40">
        <v>10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>
        <v>18</v>
      </c>
      <c r="C41" t="s">
        <v>50</v>
      </c>
      <c r="D41" t="s">
        <v>53</v>
      </c>
      <c r="E41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41</v>
      </c>
      <c r="B42">
        <v>23</v>
      </c>
      <c r="C42" t="s">
        <v>51</v>
      </c>
      <c r="E42">
        <v>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>
        <v>98</v>
      </c>
      <c r="C43" t="s">
        <v>52</v>
      </c>
      <c r="D43" t="s">
        <v>53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92AF-028D-465E-8DDC-6EE77306AB01}">
  <dimension ref="A1:L43"/>
  <sheetViews>
    <sheetView workbookViewId="0">
      <selection activeCell="D18" sqref="D18"/>
    </sheetView>
  </sheetViews>
  <sheetFormatPr defaultRowHeight="14.4" x14ac:dyDescent="0.3"/>
  <cols>
    <col min="1" max="1" width="22" customWidth="1"/>
    <col min="2" max="2" width="41.88671875" customWidth="1"/>
    <col min="8" max="8" width="8.5546875" customWidth="1"/>
    <col min="9" max="11" width="8.88671875" hidden="1" customWidth="1"/>
  </cols>
  <sheetData>
    <row r="1" spans="1:12" x14ac:dyDescent="0.3">
      <c r="A1" t="s">
        <v>2</v>
      </c>
      <c r="B1" t="s">
        <v>66</v>
      </c>
      <c r="L1" t="s">
        <v>73</v>
      </c>
    </row>
    <row r="2" spans="1:12" x14ac:dyDescent="0.3">
      <c r="A2" t="s">
        <v>52</v>
      </c>
      <c r="B2" t="s">
        <v>67</v>
      </c>
      <c r="L2" t="s">
        <v>54</v>
      </c>
    </row>
    <row r="3" spans="1:12" x14ac:dyDescent="0.3">
      <c r="A3" t="s">
        <v>24</v>
      </c>
      <c r="B3" t="s">
        <v>54</v>
      </c>
      <c r="L3" t="s">
        <v>55</v>
      </c>
    </row>
    <row r="4" spans="1:12" x14ac:dyDescent="0.3">
      <c r="A4" t="s">
        <v>38</v>
      </c>
      <c r="B4" t="s">
        <v>59</v>
      </c>
      <c r="L4" t="s">
        <v>56</v>
      </c>
    </row>
    <row r="5" spans="1:12" x14ac:dyDescent="0.3">
      <c r="A5" t="s">
        <v>49</v>
      </c>
      <c r="B5" t="s">
        <v>63</v>
      </c>
      <c r="L5" t="s">
        <v>57</v>
      </c>
    </row>
    <row r="6" spans="1:12" x14ac:dyDescent="0.3">
      <c r="A6" t="s">
        <v>33</v>
      </c>
      <c r="B6" t="s">
        <v>62</v>
      </c>
      <c r="L6" t="s">
        <v>58</v>
      </c>
    </row>
    <row r="7" spans="1:12" x14ac:dyDescent="0.3">
      <c r="A7" t="s">
        <v>40</v>
      </c>
      <c r="B7" t="s">
        <v>61</v>
      </c>
      <c r="L7" t="s">
        <v>59</v>
      </c>
    </row>
    <row r="8" spans="1:12" x14ac:dyDescent="0.3">
      <c r="A8" t="s">
        <v>44</v>
      </c>
      <c r="B8" t="s">
        <v>68</v>
      </c>
      <c r="L8" t="s">
        <v>60</v>
      </c>
    </row>
    <row r="9" spans="1:12" x14ac:dyDescent="0.3">
      <c r="A9" t="s">
        <v>43</v>
      </c>
      <c r="B9" t="s">
        <v>63</v>
      </c>
      <c r="L9" t="s">
        <v>61</v>
      </c>
    </row>
    <row r="10" spans="1:12" x14ac:dyDescent="0.3">
      <c r="A10" t="s">
        <v>13</v>
      </c>
      <c r="B10" t="s">
        <v>54</v>
      </c>
      <c r="L10" t="s">
        <v>62</v>
      </c>
    </row>
    <row r="11" spans="1:12" x14ac:dyDescent="0.3">
      <c r="A11" t="s">
        <v>22</v>
      </c>
      <c r="B11" t="s">
        <v>69</v>
      </c>
      <c r="L11" t="s">
        <v>63</v>
      </c>
    </row>
    <row r="12" spans="1:12" x14ac:dyDescent="0.3">
      <c r="A12" t="s">
        <v>20</v>
      </c>
      <c r="B12" t="s">
        <v>60</v>
      </c>
      <c r="L12" t="s">
        <v>64</v>
      </c>
    </row>
    <row r="13" spans="1:12" x14ac:dyDescent="0.3">
      <c r="A13" t="s">
        <v>29</v>
      </c>
      <c r="B13" t="s">
        <v>70</v>
      </c>
      <c r="L13" t="s">
        <v>65</v>
      </c>
    </row>
    <row r="14" spans="1:12" x14ac:dyDescent="0.3">
      <c r="A14" t="s">
        <v>42</v>
      </c>
      <c r="B14" t="s">
        <v>63</v>
      </c>
    </row>
    <row r="15" spans="1:12" x14ac:dyDescent="0.3">
      <c r="A15" t="s">
        <v>26</v>
      </c>
      <c r="B15" t="s">
        <v>62</v>
      </c>
    </row>
    <row r="16" spans="1:12" x14ac:dyDescent="0.3">
      <c r="A16" t="s">
        <v>37</v>
      </c>
      <c r="B16" t="s">
        <v>63</v>
      </c>
      <c r="D16" s="1" t="s">
        <v>77</v>
      </c>
    </row>
    <row r="17" spans="1:4" x14ac:dyDescent="0.3">
      <c r="A17" t="s">
        <v>14</v>
      </c>
      <c r="B17" t="s">
        <v>69</v>
      </c>
      <c r="D17" s="1" t="s">
        <v>78</v>
      </c>
    </row>
    <row r="18" spans="1:4" x14ac:dyDescent="0.3">
      <c r="A18" t="s">
        <v>51</v>
      </c>
      <c r="B18" t="s">
        <v>71</v>
      </c>
    </row>
    <row r="19" spans="1:4" x14ac:dyDescent="0.3">
      <c r="A19" t="s">
        <v>39</v>
      </c>
      <c r="B19" t="s">
        <v>72</v>
      </c>
    </row>
    <row r="20" spans="1:4" x14ac:dyDescent="0.3">
      <c r="A20" t="s">
        <v>17</v>
      </c>
      <c r="B20" t="s">
        <v>69</v>
      </c>
    </row>
    <row r="21" spans="1:4" x14ac:dyDescent="0.3">
      <c r="A21" t="s">
        <v>46</v>
      </c>
      <c r="B21" t="s">
        <v>72</v>
      </c>
    </row>
    <row r="22" spans="1:4" x14ac:dyDescent="0.3">
      <c r="A22" t="s">
        <v>45</v>
      </c>
      <c r="B22" t="s">
        <v>63</v>
      </c>
    </row>
    <row r="23" spans="1:4" x14ac:dyDescent="0.3">
      <c r="A23" t="s">
        <v>21</v>
      </c>
      <c r="B23" t="s">
        <v>70</v>
      </c>
    </row>
    <row r="24" spans="1:4" x14ac:dyDescent="0.3">
      <c r="A24" t="s">
        <v>28</v>
      </c>
      <c r="B24" t="s">
        <v>54</v>
      </c>
    </row>
    <row r="25" spans="1:4" x14ac:dyDescent="0.3">
      <c r="A25" t="s">
        <v>36</v>
      </c>
      <c r="B25" t="s">
        <v>59</v>
      </c>
    </row>
    <row r="26" spans="1:4" x14ac:dyDescent="0.3">
      <c r="A26" t="s">
        <v>50</v>
      </c>
      <c r="B26" t="s">
        <v>63</v>
      </c>
    </row>
    <row r="27" spans="1:4" x14ac:dyDescent="0.3">
      <c r="A27" t="s">
        <v>16</v>
      </c>
      <c r="B27" t="s">
        <v>55</v>
      </c>
    </row>
    <row r="28" spans="1:4" x14ac:dyDescent="0.3">
      <c r="A28" t="s">
        <v>18</v>
      </c>
      <c r="B28" t="s">
        <v>55</v>
      </c>
    </row>
    <row r="29" spans="1:4" x14ac:dyDescent="0.3">
      <c r="A29" t="s">
        <v>15</v>
      </c>
      <c r="B29" t="s">
        <v>72</v>
      </c>
    </row>
    <row r="30" spans="1:4" x14ac:dyDescent="0.3">
      <c r="A30" t="s">
        <v>11</v>
      </c>
      <c r="B30" t="s">
        <v>54</v>
      </c>
    </row>
    <row r="31" spans="1:4" x14ac:dyDescent="0.3">
      <c r="A31" t="s">
        <v>34</v>
      </c>
      <c r="B31" t="s">
        <v>72</v>
      </c>
    </row>
    <row r="32" spans="1:4" x14ac:dyDescent="0.3">
      <c r="A32" t="s">
        <v>12</v>
      </c>
      <c r="B32" t="s">
        <v>55</v>
      </c>
    </row>
    <row r="33" spans="1:2" x14ac:dyDescent="0.3">
      <c r="A33" t="s">
        <v>27</v>
      </c>
      <c r="B33" t="s">
        <v>70</v>
      </c>
    </row>
    <row r="34" spans="1:2" x14ac:dyDescent="0.3">
      <c r="A34" t="s">
        <v>32</v>
      </c>
      <c r="B34" t="s">
        <v>61</v>
      </c>
    </row>
    <row r="35" spans="1:2" x14ac:dyDescent="0.3">
      <c r="A35" t="s">
        <v>31</v>
      </c>
      <c r="B35" t="s">
        <v>60</v>
      </c>
    </row>
    <row r="36" spans="1:2" x14ac:dyDescent="0.3">
      <c r="A36" t="s">
        <v>23</v>
      </c>
      <c r="B36" t="s">
        <v>59</v>
      </c>
    </row>
    <row r="37" spans="1:2" x14ac:dyDescent="0.3">
      <c r="A37" t="s">
        <v>19</v>
      </c>
      <c r="B37" t="s">
        <v>72</v>
      </c>
    </row>
    <row r="38" spans="1:2" x14ac:dyDescent="0.3">
      <c r="A38" t="s">
        <v>47</v>
      </c>
      <c r="B38" t="s">
        <v>70</v>
      </c>
    </row>
    <row r="39" spans="1:2" x14ac:dyDescent="0.3">
      <c r="A39" t="s">
        <v>35</v>
      </c>
      <c r="B39" t="s">
        <v>72</v>
      </c>
    </row>
    <row r="40" spans="1:2" x14ac:dyDescent="0.3">
      <c r="A40" t="s">
        <v>30</v>
      </c>
      <c r="B40" t="s">
        <v>54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48</v>
      </c>
      <c r="B42" t="s">
        <v>63</v>
      </c>
    </row>
    <row r="43" spans="1:2" x14ac:dyDescent="0.3">
      <c r="A43" t="s">
        <v>25</v>
      </c>
      <c r="B4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94D5-79D0-4707-A4A3-71887641B3E4}">
  <dimension ref="A1:J50"/>
  <sheetViews>
    <sheetView workbookViewId="0">
      <selection activeCell="L1" sqref="L1"/>
    </sheetView>
  </sheetViews>
  <sheetFormatPr defaultRowHeight="14.4" x14ac:dyDescent="0.3"/>
  <cols>
    <col min="1" max="1" width="18.21875" customWidth="1"/>
    <col min="2" max="2" width="16" customWidth="1"/>
    <col min="4" max="4" width="19.5546875" customWidth="1"/>
    <col min="8" max="8" width="18.33203125" customWidth="1"/>
    <col min="9" max="9" width="23.6640625" customWidth="1"/>
  </cols>
  <sheetData>
    <row r="1" spans="1:10" x14ac:dyDescent="0.3">
      <c r="A1" t="str">
        <f>'Drivers Teams'!A1</f>
        <v>DRIVER</v>
      </c>
      <c r="B1" t="str">
        <f>'Drivers Teams'!B1</f>
        <v>TEAM</v>
      </c>
      <c r="D1" t="str">
        <f>'Current Standings'!C1</f>
        <v>DRIVER</v>
      </c>
      <c r="E1" t="str">
        <f>'Current Standings'!E1</f>
        <v>POINTS</v>
      </c>
      <c r="H1" t="str">
        <f>A1</f>
        <v>DRIVER</v>
      </c>
      <c r="I1" t="str">
        <f>B1</f>
        <v>TEAM</v>
      </c>
      <c r="J1" t="s">
        <v>4</v>
      </c>
    </row>
    <row r="2" spans="1:10" x14ac:dyDescent="0.3">
      <c r="A2" t="str">
        <f>'Drivers Teams'!A2</f>
        <v>Marco Andretti</v>
      </c>
      <c r="B2" t="str">
        <f>'Drivers Teams'!B2</f>
        <v>Andretti Herta w/ Marco &amp; Curb-Agajanian</v>
      </c>
      <c r="D2" t="str">
        <f>'Current Standings'!C2</f>
        <v>Alex Palou</v>
      </c>
      <c r="E2">
        <f>'Current Standings'!E2</f>
        <v>411</v>
      </c>
      <c r="H2" t="str">
        <f t="shared" ref="H2:H50" si="0">A2</f>
        <v>Marco Andretti</v>
      </c>
      <c r="I2" t="str">
        <f t="shared" ref="I2:I50" si="1">B2</f>
        <v>Andretti Herta w/ Marco &amp; Curb-Agajanian</v>
      </c>
      <c r="J2">
        <f>VLOOKUP(H2, $D$2:$E$100, 2, FALSE)</f>
        <v>5</v>
      </c>
    </row>
    <row r="3" spans="1:10" x14ac:dyDescent="0.3">
      <c r="A3" t="str">
        <f>'Drivers Teams'!A3</f>
        <v>Marcus Armstrong</v>
      </c>
      <c r="B3" t="str">
        <f>'Drivers Teams'!B3</f>
        <v>Chip Ganassi Racing</v>
      </c>
      <c r="D3" t="str">
        <f>'Current Standings'!C3</f>
        <v>Will Power</v>
      </c>
      <c r="E3">
        <f>'Current Standings'!E3</f>
        <v>362</v>
      </c>
      <c r="H3" t="str">
        <f t="shared" si="0"/>
        <v>Marcus Armstrong</v>
      </c>
      <c r="I3" t="str">
        <f t="shared" si="1"/>
        <v>Chip Ganassi Racing</v>
      </c>
      <c r="J3">
        <f t="shared" ref="J3:J50" si="2">VLOOKUP(H3, $D$2:$E$100, 2, FALSE)</f>
        <v>203</v>
      </c>
    </row>
    <row r="4" spans="1:10" x14ac:dyDescent="0.3">
      <c r="A4" t="str">
        <f>'Drivers Teams'!A4</f>
        <v>Tom Blomqvist</v>
      </c>
      <c r="B4" t="str">
        <f>'Drivers Teams'!B4</f>
        <v>Meyer Shank Racing</v>
      </c>
      <c r="D4" t="str">
        <f>'Current Standings'!C4</f>
        <v>Scott Dixon</v>
      </c>
      <c r="E4">
        <f>'Current Standings'!E4</f>
        <v>358</v>
      </c>
      <c r="H4" t="str">
        <f t="shared" si="0"/>
        <v>Tom Blomqvist</v>
      </c>
      <c r="I4" t="str">
        <f t="shared" si="1"/>
        <v>Meyer Shank Racing</v>
      </c>
      <c r="J4">
        <f t="shared" si="2"/>
        <v>46</v>
      </c>
    </row>
    <row r="5" spans="1:10" x14ac:dyDescent="0.3">
      <c r="A5" t="str">
        <f>'Drivers Teams'!A5</f>
        <v>Colin Braun</v>
      </c>
      <c r="B5" t="str">
        <f>'Drivers Teams'!B5</f>
        <v>Dale Coyne Racing</v>
      </c>
      <c r="D5" t="str">
        <f>'Current Standings'!C5</f>
        <v>Colton Herta</v>
      </c>
      <c r="E5">
        <f>'Current Standings'!E5</f>
        <v>354</v>
      </c>
      <c r="H5" t="str">
        <f t="shared" si="0"/>
        <v>Colin Braun</v>
      </c>
      <c r="I5" t="str">
        <f t="shared" si="1"/>
        <v>Dale Coyne Racing</v>
      </c>
      <c r="J5">
        <f t="shared" si="2"/>
        <v>10</v>
      </c>
    </row>
    <row r="6" spans="1:10" x14ac:dyDescent="0.3">
      <c r="A6" t="str">
        <f>'Drivers Teams'!A6</f>
        <v>Agustin Canapino</v>
      </c>
      <c r="B6" t="str">
        <f>'Drivers Teams'!B6</f>
        <v>Juncos Hollinger Racing</v>
      </c>
      <c r="D6" t="str">
        <f>'Current Standings'!C6</f>
        <v>Pato O'Ward</v>
      </c>
      <c r="E6">
        <f>'Current Standings'!E6</f>
        <v>340</v>
      </c>
      <c r="H6" t="str">
        <f t="shared" si="0"/>
        <v>Agustin Canapino</v>
      </c>
      <c r="I6" t="str">
        <f t="shared" si="1"/>
        <v>Juncos Hollinger Racing</v>
      </c>
      <c r="J6">
        <f t="shared" si="2"/>
        <v>109</v>
      </c>
    </row>
    <row r="7" spans="1:10" x14ac:dyDescent="0.3">
      <c r="A7" t="str">
        <f>'Drivers Teams'!A7</f>
        <v>Ed Carpenter</v>
      </c>
      <c r="B7" t="str">
        <f>'Drivers Teams'!B7</f>
        <v>Ed Carpenter Racing</v>
      </c>
      <c r="D7" t="str">
        <f>'Current Standings'!C7</f>
        <v>Scott McLaughlin</v>
      </c>
      <c r="E7">
        <f>'Current Standings'!E7</f>
        <v>328</v>
      </c>
      <c r="H7" t="str">
        <f t="shared" si="0"/>
        <v>Ed Carpenter</v>
      </c>
      <c r="I7" t="str">
        <f t="shared" si="1"/>
        <v>Ed Carpenter Racing</v>
      </c>
      <c r="J7">
        <f t="shared" si="2"/>
        <v>32</v>
      </c>
    </row>
    <row r="8" spans="1:10" x14ac:dyDescent="0.3">
      <c r="A8" t="str">
        <f>'Drivers Teams'!A8</f>
        <v>Helio Castroneves</v>
      </c>
      <c r="B8" t="str">
        <f>'Drivers Teams'!B8</f>
        <v>Meyer Shank w/ Curb-Agajanian</v>
      </c>
      <c r="D8" t="str">
        <f>'Current Standings'!C8</f>
        <v>Kyle Kirkwood</v>
      </c>
      <c r="E8">
        <f>'Current Standings'!E8</f>
        <v>314</v>
      </c>
      <c r="H8" t="str">
        <f t="shared" si="0"/>
        <v>Helio Castroneves</v>
      </c>
      <c r="I8" t="str">
        <f t="shared" si="1"/>
        <v>Meyer Shank w/ Curb-Agajanian</v>
      </c>
      <c r="J8">
        <f t="shared" si="2"/>
        <v>26</v>
      </c>
    </row>
    <row r="9" spans="1:10" x14ac:dyDescent="0.3">
      <c r="A9" t="str">
        <f>'Drivers Teams'!A9</f>
        <v>Conor Daly</v>
      </c>
      <c r="B9" t="str">
        <f>'Drivers Teams'!B9</f>
        <v>Dale Coyne Racing</v>
      </c>
      <c r="D9" t="str">
        <f>'Current Standings'!C9</f>
        <v>Josef Newgarden</v>
      </c>
      <c r="E9">
        <f>'Current Standings'!E9</f>
        <v>266</v>
      </c>
      <c r="H9" t="str">
        <f t="shared" si="0"/>
        <v>Conor Daly</v>
      </c>
      <c r="I9" t="str">
        <f t="shared" si="1"/>
        <v>Dale Coyne Racing</v>
      </c>
      <c r="J9">
        <f t="shared" si="2"/>
        <v>26</v>
      </c>
    </row>
    <row r="10" spans="1:10" x14ac:dyDescent="0.3">
      <c r="A10" t="str">
        <f>'Drivers Teams'!A10</f>
        <v>Scott Dixon</v>
      </c>
      <c r="B10" t="str">
        <f>'Drivers Teams'!B10</f>
        <v>Chip Ganassi Racing</v>
      </c>
      <c r="D10" t="str">
        <f>'Current Standings'!C10</f>
        <v>Alexander Rossi</v>
      </c>
      <c r="E10">
        <f>'Current Standings'!E10</f>
        <v>265</v>
      </c>
      <c r="H10" t="str">
        <f t="shared" si="0"/>
        <v>Scott Dixon</v>
      </c>
      <c r="I10" t="str">
        <f t="shared" si="1"/>
        <v>Chip Ganassi Racing</v>
      </c>
      <c r="J10">
        <f t="shared" si="2"/>
        <v>358</v>
      </c>
    </row>
    <row r="11" spans="1:10" x14ac:dyDescent="0.3">
      <c r="A11" t="str">
        <f>'Drivers Teams'!A11</f>
        <v>Marcus Ericsson</v>
      </c>
      <c r="B11" t="str">
        <f>'Drivers Teams'!B11</f>
        <v>Andretti Global</v>
      </c>
      <c r="D11" t="str">
        <f>'Current Standings'!C11</f>
        <v>Santino Ferrucci</v>
      </c>
      <c r="E11">
        <f>'Current Standings'!E11</f>
        <v>231</v>
      </c>
      <c r="H11" t="str">
        <f t="shared" si="0"/>
        <v>Marcus Ericsson</v>
      </c>
      <c r="I11" t="str">
        <f t="shared" si="1"/>
        <v>Andretti Global</v>
      </c>
      <c r="J11">
        <f t="shared" si="2"/>
        <v>222</v>
      </c>
    </row>
    <row r="12" spans="1:10" x14ac:dyDescent="0.3">
      <c r="A12" t="str">
        <f>'Drivers Teams'!A12</f>
        <v>Santino Ferrucci</v>
      </c>
      <c r="B12" t="str">
        <f>'Drivers Teams'!B12</f>
        <v>A.J. Foyt Enterprises</v>
      </c>
      <c r="D12" t="str">
        <f>'Current Standings'!C12</f>
        <v>Christian Lundgaard</v>
      </c>
      <c r="E12">
        <f>'Current Standings'!E12</f>
        <v>229</v>
      </c>
      <c r="H12" t="str">
        <f t="shared" si="0"/>
        <v>Santino Ferrucci</v>
      </c>
      <c r="I12" t="str">
        <f t="shared" si="1"/>
        <v>A.J. Foyt Enterprises</v>
      </c>
      <c r="J12">
        <f t="shared" si="2"/>
        <v>231</v>
      </c>
    </row>
    <row r="13" spans="1:10" x14ac:dyDescent="0.3">
      <c r="A13" t="str">
        <f>'Drivers Teams'!A13</f>
        <v>Pietro Fittipaldi</v>
      </c>
      <c r="B13" t="str">
        <f>'Drivers Teams'!B13</f>
        <v>Rahal Letterman Lanigan Racing</v>
      </c>
      <c r="D13" t="str">
        <f>'Current Standings'!C13</f>
        <v>Marcus Ericsson</v>
      </c>
      <c r="E13">
        <f>'Current Standings'!E13</f>
        <v>222</v>
      </c>
      <c r="H13" t="str">
        <f t="shared" si="0"/>
        <v>Pietro Fittipaldi</v>
      </c>
      <c r="I13" t="str">
        <f t="shared" si="1"/>
        <v>Rahal Letterman Lanigan Racing</v>
      </c>
      <c r="J13">
        <f t="shared" si="2"/>
        <v>135</v>
      </c>
    </row>
    <row r="14" spans="1:10" x14ac:dyDescent="0.3">
      <c r="A14" t="str">
        <f>'Drivers Teams'!A14</f>
        <v>Luca Ghiotto</v>
      </c>
      <c r="B14" t="str">
        <f>'Drivers Teams'!B14</f>
        <v>Dale Coyne Racing</v>
      </c>
      <c r="D14" t="str">
        <f>'Current Standings'!C14</f>
        <v>Felix Rosenqvist</v>
      </c>
      <c r="E14">
        <f>'Current Standings'!E14</f>
        <v>221</v>
      </c>
      <c r="H14" t="str">
        <f t="shared" si="0"/>
        <v>Luca Ghiotto</v>
      </c>
      <c r="I14" t="str">
        <f t="shared" si="1"/>
        <v>Dale Coyne Racing</v>
      </c>
      <c r="J14">
        <f t="shared" si="2"/>
        <v>27</v>
      </c>
    </row>
    <row r="15" spans="1:10" x14ac:dyDescent="0.3">
      <c r="A15" t="str">
        <f>'Drivers Teams'!A15</f>
        <v>Romain Grosjean</v>
      </c>
      <c r="B15" t="str">
        <f>'Drivers Teams'!B15</f>
        <v>Juncos Hollinger Racing</v>
      </c>
      <c r="D15" t="str">
        <f>'Current Standings'!C15</f>
        <v>Marcus Armstrong</v>
      </c>
      <c r="E15">
        <f>'Current Standings'!E15</f>
        <v>203</v>
      </c>
      <c r="H15" t="str">
        <f t="shared" si="0"/>
        <v>Romain Grosjean</v>
      </c>
      <c r="I15" t="str">
        <f t="shared" si="1"/>
        <v>Juncos Hollinger Racing</v>
      </c>
      <c r="J15">
        <f t="shared" si="2"/>
        <v>199</v>
      </c>
    </row>
    <row r="16" spans="1:10" x14ac:dyDescent="0.3">
      <c r="A16" t="str">
        <f>'Drivers Teams'!A16</f>
        <v>Jack Harvey</v>
      </c>
      <c r="B16" t="str">
        <f>'Drivers Teams'!B16</f>
        <v>Dale Coyne Racing</v>
      </c>
      <c r="D16" t="str">
        <f>'Current Standings'!C16</f>
        <v>Rinus VeeKay</v>
      </c>
      <c r="E16">
        <f>'Current Standings'!E16</f>
        <v>201</v>
      </c>
      <c r="H16" t="str">
        <f t="shared" si="0"/>
        <v>Jack Harvey</v>
      </c>
      <c r="I16" t="str">
        <f t="shared" si="1"/>
        <v>Dale Coyne Racing</v>
      </c>
      <c r="J16">
        <f t="shared" si="2"/>
        <v>80</v>
      </c>
    </row>
    <row r="17" spans="1:10" x14ac:dyDescent="0.3">
      <c r="A17" t="str">
        <f>'Drivers Teams'!A17</f>
        <v>Colton Herta</v>
      </c>
      <c r="B17" t="str">
        <f>'Drivers Teams'!B17</f>
        <v>Andretti Global</v>
      </c>
      <c r="D17" t="str">
        <f>'Current Standings'!C17</f>
        <v>Romain Grosjean</v>
      </c>
      <c r="E17">
        <f>'Current Standings'!E17</f>
        <v>199</v>
      </c>
      <c r="H17" t="str">
        <f t="shared" si="0"/>
        <v>Colton Herta</v>
      </c>
      <c r="I17" t="str">
        <f t="shared" si="1"/>
        <v>Andretti Global</v>
      </c>
      <c r="J17">
        <f t="shared" si="2"/>
        <v>354</v>
      </c>
    </row>
    <row r="18" spans="1:10" x14ac:dyDescent="0.3">
      <c r="A18" t="str">
        <f>'Drivers Teams'!A18</f>
        <v>Ryan Hunter-Reay</v>
      </c>
      <c r="B18" t="str">
        <f>'Drivers Teams'!B18</f>
        <v>Dreyer &amp; Reinbold Racing / Cusick Motorsports</v>
      </c>
      <c r="D18" t="str">
        <f>'Current Standings'!C18</f>
        <v>Graham Rahal</v>
      </c>
      <c r="E18">
        <f>'Current Standings'!E18</f>
        <v>197</v>
      </c>
      <c r="H18" t="str">
        <f t="shared" si="0"/>
        <v>Ryan Hunter-Reay</v>
      </c>
      <c r="I18" t="str">
        <f t="shared" si="1"/>
        <v>Dreyer &amp; Reinbold Racing / Cusick Motorsports</v>
      </c>
      <c r="J18">
        <f t="shared" si="2"/>
        <v>6</v>
      </c>
    </row>
    <row r="19" spans="1:10" x14ac:dyDescent="0.3">
      <c r="A19" t="str">
        <f>'Drivers Teams'!A19</f>
        <v>Callum Ilott</v>
      </c>
      <c r="B19" t="str">
        <f>'Drivers Teams'!B19</f>
        <v>Arrow McLaren</v>
      </c>
      <c r="D19" t="str">
        <f>'Current Standings'!C19</f>
        <v>Linus Lundqvist</v>
      </c>
      <c r="E19">
        <f>'Current Standings'!E19</f>
        <v>173</v>
      </c>
      <c r="H19" t="str">
        <f t="shared" si="0"/>
        <v>Callum Ilott</v>
      </c>
      <c r="I19" t="str">
        <f t="shared" si="1"/>
        <v>Arrow McLaren</v>
      </c>
      <c r="J19">
        <f t="shared" si="2"/>
        <v>39</v>
      </c>
    </row>
    <row r="20" spans="1:10" x14ac:dyDescent="0.3">
      <c r="A20" t="str">
        <f>'Drivers Teams'!A20</f>
        <v>Kyle Kirkwood</v>
      </c>
      <c r="B20" t="str">
        <f>'Drivers Teams'!B20</f>
        <v>Andretti Global</v>
      </c>
      <c r="D20" t="str">
        <f>'Current Standings'!C20</f>
        <v>Pietro Fittipaldi</v>
      </c>
      <c r="E20">
        <f>'Current Standings'!E20</f>
        <v>135</v>
      </c>
      <c r="H20" t="str">
        <f t="shared" si="0"/>
        <v>Kyle Kirkwood</v>
      </c>
      <c r="I20" t="str">
        <f t="shared" si="1"/>
        <v>Andretti Global</v>
      </c>
      <c r="J20">
        <f t="shared" si="2"/>
        <v>314</v>
      </c>
    </row>
    <row r="21" spans="1:10" x14ac:dyDescent="0.3">
      <c r="A21" t="str">
        <f>'Drivers Teams'!A21</f>
        <v>Kyle Larson</v>
      </c>
      <c r="B21" t="str">
        <f>'Drivers Teams'!B21</f>
        <v>Arrow McLaren</v>
      </c>
      <c r="D21" t="str">
        <f>'Current Standings'!C21</f>
        <v>Kyffin Simpson</v>
      </c>
      <c r="E21">
        <f>'Current Standings'!E21</f>
        <v>133</v>
      </c>
      <c r="H21" t="str">
        <f t="shared" si="0"/>
        <v>Kyle Larson</v>
      </c>
      <c r="I21" t="str">
        <f t="shared" si="1"/>
        <v>Arrow McLaren</v>
      </c>
      <c r="J21">
        <f t="shared" si="2"/>
        <v>21</v>
      </c>
    </row>
    <row r="22" spans="1:10" x14ac:dyDescent="0.3">
      <c r="A22" t="str">
        <f>'Drivers Teams'!A22</f>
        <v>Katherine Legge</v>
      </c>
      <c r="B22" t="str">
        <f>'Drivers Teams'!B22</f>
        <v>Dale Coyne Racing</v>
      </c>
      <c r="D22" t="str">
        <f>'Current Standings'!C22</f>
        <v>Sting Ray Robb</v>
      </c>
      <c r="E22">
        <f>'Current Standings'!E22</f>
        <v>121</v>
      </c>
      <c r="H22" t="str">
        <f t="shared" si="0"/>
        <v>Katherine Legge</v>
      </c>
      <c r="I22" t="str">
        <f t="shared" si="1"/>
        <v>Dale Coyne Racing</v>
      </c>
      <c r="J22">
        <f t="shared" si="2"/>
        <v>24</v>
      </c>
    </row>
    <row r="23" spans="1:10" x14ac:dyDescent="0.3">
      <c r="A23" t="str">
        <f>'Drivers Teams'!A23</f>
        <v>Christian Lundgaard</v>
      </c>
      <c r="B23" t="str">
        <f>'Drivers Teams'!B23</f>
        <v>Rahal Letterman Lanigan Racing</v>
      </c>
      <c r="D23" t="str">
        <f>'Current Standings'!C23</f>
        <v>Christian Rasmussen</v>
      </c>
      <c r="E23">
        <f>'Current Standings'!E23</f>
        <v>109</v>
      </c>
      <c r="H23" t="str">
        <f t="shared" si="0"/>
        <v>Christian Lundgaard</v>
      </c>
      <c r="I23" t="str">
        <f t="shared" si="1"/>
        <v>Rahal Letterman Lanigan Racing</v>
      </c>
      <c r="J23">
        <f t="shared" si="2"/>
        <v>229</v>
      </c>
    </row>
    <row r="24" spans="1:10" x14ac:dyDescent="0.3">
      <c r="A24" t="str">
        <f>'Drivers Teams'!A24</f>
        <v>Linus Lundqvist</v>
      </c>
      <c r="B24" t="str">
        <f>'Drivers Teams'!B24</f>
        <v>Chip Ganassi Racing</v>
      </c>
      <c r="D24" t="str">
        <f>'Current Standings'!C24</f>
        <v>Agustin Canapino</v>
      </c>
      <c r="E24">
        <f>'Current Standings'!E24</f>
        <v>109</v>
      </c>
      <c r="H24" t="str">
        <f t="shared" si="0"/>
        <v>Linus Lundqvist</v>
      </c>
      <c r="I24" t="str">
        <f t="shared" si="1"/>
        <v>Chip Ganassi Racing</v>
      </c>
      <c r="J24">
        <f t="shared" si="2"/>
        <v>173</v>
      </c>
    </row>
    <row r="25" spans="1:10" x14ac:dyDescent="0.3">
      <c r="A25" t="str">
        <f>'Drivers Teams'!A25</f>
        <v>David Malukas</v>
      </c>
      <c r="B25" t="str">
        <f>'Drivers Teams'!B25</f>
        <v>Meyer Shank Racing</v>
      </c>
      <c r="D25" t="str">
        <f>'Current Standings'!C25</f>
        <v>Theo Pourchaire</v>
      </c>
      <c r="E25">
        <f>'Current Standings'!E25</f>
        <v>91</v>
      </c>
      <c r="H25" t="str">
        <f t="shared" si="0"/>
        <v>David Malukas</v>
      </c>
      <c r="I25" t="str">
        <f t="shared" si="1"/>
        <v>Meyer Shank Racing</v>
      </c>
      <c r="J25">
        <f t="shared" si="2"/>
        <v>82</v>
      </c>
    </row>
    <row r="26" spans="1:10" x14ac:dyDescent="0.3">
      <c r="A26" t="str">
        <f>'Drivers Teams'!A26</f>
        <v>Hunter McElrea</v>
      </c>
      <c r="B26" t="str">
        <f>'Drivers Teams'!B26</f>
        <v>Dale Coyne Racing</v>
      </c>
      <c r="D26" t="str">
        <f>'Current Standings'!C26</f>
        <v>Nolan Siegel</v>
      </c>
      <c r="E26">
        <f>'Current Standings'!E26</f>
        <v>88</v>
      </c>
      <c r="H26" t="str">
        <f t="shared" si="0"/>
        <v>Hunter McElrea</v>
      </c>
      <c r="I26" t="str">
        <f t="shared" si="1"/>
        <v>Dale Coyne Racing</v>
      </c>
      <c r="J26">
        <f t="shared" si="2"/>
        <v>6</v>
      </c>
    </row>
    <row r="27" spans="1:10" x14ac:dyDescent="0.3">
      <c r="A27" t="str">
        <f>'Drivers Teams'!A27</f>
        <v>Scott McLaughlin</v>
      </c>
      <c r="B27" t="str">
        <f>'Drivers Teams'!B27</f>
        <v>Team Penske</v>
      </c>
      <c r="D27" t="str">
        <f>'Current Standings'!C27</f>
        <v>David Malukas</v>
      </c>
      <c r="E27">
        <f>'Current Standings'!E27</f>
        <v>82</v>
      </c>
      <c r="H27" t="str">
        <f t="shared" si="0"/>
        <v>Scott McLaughlin</v>
      </c>
      <c r="I27" t="str">
        <f t="shared" si="1"/>
        <v>Team Penske</v>
      </c>
      <c r="J27">
        <f t="shared" si="2"/>
        <v>328</v>
      </c>
    </row>
    <row r="28" spans="1:10" x14ac:dyDescent="0.3">
      <c r="A28" t="str">
        <f>'Drivers Teams'!A28</f>
        <v>Josef Newgarden</v>
      </c>
      <c r="B28" t="str">
        <f>'Drivers Teams'!B28</f>
        <v>Team Penske</v>
      </c>
      <c r="D28" t="str">
        <f>'Current Standings'!C28</f>
        <v>Jack Harvey</v>
      </c>
      <c r="E28">
        <f>'Current Standings'!E28</f>
        <v>80</v>
      </c>
      <c r="H28" t="str">
        <f t="shared" si="0"/>
        <v>Josef Newgarden</v>
      </c>
      <c r="I28" t="str">
        <f t="shared" si="1"/>
        <v>Team Penske</v>
      </c>
      <c r="J28">
        <f t="shared" si="2"/>
        <v>266</v>
      </c>
    </row>
    <row r="29" spans="1:10" x14ac:dyDescent="0.3">
      <c r="A29" t="str">
        <f>'Drivers Teams'!A29</f>
        <v>Pato O'Ward</v>
      </c>
      <c r="B29" t="str">
        <f>'Drivers Teams'!B29</f>
        <v>Arrow McLaren</v>
      </c>
      <c r="D29" t="str">
        <f>'Current Standings'!C29</f>
        <v>Tom Blomqvist</v>
      </c>
      <c r="E29">
        <f>'Current Standings'!E29</f>
        <v>46</v>
      </c>
      <c r="H29" t="str">
        <f t="shared" si="0"/>
        <v>Pato O'Ward</v>
      </c>
      <c r="I29" t="str">
        <f t="shared" si="1"/>
        <v>Arrow McLaren</v>
      </c>
      <c r="J29">
        <f t="shared" si="2"/>
        <v>340</v>
      </c>
    </row>
    <row r="30" spans="1:10" x14ac:dyDescent="0.3">
      <c r="A30" t="str">
        <f>'Drivers Teams'!A30</f>
        <v>Alex Palou</v>
      </c>
      <c r="B30" t="str">
        <f>'Drivers Teams'!B30</f>
        <v>Chip Ganassi Racing</v>
      </c>
      <c r="D30" t="str">
        <f>'Current Standings'!C30</f>
        <v>Callum Ilott</v>
      </c>
      <c r="E30">
        <f>'Current Standings'!E30</f>
        <v>39</v>
      </c>
      <c r="H30" t="str">
        <f t="shared" si="0"/>
        <v>Alex Palou</v>
      </c>
      <c r="I30" t="str">
        <f t="shared" si="1"/>
        <v>Chip Ganassi Racing</v>
      </c>
      <c r="J30">
        <f t="shared" si="2"/>
        <v>411</v>
      </c>
    </row>
    <row r="31" spans="1:10" x14ac:dyDescent="0.3">
      <c r="A31" t="str">
        <f>'Drivers Teams'!A31</f>
        <v>Theo Pourchaire</v>
      </c>
      <c r="B31" t="str">
        <f>'Drivers Teams'!B31</f>
        <v>Arrow McLaren</v>
      </c>
      <c r="D31" t="str">
        <f>'Current Standings'!C31</f>
        <v>Ed Carpenter</v>
      </c>
      <c r="E31">
        <f>'Current Standings'!E31</f>
        <v>32</v>
      </c>
      <c r="H31" t="str">
        <f t="shared" si="0"/>
        <v>Theo Pourchaire</v>
      </c>
      <c r="I31" t="str">
        <f t="shared" si="1"/>
        <v>Arrow McLaren</v>
      </c>
      <c r="J31">
        <f t="shared" si="2"/>
        <v>91</v>
      </c>
    </row>
    <row r="32" spans="1:10" x14ac:dyDescent="0.3">
      <c r="A32" t="str">
        <f>'Drivers Teams'!A32</f>
        <v>Will Power</v>
      </c>
      <c r="B32" t="str">
        <f>'Drivers Teams'!B32</f>
        <v>Team Penske</v>
      </c>
      <c r="D32" t="str">
        <f>'Current Standings'!C32</f>
        <v>Toby Sowery</v>
      </c>
      <c r="E32">
        <f>'Current Standings'!E32</f>
        <v>32</v>
      </c>
      <c r="H32" t="str">
        <f t="shared" si="0"/>
        <v>Will Power</v>
      </c>
      <c r="I32" t="str">
        <f t="shared" si="1"/>
        <v>Team Penske</v>
      </c>
      <c r="J32">
        <f t="shared" si="2"/>
        <v>362</v>
      </c>
    </row>
    <row r="33" spans="1:10" x14ac:dyDescent="0.3">
      <c r="A33" t="str">
        <f>'Drivers Teams'!A33</f>
        <v>Graham Rahal</v>
      </c>
      <c r="B33" t="str">
        <f>'Drivers Teams'!B33</f>
        <v>Rahal Letterman Lanigan Racing</v>
      </c>
      <c r="D33" t="str">
        <f>'Current Standings'!C33</f>
        <v>Luca Ghiotto</v>
      </c>
      <c r="E33">
        <f>'Current Standings'!E33</f>
        <v>27</v>
      </c>
      <c r="H33" t="str">
        <f t="shared" si="0"/>
        <v>Graham Rahal</v>
      </c>
      <c r="I33" t="str">
        <f t="shared" si="1"/>
        <v>Rahal Letterman Lanigan Racing</v>
      </c>
      <c r="J33">
        <f t="shared" si="2"/>
        <v>197</v>
      </c>
    </row>
    <row r="34" spans="1:10" x14ac:dyDescent="0.3">
      <c r="A34" t="str">
        <f>'Drivers Teams'!A34</f>
        <v>Christian Rasmussen</v>
      </c>
      <c r="B34" t="str">
        <f>'Drivers Teams'!B34</f>
        <v>Ed Carpenter Racing</v>
      </c>
      <c r="D34" t="str">
        <f>'Current Standings'!C34</f>
        <v>Conor Daly</v>
      </c>
      <c r="E34">
        <f>'Current Standings'!E34</f>
        <v>26</v>
      </c>
      <c r="H34" t="str">
        <f t="shared" si="0"/>
        <v>Christian Rasmussen</v>
      </c>
      <c r="I34" t="str">
        <f t="shared" si="1"/>
        <v>Ed Carpenter Racing</v>
      </c>
      <c r="J34">
        <f t="shared" si="2"/>
        <v>109</v>
      </c>
    </row>
    <row r="35" spans="1:10" x14ac:dyDescent="0.3">
      <c r="A35" t="str">
        <f>'Drivers Teams'!A35</f>
        <v>Sting Ray Robb</v>
      </c>
      <c r="B35" t="str">
        <f>'Drivers Teams'!B35</f>
        <v>A.J. Foyt Enterprises</v>
      </c>
      <c r="D35" t="str">
        <f>'Current Standings'!C35</f>
        <v>Helio Castroneves</v>
      </c>
      <c r="E35">
        <f>'Current Standings'!E35</f>
        <v>26</v>
      </c>
      <c r="H35" t="str">
        <f t="shared" si="0"/>
        <v>Sting Ray Robb</v>
      </c>
      <c r="I35" t="str">
        <f t="shared" si="1"/>
        <v>A.J. Foyt Enterprises</v>
      </c>
      <c r="J35">
        <f t="shared" si="2"/>
        <v>121</v>
      </c>
    </row>
    <row r="36" spans="1:10" x14ac:dyDescent="0.3">
      <c r="A36" t="str">
        <f>'Drivers Teams'!A36</f>
        <v>Felix Rosenqvist</v>
      </c>
      <c r="B36" t="str">
        <f>'Drivers Teams'!B36</f>
        <v>Meyer Shank Racing</v>
      </c>
      <c r="D36" t="str">
        <f>'Current Standings'!C36</f>
        <v>Katherine Legge</v>
      </c>
      <c r="E36">
        <f>'Current Standings'!E36</f>
        <v>24</v>
      </c>
      <c r="H36" t="str">
        <f t="shared" si="0"/>
        <v>Felix Rosenqvist</v>
      </c>
      <c r="I36" t="str">
        <f t="shared" si="1"/>
        <v>Meyer Shank Racing</v>
      </c>
      <c r="J36">
        <f t="shared" si="2"/>
        <v>221</v>
      </c>
    </row>
    <row r="37" spans="1:10" x14ac:dyDescent="0.3">
      <c r="A37" t="str">
        <f>'Drivers Teams'!A37</f>
        <v>Alexander Rossi</v>
      </c>
      <c r="B37" t="str">
        <f>'Drivers Teams'!B37</f>
        <v>Arrow McLaren</v>
      </c>
      <c r="D37" t="str">
        <f>'Current Standings'!C37</f>
        <v>Kyle Larson</v>
      </c>
      <c r="E37">
        <f>'Current Standings'!E37</f>
        <v>21</v>
      </c>
      <c r="H37" t="str">
        <f t="shared" si="0"/>
        <v>Alexander Rossi</v>
      </c>
      <c r="I37" t="str">
        <f t="shared" si="1"/>
        <v>Arrow McLaren</v>
      </c>
      <c r="J37">
        <f t="shared" si="2"/>
        <v>265</v>
      </c>
    </row>
    <row r="38" spans="1:10" x14ac:dyDescent="0.3">
      <c r="A38" t="str">
        <f>'Drivers Teams'!A38</f>
        <v>Takuma Sato</v>
      </c>
      <c r="B38" t="str">
        <f>'Drivers Teams'!B38</f>
        <v>Rahal Letterman Lanigan Racing</v>
      </c>
      <c r="D38" t="str">
        <f>'Current Standings'!C38</f>
        <v>Takuma Sato</v>
      </c>
      <c r="E38">
        <f>'Current Standings'!E38</f>
        <v>19</v>
      </c>
      <c r="H38" t="str">
        <f t="shared" si="0"/>
        <v>Takuma Sato</v>
      </c>
      <c r="I38" t="str">
        <f t="shared" si="1"/>
        <v>Rahal Letterman Lanigan Racing</v>
      </c>
      <c r="J38">
        <f t="shared" si="2"/>
        <v>19</v>
      </c>
    </row>
    <row r="39" spans="1:10" x14ac:dyDescent="0.3">
      <c r="A39" t="str">
        <f>'Drivers Teams'!A39</f>
        <v>Nolan Siegel</v>
      </c>
      <c r="B39" t="str">
        <f>'Drivers Teams'!B39</f>
        <v>Arrow McLaren</v>
      </c>
      <c r="D39" t="str">
        <f>'Current Standings'!C39</f>
        <v>Tristan Vautier</v>
      </c>
      <c r="E39">
        <f>'Current Standings'!E39</f>
        <v>12</v>
      </c>
      <c r="H39" t="str">
        <f t="shared" si="0"/>
        <v>Nolan Siegel</v>
      </c>
      <c r="I39" t="str">
        <f t="shared" si="1"/>
        <v>Arrow McLaren</v>
      </c>
      <c r="J39">
        <f t="shared" si="2"/>
        <v>88</v>
      </c>
    </row>
    <row r="40" spans="1:10" x14ac:dyDescent="0.3">
      <c r="A40" t="str">
        <f>'Drivers Teams'!A40</f>
        <v>Kyffin Simpson</v>
      </c>
      <c r="B40" t="str">
        <f>'Drivers Teams'!B40</f>
        <v>Chip Ganassi Racing</v>
      </c>
      <c r="D40" t="str">
        <f>'Current Standings'!C40</f>
        <v>Colin Braun</v>
      </c>
      <c r="E40">
        <f>'Current Standings'!E40</f>
        <v>10</v>
      </c>
      <c r="H40" t="str">
        <f t="shared" si="0"/>
        <v>Kyffin Simpson</v>
      </c>
      <c r="I40" t="str">
        <f t="shared" si="1"/>
        <v>Chip Ganassi Racing</v>
      </c>
      <c r="J40">
        <f t="shared" si="2"/>
        <v>133</v>
      </c>
    </row>
    <row r="41" spans="1:10" x14ac:dyDescent="0.3">
      <c r="A41" t="str">
        <f>'Drivers Teams'!A41</f>
        <v>Toby Sowery</v>
      </c>
      <c r="B41" t="str">
        <f>'Drivers Teams'!B41</f>
        <v>Dale Coyne Racing</v>
      </c>
      <c r="D41" t="str">
        <f>'Current Standings'!C41</f>
        <v>Hunter McElrea</v>
      </c>
      <c r="E41">
        <f>'Current Standings'!E41</f>
        <v>6</v>
      </c>
      <c r="H41" t="str">
        <f t="shared" si="0"/>
        <v>Toby Sowery</v>
      </c>
      <c r="I41" t="str">
        <f t="shared" si="1"/>
        <v>Dale Coyne Racing</v>
      </c>
      <c r="J41">
        <f t="shared" si="2"/>
        <v>32</v>
      </c>
    </row>
    <row r="42" spans="1:10" x14ac:dyDescent="0.3">
      <c r="A42" t="str">
        <f>'Drivers Teams'!A42</f>
        <v>Tristan Vautier</v>
      </c>
      <c r="B42" t="str">
        <f>'Drivers Teams'!B42</f>
        <v>Dale Coyne Racing</v>
      </c>
      <c r="D42" t="str">
        <f>'Current Standings'!C42</f>
        <v>Ryan Hunter-Reay</v>
      </c>
      <c r="E42">
        <f>'Current Standings'!E42</f>
        <v>6</v>
      </c>
      <c r="H42" t="str">
        <f t="shared" si="0"/>
        <v>Tristan Vautier</v>
      </c>
      <c r="I42" t="str">
        <f t="shared" si="1"/>
        <v>Dale Coyne Racing</v>
      </c>
      <c r="J42">
        <f t="shared" si="2"/>
        <v>12</v>
      </c>
    </row>
    <row r="43" spans="1:10" x14ac:dyDescent="0.3">
      <c r="A43" t="str">
        <f>'Drivers Teams'!A43</f>
        <v>Rinus VeeKay</v>
      </c>
      <c r="B43" t="str">
        <f>'Drivers Teams'!B43</f>
        <v>Ed Carpenter Racing</v>
      </c>
      <c r="D43" t="str">
        <f>'Current Standings'!C43</f>
        <v>Marco Andretti</v>
      </c>
      <c r="E43">
        <f>'Current Standings'!E43</f>
        <v>5</v>
      </c>
      <c r="H43" t="str">
        <f t="shared" si="0"/>
        <v>Rinus VeeKay</v>
      </c>
      <c r="I43" t="str">
        <f t="shared" si="1"/>
        <v>Ed Carpenter Racing</v>
      </c>
      <c r="J43">
        <f t="shared" si="2"/>
        <v>201</v>
      </c>
    </row>
    <row r="44" spans="1:10" x14ac:dyDescent="0.3">
      <c r="A44">
        <f>'Drivers Teams'!A44</f>
        <v>0</v>
      </c>
      <c r="B44">
        <f>'Drivers Teams'!B44</f>
        <v>0</v>
      </c>
      <c r="D44">
        <f>'Current Standings'!C44</f>
        <v>0</v>
      </c>
      <c r="E44">
        <f>'Current Standings'!E44</f>
        <v>0</v>
      </c>
      <c r="H44">
        <f t="shared" si="0"/>
        <v>0</v>
      </c>
      <c r="I44">
        <f t="shared" si="1"/>
        <v>0</v>
      </c>
      <c r="J44">
        <f t="shared" si="2"/>
        <v>0</v>
      </c>
    </row>
    <row r="45" spans="1:10" x14ac:dyDescent="0.3">
      <c r="A45">
        <f>'Drivers Teams'!A45</f>
        <v>0</v>
      </c>
      <c r="B45">
        <f>'Drivers Teams'!B45</f>
        <v>0</v>
      </c>
      <c r="D45">
        <f>'Current Standings'!C45</f>
        <v>0</v>
      </c>
      <c r="E45">
        <f>'Current Standings'!E45</f>
        <v>0</v>
      </c>
      <c r="H45">
        <f t="shared" si="0"/>
        <v>0</v>
      </c>
      <c r="I45">
        <f t="shared" si="1"/>
        <v>0</v>
      </c>
      <c r="J45">
        <f t="shared" si="2"/>
        <v>0</v>
      </c>
    </row>
    <row r="46" spans="1:10" x14ac:dyDescent="0.3">
      <c r="A46">
        <f>'Drivers Teams'!A46</f>
        <v>0</v>
      </c>
      <c r="B46">
        <f>'Drivers Teams'!B46</f>
        <v>0</v>
      </c>
      <c r="D46">
        <f>'Current Standings'!C46</f>
        <v>0</v>
      </c>
      <c r="E46">
        <f>'Current Standings'!E46</f>
        <v>0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3">
      <c r="A47">
        <f>'Drivers Teams'!A47</f>
        <v>0</v>
      </c>
      <c r="B47">
        <f>'Drivers Teams'!B47</f>
        <v>0</v>
      </c>
      <c r="D47">
        <f>'Current Standings'!C47</f>
        <v>0</v>
      </c>
      <c r="E47">
        <f>'Current Standings'!E47</f>
        <v>0</v>
      </c>
      <c r="H47">
        <f t="shared" si="0"/>
        <v>0</v>
      </c>
      <c r="I47">
        <f t="shared" si="1"/>
        <v>0</v>
      </c>
      <c r="J47">
        <f t="shared" si="2"/>
        <v>0</v>
      </c>
    </row>
    <row r="48" spans="1:10" x14ac:dyDescent="0.3">
      <c r="A48">
        <f>'Drivers Teams'!A48</f>
        <v>0</v>
      </c>
      <c r="B48">
        <f>'Drivers Teams'!B48</f>
        <v>0</v>
      </c>
      <c r="D48">
        <f>'Current Standings'!C48</f>
        <v>0</v>
      </c>
      <c r="E48">
        <f>'Current Standings'!E48</f>
        <v>0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3">
      <c r="A49">
        <f>'Drivers Teams'!A49</f>
        <v>0</v>
      </c>
      <c r="B49">
        <f>'Drivers Teams'!B49</f>
        <v>0</v>
      </c>
      <c r="D49">
        <f>'Current Standings'!C49</f>
        <v>0</v>
      </c>
      <c r="E49">
        <f>'Current Standings'!E49</f>
        <v>0</v>
      </c>
      <c r="H49">
        <f t="shared" si="0"/>
        <v>0</v>
      </c>
      <c r="I49">
        <f t="shared" si="1"/>
        <v>0</v>
      </c>
      <c r="J49">
        <f t="shared" si="2"/>
        <v>0</v>
      </c>
    </row>
    <row r="50" spans="1:10" x14ac:dyDescent="0.3">
      <c r="A50">
        <f>'Drivers Teams'!A50</f>
        <v>0</v>
      </c>
      <c r="B50">
        <f>'Drivers Teams'!B50</f>
        <v>0</v>
      </c>
      <c r="D50">
        <f>'Current Standings'!C50</f>
        <v>0</v>
      </c>
      <c r="E50">
        <f>'Current Standings'!E50</f>
        <v>0</v>
      </c>
      <c r="H50">
        <f t="shared" si="0"/>
        <v>0</v>
      </c>
      <c r="I50">
        <f t="shared" si="1"/>
        <v>0</v>
      </c>
      <c r="J50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2CEE-53FB-45FC-BBEC-2CA6D2E41AC8}">
  <dimension ref="A1:G50"/>
  <sheetViews>
    <sheetView workbookViewId="0">
      <selection activeCell="G2" sqref="G2"/>
    </sheetView>
  </sheetViews>
  <sheetFormatPr defaultRowHeight="14.4" x14ac:dyDescent="0.3"/>
  <cols>
    <col min="1" max="1" width="15.77734375" customWidth="1"/>
    <col min="2" max="2" width="19.77734375" customWidth="1"/>
    <col min="3" max="3" width="13.44140625" customWidth="1"/>
    <col min="4" max="4" width="32.33203125" customWidth="1"/>
    <col min="6" max="6" width="28.88671875" customWidth="1"/>
  </cols>
  <sheetData>
    <row r="1" spans="1:7" x14ac:dyDescent="0.3">
      <c r="A1" t="str">
        <f>Math!H1</f>
        <v>DRIVER</v>
      </c>
      <c r="B1" t="str">
        <f>Math!I1</f>
        <v>TEAM</v>
      </c>
      <c r="C1" t="str">
        <f>Math!J1</f>
        <v>POINTS</v>
      </c>
      <c r="D1" t="s">
        <v>76</v>
      </c>
      <c r="F1" t="s">
        <v>66</v>
      </c>
      <c r="G1" t="s">
        <v>79</v>
      </c>
    </row>
    <row r="2" spans="1:7" x14ac:dyDescent="0.3">
      <c r="A2" t="str">
        <f>Math!H30</f>
        <v>Alex Palou</v>
      </c>
      <c r="B2" t="str">
        <f>Math!I30</f>
        <v>Chip Ganassi Racing</v>
      </c>
      <c r="C2">
        <f>Math!J30</f>
        <v>411</v>
      </c>
      <c r="D2" t="str">
        <f>IF(COUNTIF($B$2:B2, B2) &lt;= 2, B2, "Independent - " &amp; B2)</f>
        <v>Chip Ganassi Racing</v>
      </c>
      <c r="F2" t="s">
        <v>54</v>
      </c>
      <c r="G2">
        <f>SUMIFS($C$2:$C$100, $D$2:$D$100, F2)</f>
        <v>769</v>
      </c>
    </row>
    <row r="3" spans="1:7" x14ac:dyDescent="0.3">
      <c r="A3" t="str">
        <f>Math!H32</f>
        <v>Will Power</v>
      </c>
      <c r="B3" t="str">
        <f>Math!I32</f>
        <v>Team Penske</v>
      </c>
      <c r="C3">
        <f>Math!J32</f>
        <v>362</v>
      </c>
      <c r="D3" t="str">
        <f>IF(COUNTIF($B$2:B3, B3) &lt;= 2, B3, "Independent - " &amp; B3)</f>
        <v>Team Penske</v>
      </c>
      <c r="F3" t="s">
        <v>55</v>
      </c>
      <c r="G3">
        <f t="shared" ref="G3:G12" si="0">SUMIFS($C$2:$C$100, $D$2:$D$100, F3)</f>
        <v>690</v>
      </c>
    </row>
    <row r="4" spans="1:7" x14ac:dyDescent="0.3">
      <c r="A4" t="str">
        <f>Math!H10</f>
        <v>Scott Dixon</v>
      </c>
      <c r="B4" t="str">
        <f>Math!I10</f>
        <v>Chip Ganassi Racing</v>
      </c>
      <c r="C4">
        <f>Math!J10</f>
        <v>358</v>
      </c>
      <c r="D4" t="str">
        <f>IF(COUNTIF($B$2:B4, B4) &lt;= 2, B4, "Independent - " &amp; B4)</f>
        <v>Chip Ganassi Racing</v>
      </c>
      <c r="F4" t="s">
        <v>72</v>
      </c>
      <c r="G4">
        <f>SUMIFS($C$2:$C$100, $D$2:$D$100, F4)</f>
        <v>605</v>
      </c>
    </row>
    <row r="5" spans="1:7" x14ac:dyDescent="0.3">
      <c r="A5" t="str">
        <f>Math!H17</f>
        <v>Colton Herta</v>
      </c>
      <c r="B5" t="str">
        <f>Math!I17</f>
        <v>Andretti Global</v>
      </c>
      <c r="C5">
        <f>Math!J17</f>
        <v>354</v>
      </c>
      <c r="D5" t="str">
        <f>IF(COUNTIF($B$2:B5, B5) &lt;= 2, B5, "Independent - " &amp; B5)</f>
        <v>Andretti Global</v>
      </c>
      <c r="F5" t="s">
        <v>69</v>
      </c>
      <c r="G5">
        <f>SUMIFS($C$2:$C$100, $D$2:$D$100, F5)</f>
        <v>668</v>
      </c>
    </row>
    <row r="6" spans="1:7" x14ac:dyDescent="0.3">
      <c r="A6" t="str">
        <f>Math!H29</f>
        <v>Pato O'Ward</v>
      </c>
      <c r="B6" t="str">
        <f>Math!I29</f>
        <v>Arrow McLaren</v>
      </c>
      <c r="C6">
        <f>Math!J29</f>
        <v>340</v>
      </c>
      <c r="D6" t="str">
        <f>IF(COUNTIF($B$2:B6, B6) &lt;= 2, B6, "Independent - " &amp; B6)</f>
        <v>Arrow McLaren</v>
      </c>
      <c r="F6" t="s">
        <v>60</v>
      </c>
      <c r="G6">
        <f>SUMIFS($C$2:$C$100, $D$2:$D$100, F6)</f>
        <v>352</v>
      </c>
    </row>
    <row r="7" spans="1:7" x14ac:dyDescent="0.3">
      <c r="A7" t="str">
        <f>Math!H27</f>
        <v>Scott McLaughlin</v>
      </c>
      <c r="B7" t="str">
        <f>Math!I27</f>
        <v>Team Penske</v>
      </c>
      <c r="C7">
        <f>Math!J27</f>
        <v>328</v>
      </c>
      <c r="D7" t="str">
        <f>IF(COUNTIF($B$2:B7, B7) &lt;= 2, B7, "Independent - " &amp; B7)</f>
        <v>Team Penske</v>
      </c>
      <c r="F7" t="s">
        <v>70</v>
      </c>
      <c r="G7">
        <f>SUMIFS($C$2:$C$100, $D$2:$D$100, F7)</f>
        <v>426</v>
      </c>
    </row>
    <row r="8" spans="1:7" x14ac:dyDescent="0.3">
      <c r="A8" t="str">
        <f>Math!H20</f>
        <v>Kyle Kirkwood</v>
      </c>
      <c r="B8" t="str">
        <f>Math!I20</f>
        <v>Andretti Global</v>
      </c>
      <c r="C8">
        <f>Math!J20</f>
        <v>314</v>
      </c>
      <c r="D8" t="str">
        <f>IF(COUNTIF($B$2:B8, B8) &lt;= 2, B8, "Independent - " &amp; B8)</f>
        <v>Andretti Global</v>
      </c>
      <c r="F8" t="s">
        <v>59</v>
      </c>
      <c r="G8">
        <f>SUMIFS($C$2:$C$100, $D$2:$D$100, F8)</f>
        <v>303</v>
      </c>
    </row>
    <row r="9" spans="1:7" x14ac:dyDescent="0.3">
      <c r="A9" t="str">
        <f>Math!H28</f>
        <v>Josef Newgarden</v>
      </c>
      <c r="B9" t="str">
        <f>Math!I28</f>
        <v>Team Penske</v>
      </c>
      <c r="C9">
        <f>Math!J28</f>
        <v>266</v>
      </c>
      <c r="D9" t="str">
        <f>IF(COUNTIF($B$2:B9, B9) &lt;= 2, B9, "Independent - " &amp; B9)</f>
        <v>Independent - Team Penske</v>
      </c>
      <c r="F9" t="s">
        <v>61</v>
      </c>
      <c r="G9">
        <f>SUMIFS($C$2:$C$100, $D$2:$D$100, F9)</f>
        <v>310</v>
      </c>
    </row>
    <row r="10" spans="1:7" x14ac:dyDescent="0.3">
      <c r="A10" t="str">
        <f>Math!H37</f>
        <v>Alexander Rossi</v>
      </c>
      <c r="B10" t="str">
        <f>Math!I37</f>
        <v>Arrow McLaren</v>
      </c>
      <c r="C10">
        <f>Math!J37</f>
        <v>265</v>
      </c>
      <c r="D10" t="str">
        <f>IF(COUNTIF($B$2:B10, B10) &lt;= 2, B10, "Independent - " &amp; B10)</f>
        <v>Arrow McLaren</v>
      </c>
      <c r="F10" t="s">
        <v>62</v>
      </c>
      <c r="G10">
        <f>SUMIFS($C$2:$C$100, $D$2:$D$100, F10)</f>
        <v>308</v>
      </c>
    </row>
    <row r="11" spans="1:7" x14ac:dyDescent="0.3">
      <c r="A11" t="str">
        <f>Math!H12</f>
        <v>Santino Ferrucci</v>
      </c>
      <c r="B11" t="str">
        <f>Math!I12</f>
        <v>A.J. Foyt Enterprises</v>
      </c>
      <c r="C11">
        <f>Math!J12</f>
        <v>231</v>
      </c>
      <c r="D11" t="str">
        <f>IF(COUNTIF($B$2:B11, B11) &lt;= 2, B11, "Independent - " &amp; B11)</f>
        <v>A.J. Foyt Enterprises</v>
      </c>
      <c r="F11" t="s">
        <v>63</v>
      </c>
      <c r="G11">
        <f>SUMIFS($C$2:$C$100, $D$2:$D$100, F11)</f>
        <v>112</v>
      </c>
    </row>
    <row r="12" spans="1:7" x14ac:dyDescent="0.3">
      <c r="A12" t="str">
        <f>Math!H23</f>
        <v>Christian Lundgaard</v>
      </c>
      <c r="B12" t="str">
        <f>Math!I23</f>
        <v>Rahal Letterman Lanigan Racing</v>
      </c>
      <c r="C12">
        <f>Math!J23</f>
        <v>229</v>
      </c>
      <c r="D12" t="str">
        <f>IF(COUNTIF($B$2:B12, B12) &lt;= 2, B12, "Independent - " &amp; B12)</f>
        <v>Rahal Letterman Lanigan Racing</v>
      </c>
    </row>
    <row r="13" spans="1:7" x14ac:dyDescent="0.3">
      <c r="A13" t="str">
        <f>Math!H11</f>
        <v>Marcus Ericsson</v>
      </c>
      <c r="B13" t="str">
        <f>Math!I11</f>
        <v>Andretti Global</v>
      </c>
      <c r="C13">
        <f>Math!J11</f>
        <v>222</v>
      </c>
      <c r="D13" t="str">
        <f>IF(COUNTIF($B$2:B13, B13) &lt;= 2, B13, "Independent - " &amp; B13)</f>
        <v>Independent - Andretti Global</v>
      </c>
    </row>
    <row r="14" spans="1:7" x14ac:dyDescent="0.3">
      <c r="A14" t="str">
        <f>Math!H36</f>
        <v>Felix Rosenqvist</v>
      </c>
      <c r="B14" t="str">
        <f>Math!I36</f>
        <v>Meyer Shank Racing</v>
      </c>
      <c r="C14">
        <f>Math!J36</f>
        <v>221</v>
      </c>
      <c r="D14" t="str">
        <f>IF(COUNTIF($B$2:B14, B14) &lt;= 2, B14, "Independent - " &amp; B14)</f>
        <v>Meyer Shank Racing</v>
      </c>
    </row>
    <row r="15" spans="1:7" x14ac:dyDescent="0.3">
      <c r="A15" t="str">
        <f>Math!H3</f>
        <v>Marcus Armstrong</v>
      </c>
      <c r="B15" t="str">
        <f>Math!I3</f>
        <v>Chip Ganassi Racing</v>
      </c>
      <c r="C15">
        <f>Math!J3</f>
        <v>203</v>
      </c>
      <c r="D15" t="str">
        <f>IF(COUNTIF($B$2:B15, B15) &lt;= 2, B15, "Independent - " &amp; B15)</f>
        <v>Independent - Chip Ganassi Racing</v>
      </c>
    </row>
    <row r="16" spans="1:7" x14ac:dyDescent="0.3">
      <c r="A16" t="str">
        <f>Math!H43</f>
        <v>Rinus VeeKay</v>
      </c>
      <c r="B16" t="str">
        <f>Math!I43</f>
        <v>Ed Carpenter Racing</v>
      </c>
      <c r="C16">
        <f>Math!J43</f>
        <v>201</v>
      </c>
      <c r="D16" t="str">
        <f>IF(COUNTIF($B$2:B16, B16) &lt;= 2, B16, "Independent - " &amp; B16)</f>
        <v>Ed Carpenter Racing</v>
      </c>
    </row>
    <row r="17" spans="1:4" x14ac:dyDescent="0.3">
      <c r="A17" t="str">
        <f>Math!H15</f>
        <v>Romain Grosjean</v>
      </c>
      <c r="B17" t="str">
        <f>Math!I15</f>
        <v>Juncos Hollinger Racing</v>
      </c>
      <c r="C17">
        <f>Math!J15</f>
        <v>199</v>
      </c>
      <c r="D17" t="str">
        <f>IF(COUNTIF($B$2:B17, B17) &lt;= 2, B17, "Independent - " &amp; B17)</f>
        <v>Juncos Hollinger Racing</v>
      </c>
    </row>
    <row r="18" spans="1:4" x14ac:dyDescent="0.3">
      <c r="A18" t="str">
        <f>Math!H33</f>
        <v>Graham Rahal</v>
      </c>
      <c r="B18" t="str">
        <f>Math!I33</f>
        <v>Rahal Letterman Lanigan Racing</v>
      </c>
      <c r="C18">
        <f>Math!J33</f>
        <v>197</v>
      </c>
      <c r="D18" t="str">
        <f>IF(COUNTIF($B$2:B18, B18) &lt;= 2, B18, "Independent - " &amp; B18)</f>
        <v>Rahal Letterman Lanigan Racing</v>
      </c>
    </row>
    <row r="19" spans="1:4" x14ac:dyDescent="0.3">
      <c r="A19" t="str">
        <f>Math!H24</f>
        <v>Linus Lundqvist</v>
      </c>
      <c r="B19" t="str">
        <f>Math!I24</f>
        <v>Chip Ganassi Racing</v>
      </c>
      <c r="C19">
        <f>Math!J24</f>
        <v>173</v>
      </c>
      <c r="D19" t="str">
        <f>IF(COUNTIF($B$2:B19, B19) &lt;= 2, B19, "Independent - " &amp; B19)</f>
        <v>Independent - Chip Ganassi Racing</v>
      </c>
    </row>
    <row r="20" spans="1:4" x14ac:dyDescent="0.3">
      <c r="A20" t="str">
        <f>Math!H13</f>
        <v>Pietro Fittipaldi</v>
      </c>
      <c r="B20" t="str">
        <f>Math!I13</f>
        <v>Rahal Letterman Lanigan Racing</v>
      </c>
      <c r="C20">
        <f>Math!J13</f>
        <v>135</v>
      </c>
      <c r="D20" t="str">
        <f>IF(COUNTIF($B$2:B20, B20) &lt;= 2, B20, "Independent - " &amp; B20)</f>
        <v>Independent - Rahal Letterman Lanigan Racing</v>
      </c>
    </row>
    <row r="21" spans="1:4" x14ac:dyDescent="0.3">
      <c r="A21" t="str">
        <f>Math!H40</f>
        <v>Kyffin Simpson</v>
      </c>
      <c r="B21" t="str">
        <f>Math!I40</f>
        <v>Chip Ganassi Racing</v>
      </c>
      <c r="C21">
        <f>Math!J40</f>
        <v>133</v>
      </c>
      <c r="D21" t="str">
        <f>IF(COUNTIF($B$2:B21, B21) &lt;= 2, B21, "Independent - " &amp; B21)</f>
        <v>Independent - Chip Ganassi Racing</v>
      </c>
    </row>
    <row r="22" spans="1:4" x14ac:dyDescent="0.3">
      <c r="A22" t="str">
        <f>Math!H35</f>
        <v>Sting Ray Robb</v>
      </c>
      <c r="B22" t="str">
        <f>Math!I35</f>
        <v>A.J. Foyt Enterprises</v>
      </c>
      <c r="C22">
        <f>Math!J35</f>
        <v>121</v>
      </c>
      <c r="D22" t="str">
        <f>IF(COUNTIF($B$2:B22, B22) &lt;= 2, B22, "Independent - " &amp; B22)</f>
        <v>A.J. Foyt Enterprises</v>
      </c>
    </row>
    <row r="23" spans="1:4" x14ac:dyDescent="0.3">
      <c r="A23" t="str">
        <f>Math!H6</f>
        <v>Agustin Canapino</v>
      </c>
      <c r="B23" t="str">
        <f>Math!I6</f>
        <v>Juncos Hollinger Racing</v>
      </c>
      <c r="C23">
        <f>Math!J6</f>
        <v>109</v>
      </c>
      <c r="D23" t="str">
        <f>IF(COUNTIF($B$2:B23, B23) &lt;= 2, B23, "Independent - " &amp; B23)</f>
        <v>Juncos Hollinger Racing</v>
      </c>
    </row>
    <row r="24" spans="1:4" x14ac:dyDescent="0.3">
      <c r="A24" t="str">
        <f>Math!H34</f>
        <v>Christian Rasmussen</v>
      </c>
      <c r="B24" t="str">
        <f>Math!I34</f>
        <v>Ed Carpenter Racing</v>
      </c>
      <c r="C24">
        <f>Math!J34</f>
        <v>109</v>
      </c>
      <c r="D24" t="str">
        <f>IF(COUNTIF($B$2:B24, B24) &lt;= 2, B24, "Independent - " &amp; B24)</f>
        <v>Ed Carpenter Racing</v>
      </c>
    </row>
    <row r="25" spans="1:4" x14ac:dyDescent="0.3">
      <c r="A25" t="str">
        <f>Math!H31</f>
        <v>Theo Pourchaire</v>
      </c>
      <c r="B25" t="str">
        <f>Math!I31</f>
        <v>Arrow McLaren</v>
      </c>
      <c r="C25">
        <f>Math!J31</f>
        <v>91</v>
      </c>
      <c r="D25" t="str">
        <f>IF(COUNTIF($B$2:B25, B25) &lt;= 2, B25, "Independent - " &amp; B25)</f>
        <v>Independent - Arrow McLaren</v>
      </c>
    </row>
    <row r="26" spans="1:4" x14ac:dyDescent="0.3">
      <c r="A26" t="str">
        <f>Math!H39</f>
        <v>Nolan Siegel</v>
      </c>
      <c r="B26" t="str">
        <f>Math!I39</f>
        <v>Arrow McLaren</v>
      </c>
      <c r="C26">
        <f>Math!J39</f>
        <v>88</v>
      </c>
      <c r="D26" t="str">
        <f>IF(COUNTIF($B$2:B26, B26) &lt;= 2, B26, "Independent - " &amp; B26)</f>
        <v>Independent - Arrow McLaren</v>
      </c>
    </row>
    <row r="27" spans="1:4" x14ac:dyDescent="0.3">
      <c r="A27" t="str">
        <f>Math!H25</f>
        <v>David Malukas</v>
      </c>
      <c r="B27" t="str">
        <f>Math!I25</f>
        <v>Meyer Shank Racing</v>
      </c>
      <c r="C27">
        <f>Math!J25</f>
        <v>82</v>
      </c>
      <c r="D27" t="str">
        <f>IF(COUNTIF($B$2:B27, B27) &lt;= 2, B27, "Independent - " &amp; B27)</f>
        <v>Meyer Shank Racing</v>
      </c>
    </row>
    <row r="28" spans="1:4" x14ac:dyDescent="0.3">
      <c r="A28" t="str">
        <f>Math!H16</f>
        <v>Jack Harvey</v>
      </c>
      <c r="B28" t="str">
        <f>Math!I16</f>
        <v>Dale Coyne Racing</v>
      </c>
      <c r="C28">
        <f>Math!J16</f>
        <v>80</v>
      </c>
      <c r="D28" t="str">
        <f>IF(COUNTIF($B$2:B28, B28) &lt;= 2, B28, "Independent - " &amp; B28)</f>
        <v>Dale Coyne Racing</v>
      </c>
    </row>
    <row r="29" spans="1:4" x14ac:dyDescent="0.3">
      <c r="A29" t="str">
        <f>Math!H4</f>
        <v>Tom Blomqvist</v>
      </c>
      <c r="B29" t="str">
        <f>Math!I4</f>
        <v>Meyer Shank Racing</v>
      </c>
      <c r="C29">
        <f>Math!J4</f>
        <v>46</v>
      </c>
      <c r="D29" t="str">
        <f>IF(COUNTIF($B$2:B29, B29) &lt;= 2, B29, "Independent - " &amp; B29)</f>
        <v>Independent - Meyer Shank Racing</v>
      </c>
    </row>
    <row r="30" spans="1:4" x14ac:dyDescent="0.3">
      <c r="A30" t="str">
        <f>Math!H19</f>
        <v>Callum Ilott</v>
      </c>
      <c r="B30" t="str">
        <f>Math!I19</f>
        <v>Arrow McLaren</v>
      </c>
      <c r="C30">
        <f>Math!J19</f>
        <v>39</v>
      </c>
      <c r="D30" t="str">
        <f>IF(COUNTIF($B$2:B30, B30) &lt;= 2, B30, "Independent - " &amp; B30)</f>
        <v>Independent - Arrow McLaren</v>
      </c>
    </row>
    <row r="31" spans="1:4" x14ac:dyDescent="0.3">
      <c r="A31" t="str">
        <f>Math!H7</f>
        <v>Ed Carpenter</v>
      </c>
      <c r="B31" t="str">
        <f>Math!I7</f>
        <v>Ed Carpenter Racing</v>
      </c>
      <c r="C31">
        <f>Math!J7</f>
        <v>32</v>
      </c>
      <c r="D31" t="str">
        <f>IF(COUNTIF($B$2:B31, B31) &lt;= 2, B31, "Independent - " &amp; B31)</f>
        <v>Independent - Ed Carpenter Racing</v>
      </c>
    </row>
    <row r="32" spans="1:4" x14ac:dyDescent="0.3">
      <c r="A32" t="str">
        <f>Math!H41</f>
        <v>Toby Sowery</v>
      </c>
      <c r="B32" t="str">
        <f>Math!I41</f>
        <v>Dale Coyne Racing</v>
      </c>
      <c r="C32">
        <f>Math!J41</f>
        <v>32</v>
      </c>
      <c r="D32" t="str">
        <f>IF(COUNTIF($B$2:B32, B32) &lt;= 2, B32, "Independent - " &amp; B32)</f>
        <v>Dale Coyne Racing</v>
      </c>
    </row>
    <row r="33" spans="1:4" x14ac:dyDescent="0.3">
      <c r="A33" t="str">
        <f>Math!H14</f>
        <v>Luca Ghiotto</v>
      </c>
      <c r="B33" t="str">
        <f>Math!I14</f>
        <v>Dale Coyne Racing</v>
      </c>
      <c r="C33">
        <f>Math!J14</f>
        <v>27</v>
      </c>
      <c r="D33" t="str">
        <f>IF(COUNTIF($B$2:B33, B33) &lt;= 2, B33, "Independent - " &amp; B33)</f>
        <v>Independent - Dale Coyne Racing</v>
      </c>
    </row>
    <row r="34" spans="1:4" x14ac:dyDescent="0.3">
      <c r="A34" t="str">
        <f>Math!H8</f>
        <v>Helio Castroneves</v>
      </c>
      <c r="B34" t="str">
        <f>Math!I8</f>
        <v>Meyer Shank w/ Curb-Agajanian</v>
      </c>
      <c r="C34">
        <f>Math!J8</f>
        <v>26</v>
      </c>
      <c r="D34" t="str">
        <f>IF(COUNTIF($B$2:B34, B34) &lt;= 2, B34, "Independent - " &amp; B34)</f>
        <v>Meyer Shank w/ Curb-Agajanian</v>
      </c>
    </row>
    <row r="35" spans="1:4" x14ac:dyDescent="0.3">
      <c r="A35" t="str">
        <f>Math!H9</f>
        <v>Conor Daly</v>
      </c>
      <c r="B35" t="str">
        <f>Math!I9</f>
        <v>Dale Coyne Racing</v>
      </c>
      <c r="C35">
        <f>Math!J9</f>
        <v>26</v>
      </c>
      <c r="D35" t="str">
        <f>IF(COUNTIF($B$2:B35, B35) &lt;= 2, B35, "Independent - " &amp; B35)</f>
        <v>Independent - Dale Coyne Racing</v>
      </c>
    </row>
    <row r="36" spans="1:4" x14ac:dyDescent="0.3">
      <c r="A36" t="str">
        <f>Math!H22</f>
        <v>Katherine Legge</v>
      </c>
      <c r="B36" t="str">
        <f>Math!I22</f>
        <v>Dale Coyne Racing</v>
      </c>
      <c r="C36">
        <f>Math!J22</f>
        <v>24</v>
      </c>
      <c r="D36" t="str">
        <f>IF(COUNTIF($B$2:B36, B36) &lt;= 2, B36, "Independent - " &amp; B36)</f>
        <v>Independent - Dale Coyne Racing</v>
      </c>
    </row>
    <row r="37" spans="1:4" x14ac:dyDescent="0.3">
      <c r="A37" t="str">
        <f>Math!H21</f>
        <v>Kyle Larson</v>
      </c>
      <c r="B37" t="str">
        <f>Math!I21</f>
        <v>Arrow McLaren</v>
      </c>
      <c r="C37">
        <f>Math!J21</f>
        <v>21</v>
      </c>
      <c r="D37" t="str">
        <f>IF(COUNTIF($B$2:B37, B37) &lt;= 2, B37, "Independent - " &amp; B37)</f>
        <v>Independent - Arrow McLaren</v>
      </c>
    </row>
    <row r="38" spans="1:4" x14ac:dyDescent="0.3">
      <c r="A38" t="str">
        <f>Math!H38</f>
        <v>Takuma Sato</v>
      </c>
      <c r="B38" t="str">
        <f>Math!I38</f>
        <v>Rahal Letterman Lanigan Racing</v>
      </c>
      <c r="C38">
        <f>Math!J38</f>
        <v>19</v>
      </c>
      <c r="D38" t="str">
        <f>IF(COUNTIF($B$2:B38, B38) &lt;= 2, B38, "Independent - " &amp; B38)</f>
        <v>Independent - Rahal Letterman Lanigan Racing</v>
      </c>
    </row>
    <row r="39" spans="1:4" x14ac:dyDescent="0.3">
      <c r="A39" t="str">
        <f>Math!H42</f>
        <v>Tristan Vautier</v>
      </c>
      <c r="B39" t="str">
        <f>Math!I42</f>
        <v>Dale Coyne Racing</v>
      </c>
      <c r="C39">
        <f>Math!J42</f>
        <v>12</v>
      </c>
      <c r="D39" t="str">
        <f>IF(COUNTIF($B$2:B39, B39) &lt;= 2, B39, "Independent - " &amp; B39)</f>
        <v>Independent - Dale Coyne Racing</v>
      </c>
    </row>
    <row r="40" spans="1:4" x14ac:dyDescent="0.3">
      <c r="A40" t="str">
        <f>Math!H5</f>
        <v>Colin Braun</v>
      </c>
      <c r="B40" t="str">
        <f>Math!I5</f>
        <v>Dale Coyne Racing</v>
      </c>
      <c r="C40">
        <f>Math!J5</f>
        <v>10</v>
      </c>
      <c r="D40" t="str">
        <f>IF(COUNTIF($B$2:B40, B40) &lt;= 2, B40, "Independent - " &amp; B40)</f>
        <v>Independent - Dale Coyne Racing</v>
      </c>
    </row>
    <row r="41" spans="1:4" x14ac:dyDescent="0.3">
      <c r="A41" t="str">
        <f>Math!H18</f>
        <v>Ryan Hunter-Reay</v>
      </c>
      <c r="B41" t="str">
        <f>Math!I18</f>
        <v>Dreyer &amp; Reinbold Racing / Cusick Motorsports</v>
      </c>
      <c r="C41">
        <f>Math!J18</f>
        <v>6</v>
      </c>
      <c r="D41" t="str">
        <f>IF(COUNTIF($B$2:B41, B41) &lt;= 2, B41, "Independent - " &amp; B41)</f>
        <v>Dreyer &amp; Reinbold Racing / Cusick Motorsports</v>
      </c>
    </row>
    <row r="42" spans="1:4" x14ac:dyDescent="0.3">
      <c r="A42" t="str">
        <f>Math!H26</f>
        <v>Hunter McElrea</v>
      </c>
      <c r="B42" t="str">
        <f>Math!I26</f>
        <v>Dale Coyne Racing</v>
      </c>
      <c r="C42">
        <f>Math!J26</f>
        <v>6</v>
      </c>
      <c r="D42" t="str">
        <f>IF(COUNTIF($B$2:B42, B42) &lt;= 2, B42, "Independent - " &amp; B42)</f>
        <v>Independent - Dale Coyne Racing</v>
      </c>
    </row>
    <row r="43" spans="1:4" x14ac:dyDescent="0.3">
      <c r="A43" t="str">
        <f>Math!H2</f>
        <v>Marco Andretti</v>
      </c>
      <c r="B43" t="str">
        <f>Math!I2</f>
        <v>Andretti Herta w/ Marco &amp; Curb-Agajanian</v>
      </c>
      <c r="C43">
        <f>Math!J2</f>
        <v>5</v>
      </c>
      <c r="D43" t="str">
        <f>IF(COUNTIF($B$2:B43, B43) &lt;= 2, B43, "Independent - " &amp; B43)</f>
        <v>Andretti Herta w/ Marco &amp; Curb-Agajanian</v>
      </c>
    </row>
    <row r="44" spans="1:4" x14ac:dyDescent="0.3">
      <c r="A44">
        <f>Math!H44</f>
        <v>0</v>
      </c>
      <c r="B44">
        <f>Math!I44</f>
        <v>0</v>
      </c>
      <c r="C44">
        <f>Math!J44</f>
        <v>0</v>
      </c>
      <c r="D44">
        <f>IF(COUNTIF($B$2:B44, B44) &lt;= 2, B44, "Independent - " &amp; B44)</f>
        <v>0</v>
      </c>
    </row>
    <row r="45" spans="1:4" x14ac:dyDescent="0.3">
      <c r="A45">
        <f>Math!H45</f>
        <v>0</v>
      </c>
      <c r="B45">
        <f>Math!I45</f>
        <v>0</v>
      </c>
      <c r="C45">
        <f>Math!J45</f>
        <v>0</v>
      </c>
      <c r="D45">
        <f>IF(COUNTIF($B$2:B45, B45) &lt;= 2, B45, "Independent - " &amp; B45)</f>
        <v>0</v>
      </c>
    </row>
    <row r="46" spans="1:4" x14ac:dyDescent="0.3">
      <c r="A46">
        <f>Math!H46</f>
        <v>0</v>
      </c>
      <c r="B46">
        <f>Math!I46</f>
        <v>0</v>
      </c>
      <c r="C46">
        <f>Math!J46</f>
        <v>0</v>
      </c>
      <c r="D46" t="str">
        <f>IF(COUNTIF($B$2:B46, B46) &lt;= 2, B46, "Independent - " &amp; B46)</f>
        <v>Independent - 0</v>
      </c>
    </row>
    <row r="47" spans="1:4" x14ac:dyDescent="0.3">
      <c r="A47">
        <f>Math!H47</f>
        <v>0</v>
      </c>
      <c r="B47">
        <f>Math!I47</f>
        <v>0</v>
      </c>
      <c r="C47">
        <f>Math!J47</f>
        <v>0</v>
      </c>
      <c r="D47" t="str">
        <f>IF(COUNTIF($B$2:B47, B47) &lt;= 2, B47, "Independent - " &amp; B47)</f>
        <v>Independent - 0</v>
      </c>
    </row>
    <row r="48" spans="1:4" x14ac:dyDescent="0.3">
      <c r="A48">
        <f>Math!H48</f>
        <v>0</v>
      </c>
      <c r="B48">
        <f>Math!I48</f>
        <v>0</v>
      </c>
      <c r="C48">
        <f>Math!J48</f>
        <v>0</v>
      </c>
      <c r="D48" t="str">
        <f>IF(COUNTIF($B$2:B48, B48) &lt;= 2, B48, "Independent - " &amp; B48)</f>
        <v>Independent - 0</v>
      </c>
    </row>
    <row r="49" spans="1:4" x14ac:dyDescent="0.3">
      <c r="A49">
        <f>Math!H49</f>
        <v>0</v>
      </c>
      <c r="B49">
        <f>Math!I49</f>
        <v>0</v>
      </c>
      <c r="C49">
        <f>Math!J49</f>
        <v>0</v>
      </c>
      <c r="D49" t="str">
        <f>IF(COUNTIF($B$2:B49, B49) &lt;= 2, B49, "Independent - " &amp; B49)</f>
        <v>Independent - 0</v>
      </c>
    </row>
    <row r="50" spans="1:4" x14ac:dyDescent="0.3">
      <c r="A50">
        <f>Math!H50</f>
        <v>0</v>
      </c>
      <c r="B50">
        <f>Math!I50</f>
        <v>0</v>
      </c>
      <c r="C50">
        <f>Math!J50</f>
        <v>0</v>
      </c>
      <c r="D50" t="str">
        <f>IF(COUNTIF($B$2:B50, B50) &lt;= 2, B50, "Independent - " &amp; B50)</f>
        <v>Independent - 0</v>
      </c>
    </row>
  </sheetData>
  <sortState xmlns:xlrd2="http://schemas.microsoft.com/office/spreadsheetml/2017/richdata2" ref="A2:C43">
    <sortCondition descending="1" ref="C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A2B2-433A-4D0E-895C-1C1F4B41F7A8}">
  <dimension ref="A1:Q50"/>
  <sheetViews>
    <sheetView tabSelected="1" workbookViewId="0">
      <selection activeCell="R16" sqref="R16"/>
    </sheetView>
  </sheetViews>
  <sheetFormatPr defaultRowHeight="14.4" x14ac:dyDescent="0.3"/>
  <cols>
    <col min="12" max="14" width="12.77734375" customWidth="1"/>
  </cols>
  <sheetData>
    <row r="1" spans="1:17" x14ac:dyDescent="0.3">
      <c r="A1" t="str">
        <f>Math!H1</f>
        <v>DRIVER</v>
      </c>
      <c r="B1" t="str">
        <f>Math!I1</f>
        <v>TEAM</v>
      </c>
      <c r="C1" t="str">
        <f>Math!J1</f>
        <v>POINTS</v>
      </c>
      <c r="E1" t="str">
        <f>'Math 2'!F1</f>
        <v>TEAM</v>
      </c>
      <c r="F1" t="str">
        <f>'Math 2'!G1</f>
        <v>2 CAR TEAM POINTS</v>
      </c>
    </row>
    <row r="2" spans="1:17" ht="25.8" x14ac:dyDescent="0.5">
      <c r="A2" t="str">
        <f>Math!H30</f>
        <v>Alex Palou</v>
      </c>
      <c r="B2" t="str">
        <f>Math!I30</f>
        <v>Chip Ganassi Racing</v>
      </c>
      <c r="C2">
        <f>Math!J30</f>
        <v>411</v>
      </c>
      <c r="E2" t="str">
        <f>'Math 2'!F2</f>
        <v>Chip Ganassi Racing</v>
      </c>
      <c r="F2">
        <f>'Math 2'!G2</f>
        <v>769</v>
      </c>
      <c r="I2" s="4"/>
      <c r="J2" s="2"/>
      <c r="K2" s="3"/>
      <c r="L2" s="3"/>
      <c r="M2" s="6" t="str">
        <f>A2</f>
        <v>Alex Palou</v>
      </c>
      <c r="N2" s="3"/>
      <c r="O2" s="3"/>
      <c r="P2" s="3"/>
      <c r="Q2" s="4"/>
    </row>
    <row r="3" spans="1:17" ht="18" x14ac:dyDescent="0.35">
      <c r="A3" t="str">
        <f>Math!H32</f>
        <v>Will Power</v>
      </c>
      <c r="B3" t="str">
        <f>Math!I32</f>
        <v>Team Penske</v>
      </c>
      <c r="C3">
        <f>Math!J32</f>
        <v>362</v>
      </c>
      <c r="E3" t="str">
        <f>'Math 2'!F3</f>
        <v>Team Penske</v>
      </c>
      <c r="F3">
        <f>'Math 2'!G3</f>
        <v>690</v>
      </c>
      <c r="I3" s="4"/>
      <c r="J3" s="2"/>
      <c r="K3" s="3"/>
      <c r="L3" s="3"/>
      <c r="M3" s="7">
        <v>1</v>
      </c>
      <c r="N3" s="13">
        <f>C2</f>
        <v>411</v>
      </c>
      <c r="O3" s="3"/>
      <c r="P3" s="3"/>
      <c r="Q3" s="4"/>
    </row>
    <row r="4" spans="1:17" ht="25.8" x14ac:dyDescent="0.5">
      <c r="A4" t="str">
        <f>Math!H10</f>
        <v>Scott Dixon</v>
      </c>
      <c r="B4" t="str">
        <f>Math!I10</f>
        <v>Chip Ganassi Racing</v>
      </c>
      <c r="C4">
        <f>Math!J10</f>
        <v>358</v>
      </c>
      <c r="E4" t="str">
        <f>'Math 2'!F5</f>
        <v>Andretti Global</v>
      </c>
      <c r="F4">
        <f>'Math 2'!G5</f>
        <v>668</v>
      </c>
      <c r="I4" s="4"/>
      <c r="J4" s="2"/>
      <c r="K4" s="3"/>
      <c r="L4" s="6" t="str">
        <f>A3</f>
        <v>Will Power</v>
      </c>
      <c r="M4" s="3"/>
      <c r="N4" s="6" t="str">
        <f>A4</f>
        <v>Scott Dixon</v>
      </c>
      <c r="O4" s="3"/>
      <c r="P4" s="3"/>
      <c r="Q4" s="4"/>
    </row>
    <row r="5" spans="1:17" ht="18" x14ac:dyDescent="0.35">
      <c r="A5" t="str">
        <f>Math!H17</f>
        <v>Colton Herta</v>
      </c>
      <c r="B5" t="str">
        <f>Math!I17</f>
        <v>Andretti Global</v>
      </c>
      <c r="C5">
        <f>Math!J17</f>
        <v>354</v>
      </c>
      <c r="E5" t="str">
        <f>'Math 2'!F4</f>
        <v>Arrow McLaren</v>
      </c>
      <c r="F5">
        <f>'Math 2'!G4</f>
        <v>605</v>
      </c>
      <c r="I5" s="4"/>
      <c r="J5" s="2"/>
      <c r="K5" s="20">
        <f>C3</f>
        <v>362</v>
      </c>
      <c r="L5" s="8">
        <v>2</v>
      </c>
      <c r="M5" s="3"/>
      <c r="N5" s="9">
        <v>3</v>
      </c>
      <c r="O5" s="13">
        <f>C4</f>
        <v>358</v>
      </c>
      <c r="P5" s="3"/>
      <c r="Q5" s="4"/>
    </row>
    <row r="6" spans="1:17" x14ac:dyDescent="0.3">
      <c r="A6" t="str">
        <f>Math!H29</f>
        <v>Pato O'Ward</v>
      </c>
      <c r="B6" t="str">
        <f>Math!I29</f>
        <v>Arrow McLaren</v>
      </c>
      <c r="C6">
        <f>Math!J29</f>
        <v>340</v>
      </c>
      <c r="E6" t="str">
        <f>'Math 2'!F7</f>
        <v>Rahal Letterman Lanigan Racing</v>
      </c>
      <c r="F6">
        <f>'Math 2'!G7</f>
        <v>426</v>
      </c>
      <c r="I6" s="4"/>
      <c r="J6" s="2"/>
      <c r="K6" s="2"/>
      <c r="L6" s="2"/>
      <c r="M6" s="10" t="s">
        <v>2</v>
      </c>
      <c r="N6" s="2"/>
      <c r="O6" s="2"/>
      <c r="P6" s="2"/>
    </row>
    <row r="7" spans="1:17" x14ac:dyDescent="0.3">
      <c r="A7" t="str">
        <f>Math!H27</f>
        <v>Scott McLaughlin</v>
      </c>
      <c r="B7" t="str">
        <f>Math!I27</f>
        <v>Team Penske</v>
      </c>
      <c r="C7">
        <f>Math!J27</f>
        <v>328</v>
      </c>
      <c r="E7" t="str">
        <f>'Math 2'!F6</f>
        <v>A.J. Foyt Enterprises</v>
      </c>
      <c r="F7">
        <f>'Math 2'!G6</f>
        <v>352</v>
      </c>
      <c r="J7" s="20" t="str">
        <f>C5 &amp; "        " &amp; 4</f>
        <v>354        4</v>
      </c>
      <c r="K7" s="14" t="str">
        <f>A5</f>
        <v>Colton Herta</v>
      </c>
      <c r="L7" s="15"/>
      <c r="M7" s="11" t="s">
        <v>80</v>
      </c>
      <c r="N7" s="15"/>
      <c r="O7" s="16" t="str">
        <f>A24</f>
        <v>Christian Rasmussen</v>
      </c>
      <c r="P7" s="13" t="str">
        <f>23 &amp; "      " &amp; C24</f>
        <v>23      109</v>
      </c>
    </row>
    <row r="8" spans="1:17" x14ac:dyDescent="0.3">
      <c r="A8" t="str">
        <f>Math!H20</f>
        <v>Kyle Kirkwood</v>
      </c>
      <c r="B8" t="str">
        <f>Math!I20</f>
        <v>Andretti Global</v>
      </c>
      <c r="C8">
        <f>Math!J20</f>
        <v>314</v>
      </c>
      <c r="E8" t="str">
        <f>'Math 2'!F9</f>
        <v>Ed Carpenter Racing</v>
      </c>
      <c r="F8">
        <f>'Math 2'!G9</f>
        <v>310</v>
      </c>
      <c r="J8" s="20" t="str">
        <f>C6 &amp; "        " &amp; 5</f>
        <v>340        5</v>
      </c>
      <c r="K8" s="14" t="str">
        <f>A6</f>
        <v>Pato O'Ward</v>
      </c>
      <c r="L8" s="15"/>
      <c r="M8" s="3"/>
      <c r="N8" s="15"/>
      <c r="O8" s="16" t="str">
        <f>A25</f>
        <v>Theo Pourchaire</v>
      </c>
      <c r="P8" s="13" t="str">
        <f>24 &amp; "      " &amp; C25</f>
        <v>24      91</v>
      </c>
    </row>
    <row r="9" spans="1:17" x14ac:dyDescent="0.3">
      <c r="A9" t="str">
        <f>Math!H28</f>
        <v>Josef Newgarden</v>
      </c>
      <c r="B9" t="str">
        <f>Math!I28</f>
        <v>Team Penske</v>
      </c>
      <c r="C9">
        <f>Math!J28</f>
        <v>266</v>
      </c>
      <c r="E9" t="str">
        <f>'Math 2'!F10</f>
        <v>Juncos Hollinger Racing</v>
      </c>
      <c r="F9">
        <f>'Math 2'!G10</f>
        <v>308</v>
      </c>
      <c r="J9" s="20" t="str">
        <f>C7 &amp; "        " &amp; 6</f>
        <v>328        6</v>
      </c>
      <c r="K9" s="14" t="str">
        <f>A7</f>
        <v>Scott McLaughlin</v>
      </c>
      <c r="L9" s="15"/>
      <c r="M9" s="2"/>
      <c r="N9" s="15"/>
      <c r="O9" s="16" t="str">
        <f>A26</f>
        <v>Nolan Siegel</v>
      </c>
      <c r="P9" s="13" t="str">
        <f>25 &amp; "      " &amp; C26</f>
        <v>25      88</v>
      </c>
    </row>
    <row r="10" spans="1:17" x14ac:dyDescent="0.3">
      <c r="A10" t="str">
        <f>Math!H37</f>
        <v>Alexander Rossi</v>
      </c>
      <c r="B10" t="str">
        <f>Math!I37</f>
        <v>Arrow McLaren</v>
      </c>
      <c r="C10">
        <f>Math!J37</f>
        <v>265</v>
      </c>
      <c r="E10" t="str">
        <f>'Math 2'!F8</f>
        <v>Meyer Shank Racing</v>
      </c>
      <c r="F10">
        <f>'Math 2'!G8</f>
        <v>303</v>
      </c>
      <c r="J10" s="20" t="str">
        <f>C8 &amp; "        " &amp; 7</f>
        <v>314        7</v>
      </c>
      <c r="K10" s="14" t="str">
        <f>A8</f>
        <v>Kyle Kirkwood</v>
      </c>
      <c r="L10" s="15"/>
      <c r="M10" s="2"/>
      <c r="N10" s="15"/>
      <c r="O10" s="16" t="str">
        <f>A27</f>
        <v>David Malukas</v>
      </c>
      <c r="P10" s="13" t="str">
        <f>26 &amp; "      " &amp; C27</f>
        <v>26      82</v>
      </c>
    </row>
    <row r="11" spans="1:17" x14ac:dyDescent="0.3">
      <c r="A11" t="str">
        <f>Math!H12</f>
        <v>Santino Ferrucci</v>
      </c>
      <c r="B11" t="str">
        <f>Math!I12</f>
        <v>A.J. Foyt Enterprises</v>
      </c>
      <c r="C11">
        <f>Math!J12</f>
        <v>231</v>
      </c>
      <c r="E11" t="str">
        <f>'Math 2'!F11</f>
        <v>Dale Coyne Racing</v>
      </c>
      <c r="F11">
        <f>'Math 2'!G11</f>
        <v>112</v>
      </c>
      <c r="J11" s="20" t="str">
        <f>C9 &amp; "        " &amp; 8</f>
        <v>266        8</v>
      </c>
      <c r="K11" s="14" t="str">
        <f>A9</f>
        <v>Josef Newgarden</v>
      </c>
      <c r="L11" s="15"/>
      <c r="M11" s="3"/>
      <c r="N11" s="15"/>
      <c r="O11" s="16" t="str">
        <f>A28</f>
        <v>Jack Harvey</v>
      </c>
      <c r="P11" s="13" t="str">
        <f>27 &amp; "      " &amp; C28</f>
        <v>27      80</v>
      </c>
    </row>
    <row r="12" spans="1:17" x14ac:dyDescent="0.3">
      <c r="A12" t="str">
        <f>Math!H23</f>
        <v>Christian Lundgaard</v>
      </c>
      <c r="B12" t="str">
        <f>Math!I23</f>
        <v>Rahal Letterman Lanigan Racing</v>
      </c>
      <c r="C12">
        <f>Math!J23</f>
        <v>229</v>
      </c>
      <c r="J12" s="20" t="str">
        <f>C10 &amp; "        " &amp; 9</f>
        <v>265        9</v>
      </c>
      <c r="K12" s="14" t="str">
        <f>A10</f>
        <v>Alexander Rossi</v>
      </c>
      <c r="L12" s="15"/>
      <c r="M12" s="3"/>
      <c r="N12" s="15"/>
      <c r="O12" s="16" t="str">
        <f>A29</f>
        <v>Tom Blomqvist</v>
      </c>
      <c r="P12" s="13" t="str">
        <f>28 &amp; "      " &amp; C29</f>
        <v>28      46</v>
      </c>
    </row>
    <row r="13" spans="1:17" x14ac:dyDescent="0.3">
      <c r="A13" t="str">
        <f>Math!H11</f>
        <v>Marcus Ericsson</v>
      </c>
      <c r="B13" t="str">
        <f>Math!I11</f>
        <v>Andretti Global</v>
      </c>
      <c r="C13">
        <f>Math!J11</f>
        <v>222</v>
      </c>
      <c r="J13" s="20" t="str">
        <f>C11 &amp; "      " &amp; 10</f>
        <v>231      10</v>
      </c>
      <c r="K13" s="14" t="str">
        <f>A11</f>
        <v>Santino Ferrucci</v>
      </c>
      <c r="L13" s="15"/>
      <c r="M13" s="3"/>
      <c r="N13" s="15"/>
      <c r="O13" s="16" t="str">
        <f>A30</f>
        <v>Callum Ilott</v>
      </c>
      <c r="P13" s="13" t="str">
        <f>29 &amp; "      " &amp; C30</f>
        <v>29      39</v>
      </c>
    </row>
    <row r="14" spans="1:17" x14ac:dyDescent="0.3">
      <c r="A14" t="str">
        <f>Math!H36</f>
        <v>Felix Rosenqvist</v>
      </c>
      <c r="B14" t="str">
        <f>Math!I36</f>
        <v>Meyer Shank Racing</v>
      </c>
      <c r="C14">
        <f>Math!J36</f>
        <v>221</v>
      </c>
      <c r="J14" s="20" t="str">
        <f>C12 &amp; "      " &amp; 11</f>
        <v>229      11</v>
      </c>
      <c r="K14" s="14" t="str">
        <f>A12</f>
        <v>Christian Lundgaard</v>
      </c>
      <c r="L14" s="15"/>
      <c r="M14" s="3"/>
      <c r="N14" s="15"/>
      <c r="O14" s="16" t="str">
        <f>A31</f>
        <v>Ed Carpenter</v>
      </c>
      <c r="P14" s="13" t="str">
        <f>30 &amp; "      " &amp; C31</f>
        <v>30      32</v>
      </c>
    </row>
    <row r="15" spans="1:17" x14ac:dyDescent="0.3">
      <c r="A15" t="str">
        <f>Math!H3</f>
        <v>Marcus Armstrong</v>
      </c>
      <c r="B15" t="str">
        <f>Math!I3</f>
        <v>Chip Ganassi Racing</v>
      </c>
      <c r="C15">
        <f>Math!J3</f>
        <v>203</v>
      </c>
      <c r="J15" s="20" t="str">
        <f>C13 &amp; "      " &amp; 12</f>
        <v>222      12</v>
      </c>
      <c r="K15" s="14" t="str">
        <f>A13</f>
        <v>Marcus Ericsson</v>
      </c>
      <c r="L15" s="15"/>
      <c r="M15" s="3"/>
      <c r="N15" s="15"/>
      <c r="O15" s="16" t="str">
        <f>A32</f>
        <v>Toby Sowery</v>
      </c>
      <c r="P15" s="13" t="str">
        <f>31 &amp; "      " &amp; C32</f>
        <v>31      32</v>
      </c>
    </row>
    <row r="16" spans="1:17" x14ac:dyDescent="0.3">
      <c r="A16" t="str">
        <f>Math!H43</f>
        <v>Rinus VeeKay</v>
      </c>
      <c r="B16" t="str">
        <f>Math!I43</f>
        <v>Ed Carpenter Racing</v>
      </c>
      <c r="C16">
        <f>Math!J43</f>
        <v>201</v>
      </c>
      <c r="J16" s="20" t="str">
        <f>C14 &amp; "      " &amp; 13</f>
        <v>221      13</v>
      </c>
      <c r="K16" s="14" t="str">
        <f>A14</f>
        <v>Felix Rosenqvist</v>
      </c>
      <c r="L16" s="15"/>
      <c r="M16" s="3"/>
      <c r="N16" s="15"/>
      <c r="O16" s="16" t="str">
        <f>A33</f>
        <v>Luca Ghiotto</v>
      </c>
      <c r="P16" s="13" t="str">
        <f>32 &amp; "      " &amp; C33</f>
        <v>32      27</v>
      </c>
    </row>
    <row r="17" spans="1:16" x14ac:dyDescent="0.3">
      <c r="A17" t="str">
        <f>Math!H15</f>
        <v>Romain Grosjean</v>
      </c>
      <c r="B17" t="str">
        <f>Math!I15</f>
        <v>Juncos Hollinger Racing</v>
      </c>
      <c r="C17">
        <f>Math!J15</f>
        <v>199</v>
      </c>
      <c r="J17" s="20" t="str">
        <f>C15 &amp; "      " &amp; 14</f>
        <v>203      14</v>
      </c>
      <c r="K17" s="14" t="str">
        <f>A15</f>
        <v>Marcus Armstrong</v>
      </c>
      <c r="L17" s="15"/>
      <c r="M17" s="3"/>
      <c r="N17" s="15"/>
      <c r="O17" s="16" t="str">
        <f>A34</f>
        <v>Helio Castroneves</v>
      </c>
      <c r="P17" s="13" t="str">
        <f>33 &amp; "      " &amp; C34</f>
        <v>33      26</v>
      </c>
    </row>
    <row r="18" spans="1:16" x14ac:dyDescent="0.3">
      <c r="A18" t="str">
        <f>Math!H33</f>
        <v>Graham Rahal</v>
      </c>
      <c r="B18" t="str">
        <f>Math!I33</f>
        <v>Rahal Letterman Lanigan Racing</v>
      </c>
      <c r="C18">
        <f>Math!J33</f>
        <v>197</v>
      </c>
      <c r="J18" s="20" t="str">
        <f>C16 &amp; "      " &amp; 15</f>
        <v>201      15</v>
      </c>
      <c r="K18" s="14" t="str">
        <f>A16</f>
        <v>Rinus VeeKay</v>
      </c>
      <c r="L18" s="15"/>
      <c r="M18" s="3"/>
      <c r="N18" s="15"/>
      <c r="O18" s="16" t="str">
        <f>A35</f>
        <v>Conor Daly</v>
      </c>
      <c r="P18" s="13" t="str">
        <f>34 &amp; "      " &amp; C35</f>
        <v>34      26</v>
      </c>
    </row>
    <row r="19" spans="1:16" x14ac:dyDescent="0.3">
      <c r="A19" t="str">
        <f>Math!H24</f>
        <v>Linus Lundqvist</v>
      </c>
      <c r="B19" t="str">
        <f>Math!I24</f>
        <v>Chip Ganassi Racing</v>
      </c>
      <c r="C19">
        <f>Math!J24</f>
        <v>173</v>
      </c>
      <c r="J19" s="20" t="str">
        <f>C17 &amp; "      " &amp; 16</f>
        <v>199      16</v>
      </c>
      <c r="K19" s="14" t="str">
        <f>A17</f>
        <v>Romain Grosjean</v>
      </c>
      <c r="L19" s="15"/>
      <c r="M19" s="3"/>
      <c r="N19" s="15"/>
      <c r="O19" s="16" t="str">
        <f>A36</f>
        <v>Katherine Legge</v>
      </c>
      <c r="P19" s="13" t="str">
        <f>35 &amp; "      " &amp; C36</f>
        <v>35      24</v>
      </c>
    </row>
    <row r="20" spans="1:16" x14ac:dyDescent="0.3">
      <c r="A20" t="str">
        <f>Math!H13</f>
        <v>Pietro Fittipaldi</v>
      </c>
      <c r="B20" t="str">
        <f>Math!I13</f>
        <v>Rahal Letterman Lanigan Racing</v>
      </c>
      <c r="C20">
        <f>Math!J13</f>
        <v>135</v>
      </c>
      <c r="J20" s="20" t="str">
        <f>C18 &amp; "      " &amp; 17</f>
        <v>197      17</v>
      </c>
      <c r="K20" s="14" t="str">
        <f>A18</f>
        <v>Graham Rahal</v>
      </c>
      <c r="L20" s="15"/>
      <c r="M20" s="3"/>
      <c r="N20" s="15"/>
      <c r="O20" s="16" t="str">
        <f>A37</f>
        <v>Kyle Larson</v>
      </c>
      <c r="P20" s="13" t="str">
        <f>36 &amp; "      " &amp; C37</f>
        <v>36      21</v>
      </c>
    </row>
    <row r="21" spans="1:16" x14ac:dyDescent="0.3">
      <c r="A21" t="str">
        <f>Math!H40</f>
        <v>Kyffin Simpson</v>
      </c>
      <c r="B21" t="str">
        <f>Math!I40</f>
        <v>Chip Ganassi Racing</v>
      </c>
      <c r="C21">
        <f>Math!J40</f>
        <v>133</v>
      </c>
      <c r="J21" s="20" t="str">
        <f>C19 &amp; "      " &amp; 18</f>
        <v>173      18</v>
      </c>
      <c r="K21" s="14" t="str">
        <f>A19</f>
        <v>Linus Lundqvist</v>
      </c>
      <c r="L21" s="15"/>
      <c r="M21" s="3"/>
      <c r="N21" s="15"/>
      <c r="O21" s="16" t="str">
        <f>A38</f>
        <v>Takuma Sato</v>
      </c>
      <c r="P21" s="13" t="str">
        <f>37 &amp; "      " &amp; C38</f>
        <v>37      19</v>
      </c>
    </row>
    <row r="22" spans="1:16" x14ac:dyDescent="0.3">
      <c r="A22" t="str">
        <f>Math!H35</f>
        <v>Sting Ray Robb</v>
      </c>
      <c r="B22" t="str">
        <f>Math!I35</f>
        <v>A.J. Foyt Enterprises</v>
      </c>
      <c r="C22">
        <f>Math!J35</f>
        <v>121</v>
      </c>
      <c r="J22" s="20" t="str">
        <f>C20 &amp; "      " &amp; 19</f>
        <v>135      19</v>
      </c>
      <c r="K22" s="14" t="str">
        <f>A20</f>
        <v>Pietro Fittipaldi</v>
      </c>
      <c r="L22" s="15"/>
      <c r="M22" s="3"/>
      <c r="N22" s="15"/>
      <c r="O22" s="16" t="str">
        <f>A39</f>
        <v>Tristan Vautier</v>
      </c>
      <c r="P22" s="13" t="str">
        <f>38 &amp; "      " &amp; C39</f>
        <v>38      12</v>
      </c>
    </row>
    <row r="23" spans="1:16" x14ac:dyDescent="0.3">
      <c r="A23" t="str">
        <f>Math!H6</f>
        <v>Agustin Canapino</v>
      </c>
      <c r="B23" t="str">
        <f>Math!I6</f>
        <v>Juncos Hollinger Racing</v>
      </c>
      <c r="C23">
        <f>Math!J6</f>
        <v>109</v>
      </c>
      <c r="J23" s="20" t="str">
        <f>C21 &amp; "      " &amp; 20</f>
        <v>133      20</v>
      </c>
      <c r="K23" s="14" t="str">
        <f>A21</f>
        <v>Kyffin Simpson</v>
      </c>
      <c r="L23" s="15"/>
      <c r="M23" s="3"/>
      <c r="N23" s="15"/>
      <c r="O23" s="16" t="str">
        <f>A40</f>
        <v>Colin Braun</v>
      </c>
      <c r="P23" s="13" t="str">
        <f>39 &amp; "      " &amp; C40</f>
        <v>39      10</v>
      </c>
    </row>
    <row r="24" spans="1:16" x14ac:dyDescent="0.3">
      <c r="A24" t="str">
        <f>Math!H34</f>
        <v>Christian Rasmussen</v>
      </c>
      <c r="B24" t="str">
        <f>Math!I34</f>
        <v>Ed Carpenter Racing</v>
      </c>
      <c r="C24">
        <f>Math!J34</f>
        <v>109</v>
      </c>
      <c r="J24" s="20" t="str">
        <f>C22 &amp; "      " &amp; 21</f>
        <v>121      21</v>
      </c>
      <c r="K24" s="14" t="str">
        <f>A22</f>
        <v>Sting Ray Robb</v>
      </c>
      <c r="L24" s="15"/>
      <c r="M24" s="3"/>
      <c r="N24" s="15"/>
      <c r="O24" s="16" t="str">
        <f>A41</f>
        <v>Ryan Hunter-Reay</v>
      </c>
      <c r="P24" s="13" t="str">
        <f>40 &amp; "      " &amp; C41</f>
        <v>40      6</v>
      </c>
    </row>
    <row r="25" spans="1:16" x14ac:dyDescent="0.3">
      <c r="A25" t="str">
        <f>Math!H31</f>
        <v>Theo Pourchaire</v>
      </c>
      <c r="B25" t="str">
        <f>Math!I31</f>
        <v>Arrow McLaren</v>
      </c>
      <c r="C25">
        <f>Math!J31</f>
        <v>91</v>
      </c>
      <c r="J25" s="20" t="str">
        <f>C23 &amp; "      " &amp; 22</f>
        <v>109      22</v>
      </c>
      <c r="K25" s="14" t="str">
        <f>A23</f>
        <v>Agustin Canapino</v>
      </c>
      <c r="L25" s="15"/>
      <c r="M25" s="3"/>
      <c r="N25" s="15"/>
      <c r="O25" s="16" t="str">
        <f>A42</f>
        <v>Hunter McElrea</v>
      </c>
      <c r="P25" s="13" t="str">
        <f>42 &amp; "      " &amp; C42</f>
        <v>42      6</v>
      </c>
    </row>
    <row r="26" spans="1:16" x14ac:dyDescent="0.3">
      <c r="A26" t="str">
        <f>Math!H39</f>
        <v>Nolan Siegel</v>
      </c>
      <c r="B26" t="str">
        <f>Math!I39</f>
        <v>Arrow McLaren</v>
      </c>
      <c r="C26">
        <f>Math!J39</f>
        <v>88</v>
      </c>
      <c r="J26" s="2"/>
      <c r="K26" s="2"/>
      <c r="L26" s="2"/>
      <c r="M26" s="2"/>
      <c r="N26" s="2"/>
      <c r="O26" s="16" t="str">
        <f>A43</f>
        <v>Marco Andretti</v>
      </c>
      <c r="P26" s="13" t="str">
        <f>41 &amp; "      " &amp; C43</f>
        <v>41      5</v>
      </c>
    </row>
    <row r="27" spans="1:16" x14ac:dyDescent="0.3">
      <c r="A27" t="str">
        <f>Math!H25</f>
        <v>David Malukas</v>
      </c>
      <c r="B27" t="str">
        <f>Math!I25</f>
        <v>Meyer Shank Racing</v>
      </c>
      <c r="C27">
        <f>Math!J25</f>
        <v>82</v>
      </c>
    </row>
    <row r="28" spans="1:16" ht="25.8" x14ac:dyDescent="0.5">
      <c r="A28" t="str">
        <f>Math!H16</f>
        <v>Jack Harvey</v>
      </c>
      <c r="B28" t="str">
        <f>Math!I16</f>
        <v>Dale Coyne Racing</v>
      </c>
      <c r="C28">
        <f>Math!J16</f>
        <v>80</v>
      </c>
      <c r="J28" s="2"/>
      <c r="K28" s="3"/>
      <c r="L28" s="3"/>
      <c r="M28" s="6" t="str">
        <f>E2</f>
        <v>Chip Ganassi Racing</v>
      </c>
      <c r="N28" s="3"/>
      <c r="O28" s="17"/>
      <c r="P28" s="3"/>
    </row>
    <row r="29" spans="1:16" ht="18" x14ac:dyDescent="0.35">
      <c r="A29" t="str">
        <f>Math!H4</f>
        <v>Tom Blomqvist</v>
      </c>
      <c r="B29" t="str">
        <f>Math!I4</f>
        <v>Meyer Shank Racing</v>
      </c>
      <c r="C29">
        <f>Math!J4</f>
        <v>46</v>
      </c>
      <c r="J29" s="2"/>
      <c r="K29" s="3"/>
      <c r="L29" s="3"/>
      <c r="M29" s="7">
        <v>1</v>
      </c>
      <c r="N29" s="13">
        <f>F2</f>
        <v>769</v>
      </c>
      <c r="O29" s="3"/>
      <c r="P29" s="3"/>
    </row>
    <row r="30" spans="1:16" ht="25.8" x14ac:dyDescent="0.5">
      <c r="A30" t="str">
        <f>Math!H19</f>
        <v>Callum Ilott</v>
      </c>
      <c r="B30" t="str">
        <f>Math!I19</f>
        <v>Arrow McLaren</v>
      </c>
      <c r="C30">
        <f>Math!J19</f>
        <v>39</v>
      </c>
      <c r="J30" s="19"/>
      <c r="K30" s="3"/>
      <c r="L30" s="6" t="str">
        <f>E3</f>
        <v>Team Penske</v>
      </c>
      <c r="M30" s="3"/>
      <c r="N30" s="6" t="str">
        <f>E4</f>
        <v>Andretti Global</v>
      </c>
      <c r="O30" s="3"/>
      <c r="P30" s="18"/>
    </row>
    <row r="31" spans="1:16" ht="18" x14ac:dyDescent="0.35">
      <c r="A31" t="str">
        <f>Math!H7</f>
        <v>Ed Carpenter</v>
      </c>
      <c r="B31" t="str">
        <f>Math!I7</f>
        <v>Ed Carpenter Racing</v>
      </c>
      <c r="C31">
        <f>Math!J7</f>
        <v>32</v>
      </c>
      <c r="J31" s="19"/>
      <c r="K31" s="20">
        <f>F3</f>
        <v>690</v>
      </c>
      <c r="L31" s="8">
        <v>2</v>
      </c>
      <c r="M31" s="2"/>
      <c r="N31" s="9">
        <v>3</v>
      </c>
      <c r="O31" s="13">
        <f>F4</f>
        <v>668</v>
      </c>
      <c r="P31" s="18"/>
    </row>
    <row r="32" spans="1:16" x14ac:dyDescent="0.3">
      <c r="A32" t="str">
        <f>Math!H41</f>
        <v>Toby Sowery</v>
      </c>
      <c r="B32" t="str">
        <f>Math!I41</f>
        <v>Dale Coyne Racing</v>
      </c>
      <c r="C32">
        <f>Math!J41</f>
        <v>32</v>
      </c>
      <c r="J32" s="2"/>
      <c r="K32" s="14"/>
      <c r="L32" s="15"/>
      <c r="M32" s="10" t="s">
        <v>66</v>
      </c>
      <c r="N32" s="15"/>
      <c r="O32" s="16"/>
      <c r="P32" s="13"/>
    </row>
    <row r="33" spans="1:16" x14ac:dyDescent="0.3">
      <c r="A33" t="str">
        <f>Math!H14</f>
        <v>Luca Ghiotto</v>
      </c>
      <c r="B33" t="str">
        <f>Math!I14</f>
        <v>Dale Coyne Racing</v>
      </c>
      <c r="C33">
        <f>Math!J14</f>
        <v>27</v>
      </c>
      <c r="J33" s="2"/>
      <c r="K33" s="10"/>
      <c r="L33" s="2"/>
      <c r="M33" s="11" t="s">
        <v>80</v>
      </c>
      <c r="N33" s="15"/>
      <c r="O33" s="16"/>
      <c r="P33" s="13"/>
    </row>
    <row r="34" spans="1:16" x14ac:dyDescent="0.3">
      <c r="A34" t="str">
        <f>Math!H8</f>
        <v>Helio Castroneves</v>
      </c>
      <c r="B34" t="str">
        <f>Math!I8</f>
        <v>Meyer Shank w/ Curb-Agajanian</v>
      </c>
      <c r="C34">
        <f>Math!J8</f>
        <v>26</v>
      </c>
      <c r="J34" s="2"/>
      <c r="K34" s="11"/>
      <c r="L34" s="2"/>
      <c r="M34" s="2"/>
      <c r="N34" s="15"/>
      <c r="O34" s="16"/>
      <c r="P34" s="13"/>
    </row>
    <row r="35" spans="1:16" x14ac:dyDescent="0.3">
      <c r="A35" t="str">
        <f>Math!H9</f>
        <v>Conor Daly</v>
      </c>
      <c r="B35" t="str">
        <f>Math!I9</f>
        <v>Dale Coyne Racing</v>
      </c>
      <c r="C35">
        <f>Math!J9</f>
        <v>26</v>
      </c>
      <c r="J35" s="2"/>
      <c r="K35" s="12">
        <v>4</v>
      </c>
      <c r="L35" s="12"/>
      <c r="M35" s="5" t="str">
        <f>E5</f>
        <v>Arrow McLaren</v>
      </c>
      <c r="N35" s="15"/>
      <c r="O35" s="13">
        <f>F5</f>
        <v>605</v>
      </c>
      <c r="P35" s="13"/>
    </row>
    <row r="36" spans="1:16" x14ac:dyDescent="0.3">
      <c r="A36" t="str">
        <f>Math!H22</f>
        <v>Katherine Legge</v>
      </c>
      <c r="B36" t="str">
        <f>Math!I22</f>
        <v>Dale Coyne Racing</v>
      </c>
      <c r="C36">
        <f>Math!J22</f>
        <v>24</v>
      </c>
      <c r="J36" s="2"/>
      <c r="K36" s="12">
        <v>5</v>
      </c>
      <c r="L36" s="12"/>
      <c r="M36" s="5" t="str">
        <f>E6</f>
        <v>Rahal Letterman Lanigan Racing</v>
      </c>
      <c r="N36" s="15"/>
      <c r="O36" s="13">
        <f>F6</f>
        <v>426</v>
      </c>
      <c r="P36" s="13"/>
    </row>
    <row r="37" spans="1:16" x14ac:dyDescent="0.3">
      <c r="A37" t="str">
        <f>Math!H21</f>
        <v>Kyle Larson</v>
      </c>
      <c r="B37" t="str">
        <f>Math!I21</f>
        <v>Arrow McLaren</v>
      </c>
      <c r="C37">
        <f>Math!J21</f>
        <v>21</v>
      </c>
      <c r="J37" s="2"/>
      <c r="K37" s="12">
        <v>6</v>
      </c>
      <c r="L37" s="12"/>
      <c r="M37" s="5" t="str">
        <f>E7</f>
        <v>A.J. Foyt Enterprises</v>
      </c>
      <c r="N37" s="15"/>
      <c r="O37" s="13">
        <f>F7</f>
        <v>352</v>
      </c>
      <c r="P37" s="13"/>
    </row>
    <row r="38" spans="1:16" x14ac:dyDescent="0.3">
      <c r="A38" t="str">
        <f>Math!H38</f>
        <v>Takuma Sato</v>
      </c>
      <c r="B38" t="str">
        <f>Math!I38</f>
        <v>Rahal Letterman Lanigan Racing</v>
      </c>
      <c r="C38">
        <f>Math!J38</f>
        <v>19</v>
      </c>
      <c r="J38" s="2"/>
      <c r="K38" s="12">
        <v>7</v>
      </c>
      <c r="L38" s="12"/>
      <c r="M38" s="5" t="str">
        <f>E8</f>
        <v>Ed Carpenter Racing</v>
      </c>
      <c r="N38" s="2"/>
      <c r="O38" s="13">
        <f>F8</f>
        <v>310</v>
      </c>
      <c r="P38" s="2"/>
    </row>
    <row r="39" spans="1:16" x14ac:dyDescent="0.3">
      <c r="A39" t="str">
        <f>Math!H42</f>
        <v>Tristan Vautier</v>
      </c>
      <c r="B39" t="str">
        <f>Math!I42</f>
        <v>Dale Coyne Racing</v>
      </c>
      <c r="C39">
        <f>Math!J42</f>
        <v>12</v>
      </c>
      <c r="J39" s="2"/>
      <c r="K39" s="12">
        <v>8</v>
      </c>
      <c r="L39" s="12"/>
      <c r="M39" s="5" t="str">
        <f>E9</f>
        <v>Juncos Hollinger Racing</v>
      </c>
      <c r="N39" s="2"/>
      <c r="O39" s="13">
        <f>F9</f>
        <v>308</v>
      </c>
      <c r="P39" s="2"/>
    </row>
    <row r="40" spans="1:16" x14ac:dyDescent="0.3">
      <c r="A40" t="str">
        <f>Math!H5</f>
        <v>Colin Braun</v>
      </c>
      <c r="B40" t="str">
        <f>Math!I5</f>
        <v>Dale Coyne Racing</v>
      </c>
      <c r="C40">
        <f>Math!J5</f>
        <v>10</v>
      </c>
      <c r="J40" s="2"/>
      <c r="K40" s="12">
        <v>9</v>
      </c>
      <c r="L40" s="12"/>
      <c r="M40" s="5" t="str">
        <f>E10</f>
        <v>Meyer Shank Racing</v>
      </c>
      <c r="N40" s="2"/>
      <c r="O40" s="13">
        <f>F10</f>
        <v>303</v>
      </c>
      <c r="P40" s="2"/>
    </row>
    <row r="41" spans="1:16" x14ac:dyDescent="0.3">
      <c r="A41" t="str">
        <f>Math!H18</f>
        <v>Ryan Hunter-Reay</v>
      </c>
      <c r="B41" t="str">
        <f>Math!I18</f>
        <v>Dreyer &amp; Reinbold Racing / Cusick Motorsports</v>
      </c>
      <c r="C41">
        <f>Math!J18</f>
        <v>6</v>
      </c>
      <c r="J41" s="2"/>
      <c r="K41" s="12">
        <v>10</v>
      </c>
      <c r="L41" s="12"/>
      <c r="M41" s="5" t="str">
        <f>E11</f>
        <v>Dale Coyne Racing</v>
      </c>
      <c r="N41" s="2"/>
      <c r="O41" s="13">
        <f>F11</f>
        <v>112</v>
      </c>
      <c r="P41" s="2"/>
    </row>
    <row r="42" spans="1:16" x14ac:dyDescent="0.3">
      <c r="A42" t="str">
        <f>Math!H26</f>
        <v>Hunter McElrea</v>
      </c>
      <c r="B42" t="str">
        <f>Math!I26</f>
        <v>Dale Coyne Racing</v>
      </c>
      <c r="C42">
        <f>Math!J26</f>
        <v>6</v>
      </c>
    </row>
    <row r="43" spans="1:16" x14ac:dyDescent="0.3">
      <c r="A43" t="str">
        <f>Math!H2</f>
        <v>Marco Andretti</v>
      </c>
      <c r="B43" t="str">
        <f>Math!I2</f>
        <v>Andretti Herta w/ Marco &amp; Curb-Agajanian</v>
      </c>
      <c r="C43">
        <f>Math!J2</f>
        <v>5</v>
      </c>
    </row>
    <row r="44" spans="1:16" x14ac:dyDescent="0.3">
      <c r="A44">
        <f>Math!H44</f>
        <v>0</v>
      </c>
      <c r="B44">
        <f>Math!I44</f>
        <v>0</v>
      </c>
      <c r="C44">
        <f>Math!J44</f>
        <v>0</v>
      </c>
    </row>
    <row r="45" spans="1:16" x14ac:dyDescent="0.3">
      <c r="A45">
        <f>Math!H45</f>
        <v>0</v>
      </c>
      <c r="B45">
        <f>Math!I45</f>
        <v>0</v>
      </c>
      <c r="C45">
        <f>Math!J45</f>
        <v>0</v>
      </c>
    </row>
    <row r="46" spans="1:16" x14ac:dyDescent="0.3">
      <c r="A46">
        <f>Math!H46</f>
        <v>0</v>
      </c>
      <c r="B46">
        <f>Math!I46</f>
        <v>0</v>
      </c>
      <c r="C46">
        <f>Math!J46</f>
        <v>0</v>
      </c>
    </row>
    <row r="47" spans="1:16" x14ac:dyDescent="0.3">
      <c r="A47">
        <f>Math!H47</f>
        <v>0</v>
      </c>
      <c r="B47">
        <f>Math!I47</f>
        <v>0</v>
      </c>
      <c r="C47">
        <f>Math!J47</f>
        <v>0</v>
      </c>
    </row>
    <row r="48" spans="1:16" x14ac:dyDescent="0.3">
      <c r="A48">
        <f>Math!H48</f>
        <v>0</v>
      </c>
      <c r="B48">
        <f>Math!I48</f>
        <v>0</v>
      </c>
      <c r="C48">
        <f>Math!J48</f>
        <v>0</v>
      </c>
    </row>
    <row r="49" spans="1:3" x14ac:dyDescent="0.3">
      <c r="A49">
        <f>Math!H49</f>
        <v>0</v>
      </c>
      <c r="B49">
        <f>Math!I49</f>
        <v>0</v>
      </c>
      <c r="C49">
        <f>Math!J49</f>
        <v>0</v>
      </c>
    </row>
    <row r="50" spans="1:3" x14ac:dyDescent="0.3">
      <c r="A50">
        <f>Math!H50</f>
        <v>0</v>
      </c>
      <c r="B50">
        <f>Math!I50</f>
        <v>0</v>
      </c>
      <c r="C50">
        <f>Math!J50</f>
        <v>0</v>
      </c>
    </row>
  </sheetData>
  <sortState xmlns:xlrd2="http://schemas.microsoft.com/office/spreadsheetml/2017/richdata2" ref="E2:F11">
    <sortCondition descending="1" ref="F1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686-2573-4D02-9C8D-B58DF005FA6F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Standings</vt:lpstr>
      <vt:lpstr>Drivers Teams</vt:lpstr>
      <vt:lpstr>Math</vt:lpstr>
      <vt:lpstr>Math 2</vt:lpstr>
      <vt:lpstr>Standings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2024-07-22T13:34:37Z</dcterms:created>
  <dcterms:modified xsi:type="dcterms:W3CDTF">2024-07-23T15:12:46Z</dcterms:modified>
</cp:coreProperties>
</file>