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bookViews>
    <workbookView xWindow="0" yWindow="0" windowWidth="13128" windowHeight="6108" xr2:uid="{00000000-000D-0000-FFFF-FFFF00000000}"/>
  </bookViews>
  <sheets>
    <sheet name="Charts" sheetId="13" r:id="rId1"/>
  </sheets>
  <calcPr calcId="171027"/>
</workbook>
</file>

<file path=xl/sharedStrings.xml><?xml version="1.0" encoding="utf-8"?>
<sst xmlns="http://schemas.openxmlformats.org/spreadsheetml/2006/main" count="7541" uniqueCount="204">
  <si>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</si>
  <si>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</si>
  <si>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</si>
  <si>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</si>
  <si>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</si>
  <si>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</si>
  <si>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</si>
  <si>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</si>
  <si>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</si>
  <si>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</si>
  <si>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</si>
  <si>
    <t>Adults 2017</t>
  </si>
  <si>
    <t>Pediatrics 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</si>
  <si>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</si>
  <si>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</si>
  <si>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</si>
  <si>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</si>
  <si>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</si>
  <si>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</si>
  <si>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</si>
  <si>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</si>
  <si>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</si>
  <si>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</si>
  <si>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</si>
  <si>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</si>
  <si>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</si>
  <si>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</si>
  <si>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</si>
  <si>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</si>
  <si>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</si>
  <si>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</si>
  <si>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</si>
  <si>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</si>
  <si>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</si>
  <si>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</si>
  <si>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</si>
  <si>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</si>
  <si>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</si>
  <si>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</si>
  <si>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</si>
  <si>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</si>
  <si>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</si>
  <si>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</si>
  <si>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</si>
  <si>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</si>
  <si>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</si>
  <si>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</si>
  <si>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</si>
  <si>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</si>
  <si>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</si>
  <si>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</si>
  <si>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</si>
  <si>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</si>
  <si>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</si>
  <si>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</si>
  <si>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</si>
  <si>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</si>
  <si>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</si>
  <si>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</si>
  <si>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</si>
  <si>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</si>
  <si>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</si>
  <si>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</si>
  <si>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</si>
  <si>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</si>
  <si>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</si>
  <si>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</si>
  <si>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</si>
  <si>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</si>
  <si>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</si>
  <si>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</si>
  <si>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</si>
  <si>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</si>
  <si>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</si>
  <si>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</si>
  <si>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</si>
  <si>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</si>
  <si>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</si>
  <si>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</si>
  <si>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</si>
  <si>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</si>
  <si>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</si>
  <si>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</si>
  <si>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</si>
  <si>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</si>
  <si>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</si>
  <si>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</si>
  <si>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</si>
  <si>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</si>
  <si>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</si>
  <si>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</si>
  <si>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</si>
  <si>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</si>
  <si>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</si>
  <si>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</si>
  <si>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</si>
  <si>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</si>
  <si>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</si>
  <si>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</si>
  <si>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</si>
  <si>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</si>
  <si>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</si>
  <si>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</si>
  <si>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</si>
  <si>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</si>
  <si>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</si>
  <si>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</si>
  <si>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</si>
  <si>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</si>
  <si>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</si>
  <si>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</si>
  <si>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</si>
  <si>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</si>
  <si>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</si>
  <si>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</si>
  <si>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</si>
  <si>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</si>
  <si>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</si>
  <si>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</si>
  <si>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</si>
  <si>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</si>
  <si>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</si>
  <si>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</si>
  <si>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</si>
  <si>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</si>
  <si>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</si>
  <si>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</si>
  <si>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</si>
  <si>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</si>
  <si>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</si>
  <si>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</si>
  <si>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</si>
  <si>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</si>
  <si>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</si>
  <si>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</si>
  <si>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</si>
  <si>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</si>
  <si>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</si>
  <si>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</si>
  <si>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</si>
  <si>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</si>
  <si>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</si>
  <si>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</si>
  <si>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</si>
  <si>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</si>
  <si>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</si>
  <si>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</si>
  <si>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</si>
  <si>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</si>
  <si>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</si>
  <si>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</si>
  <si>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</si>
  <si>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</si>
  <si>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</si>
  <si>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</si>
  <si>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</si>
  <si>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</si>
  <si>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</si>
  <si>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</si>
  <si>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</si>
  <si>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</si>
  <si>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</si>
  <si>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</si>
  <si>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</si>
  <si>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</si>
  <si>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</si>
  <si>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</si>
  <si>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</si>
  <si>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</si>
  <si>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</si>
  <si>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</si>
  <si>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</si>
  <si>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</si>
  <si>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</si>
  <si>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</si>
  <si>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</si>
  <si>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</si>
  <si>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</si>
  <si>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</si>
  <si>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</si>
  <si>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</si>
  <si>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</si>
  <si>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</si>
  <si>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Total/Surgeon (2017)</t>
  </si>
  <si>
    <t>Aortic</t>
  </si>
  <si>
    <t>Mitral</t>
  </si>
  <si>
    <t>CABG</t>
  </si>
  <si>
    <t>GUCH</t>
  </si>
  <si>
    <t>Totals by group (2017)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</si>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</sst>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9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</fonts>
  <fills count="40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4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6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7" borderId="0" xfId="0" applyFont="1" applyFill="1" applyAlignment="1">
      <alignment horizont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5" fillId="8" borderId="0" xfId="0" applyFont="1" applyFill="1" applyAlignment="1">
      <alignment horizontal="center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9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10" borderId="0" xfId="0" applyFont="1" applyFill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4" fillId="11" borderId="0" xfId="0" applyFont="1" applyFill="1" applyAlignment="1">
      <alignment horizont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7" fillId="12" borderId="0" xfId="0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13" borderId="0" xfId="0" applyFont="1" applyFill="1" applyAlignment="1">
      <alignment horizontal="center" wrapText="1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0" fontId="43" fillId="14" borderId="0" xfId="0" applyFont="1" applyFill="1" applyAlignment="1">
      <alignment horizont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/>
    </xf>
    <xf numFmtId="0" fontId="46" fillId="15" borderId="0" xfId="0" applyFont="1" applyFill="1" applyAlignment="1">
      <alignment horizontal="center" wrapText="1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9" fillId="16" borderId="0" xfId="0" applyFont="1" applyFill="1" applyAlignment="1">
      <alignment horizontal="center" wrapText="1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17" borderId="0" xfId="0" applyFont="1" applyFill="1" applyAlignment="1">
      <alignment horizontal="center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left"/>
    </xf>
    <xf numFmtId="0" fontId="55" fillId="18" borderId="0" xfId="0" applyFont="1" applyFill="1" applyAlignment="1">
      <alignment horizontal="center" wrapText="1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0" fontId="58" fillId="19" borderId="0" xfId="0" applyFont="1" applyFill="1" applyAlignment="1">
      <alignment horizontal="center" wrapText="1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1" fillId="20" borderId="0" xfId="0" applyFont="1" applyFill="1" applyAlignment="1">
      <alignment horizontal="center" wrapText="1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64" fillId="21" borderId="0" xfId="0" applyFont="1" applyFill="1" applyAlignment="1">
      <alignment horizontal="center" wrapText="1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left"/>
    </xf>
    <xf numFmtId="0" fontId="67" fillId="22" borderId="0" xfId="0" applyFont="1" applyFill="1" applyAlignment="1">
      <alignment horizontal="center" wrapText="1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left"/>
    </xf>
    <xf numFmtId="0" fontId="70" fillId="23" borderId="0" xfId="0" applyFont="1" applyFill="1" applyAlignment="1">
      <alignment horizontal="center" wrapText="1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left"/>
    </xf>
    <xf numFmtId="0" fontId="73" fillId="24" borderId="0" xfId="0" applyFont="1" applyFill="1" applyAlignment="1">
      <alignment horizontal="center" wrapText="1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left"/>
    </xf>
    <xf numFmtId="0" fontId="76" fillId="25" borderId="0" xfId="0" applyFont="1" applyFill="1" applyAlignment="1">
      <alignment horizontal="center" wrapText="1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0" fontId="79" fillId="26" borderId="0" xfId="0" applyFont="1" applyFill="1" applyAlignment="1">
      <alignment horizontal="center" wrapText="1"/>
    </xf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left"/>
    </xf>
    <xf numFmtId="0" fontId="82" fillId="27" borderId="0" xfId="0" applyFont="1" applyFill="1" applyAlignment="1">
      <alignment horizontal="center" wrapText="1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left"/>
    </xf>
    <xf numFmtId="0" fontId="85" fillId="28" borderId="0" xfId="0" applyFont="1" applyFill="1" applyAlignment="1">
      <alignment horizontal="center" wrapText="1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left"/>
    </xf>
    <xf numFmtId="0" fontId="88" fillId="29" borderId="0" xfId="0" applyFont="1" applyFill="1" applyAlignment="1">
      <alignment horizontal="center" wrapText="1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left"/>
    </xf>
    <xf numFmtId="0" fontId="91" fillId="30" borderId="0" xfId="0" applyFont="1" applyFill="1" applyAlignment="1">
      <alignment horizontal="center" wrapText="1"/>
    </xf>
    <xf numFmtId="0" fontId="92" fillId="0" borderId="0" xfId="0" applyFont="1" applyAlignment="1">
      <alignment horizontal="center"/>
    </xf>
    <xf numFmtId="0" fontId="93" fillId="0" borderId="0" xfId="0" applyFont="1" applyAlignment="1">
      <alignment horizontal="left"/>
    </xf>
    <xf numFmtId="0" fontId="94" fillId="31" borderId="0" xfId="0" applyFont="1" applyFill="1" applyAlignment="1">
      <alignment horizontal="center" wrapText="1"/>
    </xf>
    <xf numFmtId="0" fontId="95" fillId="0" borderId="0" xfId="0" applyFont="1" applyAlignment="1">
      <alignment horizontal="center"/>
    </xf>
    <xf numFmtId="0" fontId="96" fillId="0" borderId="0" xfId="0" applyFont="1" applyAlignment="1">
      <alignment horizontal="left"/>
    </xf>
    <xf numFmtId="0" fontId="97" fillId="32" borderId="0" xfId="0" applyFont="1" applyFill="1" applyAlignment="1">
      <alignment horizontal="center" wrapText="1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left"/>
    </xf>
    <xf numFmtId="0" fontId="100" fillId="33" borderId="0" xfId="0" applyFont="1" applyFill="1" applyAlignment="1">
      <alignment horizontal="center" wrapText="1"/>
    </xf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left"/>
    </xf>
    <xf numFmtId="0" fontId="103" fillId="34" borderId="0" xfId="0" applyFont="1" applyFill="1" applyAlignment="1">
      <alignment horizontal="center" wrapText="1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106" fillId="35" borderId="0" xfId="0" applyFont="1" applyFill="1" applyAlignment="1">
      <alignment horizontal="center" wrapText="1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left"/>
    </xf>
    <xf numFmtId="0" fontId="109" fillId="36" borderId="0" xfId="0" applyFont="1" applyFill="1" applyAlignment="1">
      <alignment horizont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left"/>
    </xf>
    <xf numFmtId="0" fontId="112" fillId="37" borderId="0" xfId="0" applyFont="1" applyFill="1" applyAlignment="1">
      <alignment horizontal="center" wrapText="1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left"/>
    </xf>
    <xf numFmtId="0" fontId="115" fillId="38" borderId="0" xfId="0" applyFont="1" applyFill="1" applyAlignment="1">
      <alignment horizontal="center" wrapText="1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left"/>
    </xf>
    <xf numFmtId="0" fontId="118" fillId="39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3" Type="http://schemas.openxmlformats.org/officeDocument/2006/relationships/theme" Target="theme/theme1.xml"/>
  <Relationship Id="rId24" Type="http://schemas.openxmlformats.org/officeDocument/2006/relationships/styles" Target="styles.xml"/>
  <Relationship Id="rId25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835</c:v>
                </c:pt>
                <c:pt idx="7">
                  <c:v>809</c:v>
                </c:pt>
                <c:pt idx="8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703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Charts!$Z$4:$Z$12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52</c:v>
                </c:pt>
                <c:pt idx="3">
                  <c:v>120</c:v>
                </c:pt>
                <c:pt idx="4">
                  <c:v>177</c:v>
                </c:pt>
                <c:pt idx="5">
                  <c:v>161</c:v>
                </c:pt>
                <c:pt idx="6">
                  <c:v>110</c:v>
                </c:pt>
                <c:pt idx="7">
                  <c:v>102</c:v>
                </c:pt>
                <c:pt idx="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323</c:v>
                </c:pt>
                <c:pt idx="1">
                  <c:v>262</c:v>
                </c:pt>
                <c:pt idx="2">
                  <c:v>170</c:v>
                </c:pt>
                <c:pt idx="3">
                  <c:v>244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3.85</c:v>
                </c:pt>
                <c:pt idx="1">
                  <c:v>4.04</c:v>
                </c:pt>
                <c:pt idx="2">
                  <c:v>3.87</c:v>
                </c:pt>
                <c:pt idx="3">
                  <c:v>3.58</c:v>
                </c:pt>
                <c:pt idx="4">
                  <c:v>4.01</c:v>
                </c:pt>
                <c:pt idx="5">
                  <c:v>0.92</c:v>
                </c:pt>
                <c:pt idx="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218</c:v>
                </c:pt>
                <c:pt idx="7">
                  <c:v>269</c:v>
                </c:pt>
                <c:pt idx="8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3.19</c:v>
                </c:pt>
                <c:pt idx="6">
                  <c:v>3.3</c:v>
                </c:pt>
                <c:pt idx="7">
                  <c:v>2.85</c:v>
                </c:pt>
                <c:pt idx="8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3.13</c:v>
                </c:pt>
                <c:pt idx="7">
                  <c:v>2.97</c:v>
                </c:pt>
                <c:pt idx="8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0.67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</c:v>
                </c:pt>
                <c:pt idx="6">
                  <c:v>18.639999999999997</c:v>
                </c:pt>
                <c:pt idx="7">
                  <c:v>18.309999999999999</c:v>
                </c:pt>
                <c:pt idx="8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2-4CFE-B9E0-E7476527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99</c:v>
                </c:pt>
                <c:pt idx="7">
                  <c:v>108</c:v>
                </c:pt>
                <c:pt idx="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69.599999999999994</c:v>
                </c:pt>
                <c:pt idx="7">
                  <c:v>67.400000000000006</c:v>
                </c:pt>
                <c:pt idx="8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Charts!$X$45:$X$50</c:f>
              <c:numCache>
                <c:formatCode>General</c:formatCode>
                <c:ptCount val="6"/>
                <c:pt idx="0">
                  <c:v>64</c:v>
                </c:pt>
                <c:pt idx="1">
                  <c:v>183</c:v>
                </c:pt>
                <c:pt idx="2">
                  <c:v>93</c:v>
                </c:pt>
                <c:pt idx="3">
                  <c:v>43</c:v>
                </c:pt>
                <c:pt idx="4">
                  <c:v>48</c:v>
                </c:pt>
                <c:pt idx="5">
                  <c:v>116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Charts!$W$45:$W$50</c15:sqref>
                        </c15:formulaRef>
                      </c:ext>
                    </c:extLst>
                    <c:strCache>
                      <c:ptCount val="6"/>
                      <c:pt idx="0">
                        <c:v>Aortic</c:v>
                      </c:pt>
                      <c:pt idx="1">
                        <c:v>Mitral</c:v>
                      </c:pt>
                      <c:pt idx="2">
                        <c:v>CABG</c:v>
                      </c:pt>
                      <c:pt idx="3">
                        <c:v>Myectomy</c:v>
                      </c:pt>
                      <c:pt idx="4">
                        <c:v>GUCH</c:v>
                      </c:pt>
                      <c:pt idx="5">
                        <c:v>Others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E26-48FC-988A-BB3B51A9D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Charts!$AB$45:$AB$51</c:f>
              <c:numCache>
                <c:formatCode>General</c:formatCode>
                <c:ptCount val="7"/>
                <c:pt idx="0">
                  <c:v>127</c:v>
                </c:pt>
                <c:pt idx="1">
                  <c:v>82</c:v>
                </c:pt>
                <c:pt idx="2">
                  <c:v>117</c:v>
                </c:pt>
                <c:pt idx="3">
                  <c:v>44</c:v>
                </c:pt>
                <c:pt idx="4">
                  <c:v>22</c:v>
                </c:pt>
                <c:pt idx="5">
                  <c:v>111</c:v>
                </c:pt>
                <c:pt idx="6">
                  <c:v>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Charts!$AA$45:$AA$51</c15:sqref>
                        </c15:formulaRef>
                      </c:ext>
                    </c:extLst>
                    <c:strCache>
                      <c:ptCount val="7"/>
                      <c:pt idx="0">
                        <c:v>VSD</c:v>
                      </c:pt>
                      <c:pt idx="1">
                        <c:v>Valvular</c:v>
                      </c:pt>
                      <c:pt idx="2">
                        <c:v>TGA</c:v>
                      </c:pt>
                      <c:pt idx="3">
                        <c:v>Arch</c:v>
                      </c:pt>
                      <c:pt idx="4">
                        <c:v>AV Canal</c:v>
                      </c:pt>
                      <c:pt idx="5">
                        <c:v>RVOT/PA</c:v>
                      </c:pt>
                      <c:pt idx="6">
                        <c:v>Palliative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C91-4BBD-ACC5-40DF4426B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835</c:v>
                </c:pt>
                <c:pt idx="7">
                  <c:v>809</c:v>
                </c:pt>
                <c:pt idx="8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53</c:v>
                </c:pt>
                <c:pt idx="7">
                  <c:v>50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6.2</c:v>
                </c:pt>
                <c:pt idx="8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Mortality'!$F$76)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5.9</c:v>
                </c:pt>
                <c:pt idx="7">
                  <c:v>8.3000000000000007</c:v>
                </c:pt>
                <c:pt idx="8">
                  <c:v>6.1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Mortality'!$F$79)</c:f>
              <c:numCache>
                <c:formatCode>General</c:formatCode>
                <c:ptCount val="9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424</c:v>
                </c:pt>
                <c:pt idx="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6.1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3.6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Charts!$W$4:$W$12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Surgeons'!$F$82:$F$88</c:f>
              <c:numCache>
                <c:formatCode>General</c:formatCode>
                <c:ptCount val="7"/>
                <c:pt idx="0">
                  <c:v>68</c:v>
                </c:pt>
                <c:pt idx="1">
                  <c:v>10</c:v>
                </c:pt>
                <c:pt idx="2">
                  <c:v>48</c:v>
                </c:pt>
                <c:pt idx="3">
                  <c:v>141</c:v>
                </c:pt>
                <c:pt idx="4">
                  <c:v>42</c:v>
                </c:pt>
                <c:pt idx="5">
                  <c:v>48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Surgeons'!$F$82:$F$88</c:f>
              <c:numCache>
                <c:formatCode>General</c:formatCode>
                <c:ptCount val="7"/>
                <c:pt idx="0">
                  <c:v>31</c:v>
                </c:pt>
                <c:pt idx="1">
                  <c:v>78</c:v>
                </c:pt>
                <c:pt idx="2">
                  <c:v>99</c:v>
                </c:pt>
                <c:pt idx="3">
                  <c:v>10</c:v>
                </c:pt>
                <c:pt idx="4">
                  <c:v>165</c:v>
                </c:pt>
                <c:pt idx="5">
                  <c:v>108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Surgeons!$N$82:$N$88</c:f>
              <c:numCache>
                <c:formatCode>General</c:formatCode>
                <c:ptCount val="7"/>
                <c:pt idx="0">
                  <c:v>99</c:v>
                </c:pt>
                <c:pt idx="1">
                  <c:v>88</c:v>
                </c:pt>
                <c:pt idx="2">
                  <c:v>147</c:v>
                </c:pt>
                <c:pt idx="3">
                  <c:v>151</c:v>
                </c:pt>
                <c:pt idx="4">
                  <c:v>207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Surgeons!$N$83:$N$86</c:f>
              <c:numCache>
                <c:formatCode>General</c:formatCode>
                <c:ptCount val="4"/>
                <c:pt idx="0">
                  <c:v>88</c:v>
                </c:pt>
                <c:pt idx="1">
                  <c:v>147</c:v>
                </c:pt>
                <c:pt idx="2">
                  <c:v>151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106</c:v>
                </c:pt>
                <c:pt idx="1">
                  <c:v>152</c:v>
                </c:pt>
                <c:pt idx="2">
                  <c:v>172</c:v>
                </c:pt>
                <c:pt idx="3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221</c:v>
                </c:pt>
                <c:pt idx="2">
                  <c:v>82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424</c:v>
                </c:pt>
                <c:pt idx="1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598</c:v>
                </c:pt>
                <c:pt idx="1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88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9535</xdr:colOff>
      <xdr:row>49</xdr:row>
      <xdr:rowOff>9525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14</xdr:col>
      <xdr:colOff>437557</xdr:colOff>
      <xdr:row>100</xdr:row>
      <xdr:rowOff>9525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53525" cy="915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9" workbookViewId="0"/>
  </sheetViews>
  <sheetFormatPr defaultRowHeight="14.4" x14ac:dyDescent="0.55000000000000004"/>
  <cols>
    <col min="18" max="18" customWidth="true" width="31.15625" collapsed="true"/>
    <col min="22" max="22" customWidth="true" width="8.83984375" collapsed="true"/>
    <col min="23" max="23" customWidth="true" width="14.20703125" collapsed="true"/>
    <col min="24" max="29" customWidth="true" width="8.83984375" collapsed="true"/>
  </cols>
  <sheetData>
    <row r="1" spans="1:26" x14ac:dyDescent="0.55000000000000004">
      <c r="A1" t="s">
        <v>0</v>
      </c>
      <c r="W1" s="2" t="s">
        <v>180</v>
      </c>
    </row>
    <row r="2" spans="1:26" x14ac:dyDescent="0.55000000000000004">
      <c r="R2" t="s">
        <v>1</v>
      </c>
      <c r="S2">
        <f>SUM(Totals!N2,Totals!N8,Totals!N14,Totals!N20,Totals!N26,Totals!N32,Totals!N38,Totals!N44,Totals!N50)</f>
        <v>5246</v>
      </c>
    </row>
    <row r="3" spans="1:26" x14ac:dyDescent="0.55000000000000004">
      <c r="X3" t="s">
        <v>181</v>
      </c>
      <c r="Z3" t="s">
        <v>182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ROUND(AVERAGE(Totals!O2,Totals!O8,Totals!O14,Totals!O20,Totals!O26,Totals!O32,Totals!O38,Totals!O44,Totals!O50), 1)</f>
        <v>48.6</v>
      </c>
      <c r="W4">
        <v>2009</v>
      </c>
      <c r="X4">
        <f>SUM((Procedures!$F$784,Procedures!$F$785))</f>
        <v>2</v>
      </c>
      <c r="Z4">
        <f>SUM('Non-redo Procedures'!$N$12,'Non-redo Procedures'!$N$13,'Non-redo Procedures'!$N$14)</f>
        <v>7</v>
      </c>
    </row>
    <row r="5" spans="1:26" x14ac:dyDescent="0.55000000000000004">
      <c r="W5">
        <v>2010</v>
      </c>
      <c r="X5">
        <f>SUM(Procedures!$F$868,Procedures!$F$869)</f>
        <v>5</v>
      </c>
      <c r="Z5">
        <f>SUM('Non-redo Procedures'!$N$97,'Non-redo Procedures'!$N$98,'Non-redo Procedures'!$N$99)</f>
        <v>7</v>
      </c>
    </row>
    <row r="6" spans="1:26" x14ac:dyDescent="0.55000000000000004">
      <c r="R6" t="s">
        <v>3</v>
      </c>
      <c r="S6" s="1">
        <f>ROUND(AVERAGE(Totals!O14,Totals!O20,Totals!O26,Totals!O32,Totals!O38,Totals!O44), 1)</f>
        <v>56.1</v>
      </c>
      <c r="W6">
        <v>2011</v>
      </c>
      <c r="X6">
        <f>SUM(Procedures!$F$952,Procedures!$F$953)</f>
        <v>10</v>
      </c>
      <c r="Z6">
        <f>SUM('Non-redo Procedures'!$N$180,'Non-redo Procedures'!$N$181,'Non-redo Procedures'!$N$182)</f>
        <v>52</v>
      </c>
    </row>
    <row r="7" spans="1:26" x14ac:dyDescent="0.55000000000000004">
      <c r="W7">
        <v>2012</v>
      </c>
      <c r="X7">
        <f>SUM(Procedures!$F$1036,Procedures!$F$1037)</f>
        <v>17</v>
      </c>
      <c r="Z7">
        <f>SUM('Non-redo Procedures'!$N$264,'Non-redo Procedures'!$N$265,'Non-redo Procedures'!$N$266)</f>
        <v>120</v>
      </c>
    </row>
    <row r="8" spans="1:26" x14ac:dyDescent="0.55000000000000004">
      <c r="R8" t="s">
        <v>4</v>
      </c>
      <c r="W8">
        <v>2013</v>
      </c>
      <c r="X8">
        <f>SUM(Procedures!$F$1120,Procedures!$F$1121)</f>
        <v>37</v>
      </c>
      <c r="Z8">
        <f>SUM('Non-redo Procedures'!$N$348,'Non-redo Procedures'!$N$349,'Non-redo Procedures'!$N$350)</f>
        <v>177</v>
      </c>
    </row>
    <row r="9" spans="1:26" x14ac:dyDescent="0.55000000000000004">
      <c r="W9">
        <v>2014</v>
      </c>
      <c r="X9">
        <f>SUM(Procedures!$F$1204,Procedures!$F$1205)</f>
        <v>92</v>
      </c>
      <c r="Z9">
        <f>SUM('Non-redo Procedures'!$N$432,'Non-redo Procedures'!$N$433,'Non-redo Procedures'!$N$434)</f>
        <v>161</v>
      </c>
    </row>
    <row r="10" spans="1:26" x14ac:dyDescent="0.55000000000000004">
      <c r="R10" t="s">
        <v>5</v>
      </c>
      <c r="W10">
        <v>2015</v>
      </c>
      <c r="X10">
        <f>SUM(Procedures!$F$1288,Procedures!$F$1289)</f>
        <v>99</v>
      </c>
      <c r="Z10">
        <f>SUM('Non-redo Procedures'!$N$516,'Non-redo Procedures'!$N$517,'Non-redo Procedures'!$N$518)</f>
        <v>110</v>
      </c>
    </row>
    <row r="11" spans="1:26" x14ac:dyDescent="0.55000000000000004">
      <c r="W11">
        <v>2016</v>
      </c>
      <c r="X11">
        <f>SUM(Procedures!$F$1372,Procedures!$F$1373)</f>
        <v>108</v>
      </c>
      <c r="Z11">
        <f>SUM('Non-redo Procedures'!$N$600,'Non-redo Procedures'!$N$601,'Non-redo Procedures'!$N$602)</f>
        <v>102</v>
      </c>
    </row>
    <row r="12" spans="1:26" x14ac:dyDescent="0.55000000000000004">
      <c r="R12" t="s">
        <v>6</v>
      </c>
      <c r="S12">
        <f>SUM(Totals!N3,Totals!N9,Totals!N15,Totals!N21,Totals!N27,Totals!N33,Totals!N39,Totals!N45,Totals!N51)</f>
        <v>312</v>
      </c>
      <c r="W12">
        <v>2017</v>
      </c>
      <c r="X12">
        <f>SUM(Procedures!$F$1456,Procedures!$F$1457)</f>
        <v>115</v>
      </c>
      <c r="Z12">
        <f>SUM('Non-redo Procedures'!$N$684,'Non-redo Procedures'!$N$685,'Non-redo Procedures'!$N$686)</f>
        <v>121</v>
      </c>
    </row>
    <row r="14" spans="1:26" x14ac:dyDescent="0.55000000000000004">
      <c r="R14" t="s">
        <v>7</v>
      </c>
      <c r="S14">
        <f>ROUND(AVERAGE(Totals!O3,Totals!O9,Totals!O15,Totals!O21,Totals!O27,Totals!O33,Totals!O39,Totals!O45,Totals!O51), 1)</f>
        <v>2.9</v>
      </c>
    </row>
    <row r="16" spans="1:26" x14ac:dyDescent="0.55000000000000004">
      <c r="R16" t="s">
        <v>8</v>
      </c>
      <c r="S16">
        <f>ROUND(AVERAGE(Totals!O15,Totals!O21,Totals!O27,Totals!O33,Totals!O39,Totals!O45), 1)</f>
        <v>3.6</v>
      </c>
    </row>
    <row r="18" spans="18:24" x14ac:dyDescent="0.55000000000000004">
      <c r="R18" t="s">
        <v>9</v>
      </c>
      <c r="S18">
        <f>ROUND(AVERAGE(Totals!N4,Totals!N10,Totals!N16,Totals!N22,Totals!N28,Totals!N34,Totals!N40,Totals!N46,Totals!N52),1)</f>
        <v>5.0999999999999996</v>
      </c>
    </row>
    <row r="20" spans="18:24" x14ac:dyDescent="0.55000000000000004">
      <c r="R20" t="s">
        <v>10</v>
      </c>
      <c r="S20">
        <f>ROUND(AVERAGE(Totals!N16,Totals!N22,Totals!N28,Totals!N34,Totals!N40,Totals!N46),1)</f>
        <v>6.4</v>
      </c>
    </row>
    <row r="28" spans="18:24" x14ac:dyDescent="0.55000000000000004">
      <c r="X28" t="s">
        <v>183</v>
      </c>
    </row>
    <row r="29" spans="18:24" x14ac:dyDescent="0.55000000000000004">
      <c r="W29" s="3" t="s">
        <v>130</v>
      </c>
      <c r="X29">
        <f>SUM(Surgeons!$N$82,Trainers!$N$66)</f>
        <v>99</v>
      </c>
    </row>
    <row r="30" spans="18:24" x14ac:dyDescent="0.55000000000000004">
      <c r="W30" s="3" t="s">
        <v>131</v>
      </c>
      <c r="X30">
        <f>SUM(Surgeons!$N$83,Trainers!$N$67)</f>
        <v>106</v>
      </c>
    </row>
    <row r="31" spans="18:24" x14ac:dyDescent="0.55000000000000004">
      <c r="W31" s="3" t="s">
        <v>132</v>
      </c>
      <c r="X31">
        <f>SUM(Surgeons!$N$84,Trainers!$N$68)</f>
        <v>152</v>
      </c>
    </row>
    <row r="32" spans="18:24" x14ac:dyDescent="0.55000000000000004">
      <c r="W32" s="3" t="s">
        <v>133</v>
      </c>
      <c r="X32">
        <f>SUM(Surgeons!$N$85,Trainers!$N$69)</f>
        <v>172</v>
      </c>
    </row>
    <row r="33" spans="23:28" x14ac:dyDescent="0.55000000000000004">
      <c r="W33" s="3" t="s">
        <v>134</v>
      </c>
      <c r="X33">
        <f>SUM(Surgeons!$N$86,Trainers!$N$70)</f>
        <v>240</v>
      </c>
    </row>
    <row r="41" spans="23:28" x14ac:dyDescent="0.55000000000000004">
      <c r="W41" t="s">
        <v>188</v>
      </c>
    </row>
    <row r="43" spans="23:28" x14ac:dyDescent="0.55000000000000004">
      <c r="W43" t="s">
        <v>28</v>
      </c>
      <c r="AA43" t="s">
        <v>29</v>
      </c>
    </row>
    <row r="45" spans="23:28" x14ac:dyDescent="0.55000000000000004">
      <c r="W45" t="s">
        <v>184</v>
      </c>
      <c r="X45">
        <f>SUM('Adult Procedures'!$F674:$F683)</f>
        <v>64</v>
      </c>
      <c r="AA45" t="s">
        <v>203</v>
      </c>
      <c r="AB45">
        <f>SUM('Pediatric Procedures'!$F724)</f>
        <v>127</v>
      </c>
    </row>
    <row r="46" spans="23:28" x14ac:dyDescent="0.55000000000000004">
      <c r="W46" t="s">
        <v>185</v>
      </c>
      <c r="X46">
        <f>SUM('Adult Procedures'!$F684:$F687)</f>
        <v>183</v>
      </c>
      <c r="AA46" t="s">
        <v>197</v>
      </c>
      <c r="AB46">
        <f>SUM('Pediatric Procedures'!$F674:$F690)</f>
        <v>82</v>
      </c>
    </row>
    <row r="47" spans="23:28" x14ac:dyDescent="0.55000000000000004">
      <c r="W47" t="s">
        <v>186</v>
      </c>
      <c r="X47">
        <f>SUM('Adult Procedures'!$F691:$F692)</f>
        <v>93</v>
      </c>
      <c r="AA47" t="s">
        <v>198</v>
      </c>
      <c r="AB47">
        <f>SUM('Pediatric Procedures'!$F700:$F704)</f>
        <v>117</v>
      </c>
    </row>
    <row r="48" spans="23:28" x14ac:dyDescent="0.55000000000000004">
      <c r="W48" t="s">
        <v>195</v>
      </c>
      <c r="X48">
        <f>SUM('Adult Procedures'!$F693)</f>
        <v>43</v>
      </c>
      <c r="AA48" t="s">
        <v>199</v>
      </c>
      <c r="AB48">
        <f>SUM('Pediatric Procedures'!$F709:$F712)</f>
        <v>44</v>
      </c>
    </row>
    <row r="49" spans="23:28" x14ac:dyDescent="0.55000000000000004">
      <c r="W49" t="s">
        <v>187</v>
      </c>
      <c r="X49">
        <f>SUM('Adult Procedures'!$F700:$F748)</f>
        <v>48</v>
      </c>
      <c r="AA49" t="s">
        <v>200</v>
      </c>
      <c r="AB49">
        <f>SUM('Pediatric Procedures'!$F721:$F723)</f>
        <v>22</v>
      </c>
    </row>
    <row r="50" spans="23:28" x14ac:dyDescent="0.55000000000000004">
      <c r="W50" t="s">
        <v>196</v>
      </c>
      <c r="X50">
        <f>SUM('Adult Procedures'!$F695:$F699,'Adult Procedures'!$F749:$F754)</f>
        <v>116</v>
      </c>
      <c r="AA50" t="s">
        <v>201</v>
      </c>
      <c r="AB50">
        <f>SUM('Pediatric Procedures'!$F725:$F735)</f>
        <v>111</v>
      </c>
    </row>
    <row r="51" spans="23:28" x14ac:dyDescent="0.55000000000000004">
      <c r="AA51" t="s">
        <v>202</v>
      </c>
      <c r="AB51">
        <f>SUM('Pediatric Procedures'!$F741:$F748)</f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Charts</vt:lpstr>
      <vt:lpstr>Plots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Adult Procedures</vt:lpstr>
      <vt:lpstr>Pediatric Procedures</vt:lpstr>
      <vt:lpstr>Non-redo Procedures</vt:lpstr>
      <vt:lpstr>Redo</vt:lpstr>
      <vt:lpstr>Surgeons</vt:lpstr>
      <vt:lpstr>Adult Surgeons</vt:lpstr>
      <vt:lpstr>Pediatric Surgeons</vt:lpstr>
      <vt:lpstr>Trainers</vt:lpstr>
      <vt:lpstr>Adults-Peds Mortality</vt:lpstr>
      <vt:lpstr>Ped. Age Groups Mortality</vt:lpstr>
      <vt:lpstr>Procedure Mortality</vt:lpstr>
      <vt:lpstr>Surgeon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2018-01-07T23:12:25Z</dcterms:modified>
</coreProperties>
</file>