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papa/Documents/APRD 6342/Predictive Analytics Challenge/Brandzooka Advertising Performance Data/"/>
    </mc:Choice>
  </mc:AlternateContent>
  <xr:revisionPtr revIDLastSave="0" documentId="13_ncr:1_{278B7F96-F3BB-8542-8143-6FCD264BD6E2}" xr6:coauthVersionLast="38" xr6:coauthVersionMax="38" xr10:uidLastSave="{00000000-0000-0000-0000-000000000000}"/>
  <bookViews>
    <workbookView xWindow="0" yWindow="480" windowWidth="28780" windowHeight="13340" tabRatio="500" xr2:uid="{00000000-000D-0000-FFFF-FFFF00000000}"/>
  </bookViews>
  <sheets>
    <sheet name="dataforboone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1" i="1"/>
  <c r="A42" i="1"/>
  <c r="A43" i="1"/>
  <c r="A44" i="1"/>
  <c r="A45" i="1"/>
  <c r="A46" i="1"/>
  <c r="A47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4" i="1"/>
  <c r="A105" i="1"/>
  <c r="A106" i="1"/>
  <c r="A107" i="1"/>
  <c r="A108" i="1"/>
  <c r="A109" i="1"/>
  <c r="A110" i="1"/>
  <c r="A111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</calcChain>
</file>

<file path=xl/sharedStrings.xml><?xml version="1.0" encoding="utf-8"?>
<sst xmlns="http://schemas.openxmlformats.org/spreadsheetml/2006/main" count="2351" uniqueCount="1176">
  <si>
    <t>http://get.upserve.com/demo-1/?utm_medium=paid-social&amp;utm_source=brandzooka&amp;utm_campaign=701C0000001An53&amp;utm_content=Brandzooka</t>
  </si>
  <si>
    <t>all</t>
  </si>
  <si>
    <t>USA</t>
  </si>
  <si>
    <t>["00000"]</t>
  </si>
  <si>
    <t>["web","mobile"]</t>
  </si>
  <si>
    <t>2017-01-12T02:32:16.460Z</t>
  </si>
  <si>
    <t>CTR</t>
  </si>
  <si>
    <t>stopped</t>
  </si>
  <si>
    <t>eql4res</t>
  </si>
  <si>
    <t>Meet Upserve - Animated Video</t>
  </si>
  <si>
    <t>2017-04-12T02:19:23.444Z</t>
  </si>
  <si>
    <t>sJt02pQpWKYfQXjC3PQxHYY98ln1</t>
  </si>
  <si>
    <t>http://www.diamondbl.com/contact</t>
  </si>
  <si>
    <t>["100k149k","50k99k","gt150k"]</t>
  </si>
  <si>
    <t>["1elw14gyav"]</t>
  </si>
  <si>
    <t>["web"]</t>
  </si>
  <si>
    <t>2017-01-11T20:36:11.595Z</t>
  </si>
  <si>
    <t>viewability</t>
  </si>
  <si>
    <t>rjwb3m9</t>
  </si>
  <si>
    <t>ESPN</t>
  </si>
  <si>
    <t>2017-04-11T20:34:26.273Z</t>
  </si>
  <si>
    <t>http://skicooper.com</t>
  </si>
  <si>
    <t>[["Interest","Family &amp; Parenting"],["Interest","Outdoor &amp; Recreation"],["Interest","Sports","Individual Sports","Winter Sports"]]</t>
  </si>
  <si>
    <t>["gvclzpn","3az9c6e","58r7j16","2afsxoo","xtgzbe3"]</t>
  </si>
  <si>
    <t>["web","mobile","apps"]</t>
  </si>
  <si>
    <t>2017-01-18T16:52:04.936Z</t>
  </si>
  <si>
    <t>gw6nm71</t>
  </si>
  <si>
    <t>Cooper :30 Jan 2017</t>
  </si>
  <si>
    <t>2017-04-18T16:49:34.312Z</t>
  </si>
  <si>
    <t>https://www.homeinstead.com/328/home-care-jobs?utm_source=Brandzooka&amp;utm_campaign=CG%20Recruiting_15sec&amp;utm_medium=Video%20Advertising</t>
  </si>
  <si>
    <t>female</t>
  </si>
  <si>
    <t>[["Interest","Womens Interest"],["Lifestyle","Family &amp; Parenting"],["Lifestyle","Seniors"],["Lifestyle","Religion &amp; Inspiration"],["Lifestyle","Charity &amp; Philanthropy"],["Interest","Arts &amp; Entertainment"],["Lifestyle","Dating &amp; Romance"],["Interest","Family &amp; Parenting"],["Interest","Beauty"],["Interest","Books &amp; Literature"],["Business &amp; Industry","Industry","Retail &amp; Shopping"],["Interest","Health","Nutrition"],["Interest","Health","Pain Relief"],["Interest","Retail &amp; Shopping","Discount Shopping"],["Business &amp; Industry","Industry","Health Care"],["Business &amp; Industry","Industry","Services"],["Interest","Health","Health Care"],["Demographic","Financial Attributes","Income","0-19,999"],["Demographic","Financial Attributes","Income","20,000-29,999"],["Demographic","Financial Attributes","Income","30,000-39,999"]]</t>
  </si>
  <si>
    <t>["United States"]</t>
  </si>
  <si>
    <t>["3dfwe0jwr","e9qo88a"]</t>
  </si>
  <si>
    <t>2017-08-15T15:43:56.347Z</t>
  </si>
  <si>
    <t>[[31,32,33,34,35],[36,37,38],[39,40,41,42,43,44],[55,56,57,58,59],[60,61,62],[63,64,65,66,67,68],[79,80,81,82,83],[84,85,86],[87,88,89,90,91,92],[103,104,105,106,107],[108,109,110],[111,112,113,114,115,116],[127,128,129,130,131],[132,133,134],[135,136,137,138,139,140],[151,152,153,154,155],[156,157,158],[159,160,161,162,163,164],[7,8,9,10,11],[12,13,14],[15,16,17,18,19,20]]</t>
  </si>
  <si>
    <t>qcd7drn</t>
  </si>
  <si>
    <t>Caregiver Recruiting - August_2017</t>
  </si>
  <si>
    <t>2017-10-18T11:51:27.519Z</t>
  </si>
  <si>
    <t>Kf306uwG21RajXE1SeK5i5PQD3n1</t>
  </si>
  <si>
    <t>-KasY7zF7qS-2C_Cmi2o</t>
  </si>
  <si>
    <t>[["Interest","Books &amp; Literature"],["Interest","Beauty"],["Lifestyle","Family &amp; Parenting"],["Lifestyle","Seniors"],["Lifestyle","Religion &amp; Inspiration"],["Lifestyle","Charity &amp; Philanthropy"],["Interest","Arts &amp; Entertainment"],["Lifestyle","Dating &amp; Romance"],["Interest","Family &amp; Parenting"],["Interest","Womens Interest"],["Interest","Health","Health Care"],["Interest","Health","Nutrition"],["Interest","Health","Pain Relief"],["Interest","Retail &amp; Shopping","Discount Shopping"],["Demographic","Financial Attributes","Income","0-19,999"],["Demographic","Financial Attributes","Income","20,000-29,999"],["Demographic","Financial Attributes","Income","30,000-39,999"]]</t>
  </si>
  <si>
    <t>2017-02-21T20:46:46.190Z</t>
  </si>
  <si>
    <t>6nmi275</t>
  </si>
  <si>
    <t>Copy of Caregiver Recruiting</t>
  </si>
  <si>
    <t>2017-05-21T20:34:25.910Z</t>
  </si>
  <si>
    <t>-KasYWY9-4h-XhP1L7Cg</t>
  </si>
  <si>
    <t>https://www.homeinstead.com/328/home-care-jobs</t>
  </si>
  <si>
    <t>2017-01-19T21:07:15.162Z</t>
  </si>
  <si>
    <t>4ay2d8q</t>
  </si>
  <si>
    <t>Caregiver Recruiting</t>
  </si>
  <si>
    <t>2017-04-19T21:04:26.503Z</t>
  </si>
  <si>
    <t>https://lava.to/2jlmLPP</t>
  </si>
  <si>
    <t>[["Interest","Arts &amp; Entertainment"]]</t>
  </si>
  <si>
    <t>Australia</t>
  </si>
  <si>
    <t>2017-01-24T09:15:23.315Z</t>
  </si>
  <si>
    <t>y63l9yn</t>
  </si>
  <si>
    <t>The Nobel Funk Off Auditions Mikhail Gorbachev</t>
  </si>
  <si>
    <t>2017-04-24T09:04:25.821Z</t>
  </si>
  <si>
    <t>ITe86viPxMZrNZQ6gbvWgNNHTL83</t>
  </si>
  <si>
    <t>http://paybackdigital.com</t>
  </si>
  <si>
    <t>[["Lifestyle","Young Adults"],["Interest","Computers &amp; Technology","Computers"],["Interest","Computers &amp; Technology","Cell Phones"],["Demographic","Education","Level of Education","College"],["Demographic","Education","Level of Education","High School"],["Demographic","Financial Attributes","Income","0-19,999"],["Demographic","Financial Attributes","Income","20,000-29,999"],["Demographic","Financial Attributes","Income","30,000-39,999"],["Demographic","Financial Attributes","Income","40,000-49,999"],["Demographic","Financial Attributes","Income","50,000-59,999"],["Demographic","Financial Attributes","Net Worth","0-24,999"],["Demographic","Financial Attributes","Net Worth","25,000-99,999"],["Interest","Games","Video Games","Genres"],["Interest","Games","Video Games","Online Games"]]</t>
  </si>
  <si>
    <t>2017-01-28T00:40:16.364Z</t>
  </si>
  <si>
    <t>ej09s41</t>
  </si>
  <si>
    <t>Copy of Payback 1</t>
  </si>
  <si>
    <t>2017-04-28T00:34:39.967Z</t>
  </si>
  <si>
    <t>nyCELIjKv8TKIytKyvrAPOPWNjY2</t>
  </si>
  <si>
    <t>http://jugssports.com</t>
  </si>
  <si>
    <t>[["Online Activity"]]</t>
  </si>
  <si>
    <t>["sna4g9v","c6zxmmg","mcjywfo","12zt9t1"]</t>
  </si>
  <si>
    <t>2017-01-30T15:08:52.176Z</t>
  </si>
  <si>
    <t>drh7a2f</t>
  </si>
  <si>
    <t>JUGS T</t>
  </si>
  <si>
    <t>2017-04-30T15:04:29.768Z</t>
  </si>
  <si>
    <t>nT4YpcX7R3OvD4lhNUFrmYiBuTq2</t>
  </si>
  <si>
    <t>-Kbq-9l1haRgVLo2Ufwh</t>
  </si>
  <si>
    <t>http://www.dekedigital.com</t>
  </si>
  <si>
    <t>[["Interest","Finance"],["Business &amp; Industry","Industry","Business &amp; Finance"],["Demographic","Financial Attributes","Income"]]</t>
  </si>
  <si>
    <t>2017-01-31T19:29:07.858Z</t>
  </si>
  <si>
    <t>xxekr7g</t>
  </si>
  <si>
    <t>Deke Test Campaign #2</t>
  </si>
  <si>
    <t>2017-04-30T23:49:27.071Z</t>
  </si>
  <si>
    <t>yfNOa7QWeiemGG1SV9mOivyAd413</t>
  </si>
  <si>
    <t>https://www.youtube.com/channel/UCCww-R0oM_CQWXerBcNyKKw</t>
  </si>
  <si>
    <t>[["In Market","Retail"],["Interest","Food &amp; Drink","Grocery Stores"]]</t>
  </si>
  <si>
    <t>2017-02-06T20:22:07.752Z</t>
  </si>
  <si>
    <t>oftvswe</t>
  </si>
  <si>
    <t>Brandzooka Super Bowl AirBnB</t>
  </si>
  <si>
    <t>2017-05-06T20:19:27.952Z</t>
  </si>
  <si>
    <t>0GwBZOB7KOgNis6ZbBMvIPMY7PD3</t>
  </si>
  <si>
    <t>-KcK3HeBI-187KssdgA8</t>
  </si>
  <si>
    <t>https://www.youtube.com/watch?v=GDzMxlw2Fgo&amp;feature=youtu.be</t>
  </si>
  <si>
    <t>2017-02-06T20:30:00.290Z</t>
  </si>
  <si>
    <t>2hu8z4k</t>
  </si>
  <si>
    <t>Brandzooka Super Bowl MrClean</t>
  </si>
  <si>
    <t>2017-05-06T20:19:27.953Z</t>
  </si>
  <si>
    <t>https://www.youtube.com/channel/UCY5sr2U4GNio-im0-ytu3lQ</t>
  </si>
  <si>
    <t>2017-02-06T20:35:06.925Z</t>
  </si>
  <si>
    <t>0vxxwg8</t>
  </si>
  <si>
    <t>Copy of Brandzooka Super Bow Bai</t>
  </si>
  <si>
    <t>2017-05-06T20:34:31.156Z</t>
  </si>
  <si>
    <t>https://www.youtube.com/channel/UCr5X1GkJDgziekBtAkZWjXQ</t>
  </si>
  <si>
    <t>2017-02-06T20:39:32.670Z</t>
  </si>
  <si>
    <t>xb63mtn</t>
  </si>
  <si>
    <t>Brandzooka Super Bowl Skittles</t>
  </si>
  <si>
    <t>https://www.youtube.com/user/MexicanAvocados</t>
  </si>
  <si>
    <t>2017-02-06T20:45:15.913Z</t>
  </si>
  <si>
    <t>6egmrwx</t>
  </si>
  <si>
    <t>Brandzooka Super Bowl Avocados From Mexico</t>
  </si>
  <si>
    <t>http://www.inandoutmoving.com</t>
  </si>
  <si>
    <t>[["In Market","Real Estate"],["Interest","Real Estate"]]</t>
  </si>
  <si>
    <t>2017-02-17T22:13:39.276Z</t>
  </si>
  <si>
    <t>zle1e2o</t>
  </si>
  <si>
    <t>in and out moving</t>
  </si>
  <si>
    <t>2017-05-17T22:04:34.063Z</t>
  </si>
  <si>
    <t>qHYKGbArGtWOfvuViorYuLGfotp1</t>
  </si>
  <si>
    <t>https://www.yayimages.com</t>
  </si>
  <si>
    <t>[["","Demographic"],["","Business &amp; Industry"],["","Interest"],["","Lifestyle"],["","Past Purchasers"],["","Online Activity"],["","In Market"]]</t>
  </si>
  <si>
    <t>["10029","10010","90001","94016","98101","01841","33018","85001"]</t>
  </si>
  <si>
    <t>2017-03-03T20:38:58.788Z</t>
  </si>
  <si>
    <t>ao9o8ha</t>
  </si>
  <si>
    <t>Copy of How to Stream Unlimited Images 2</t>
  </si>
  <si>
    <t>2017-06-03T20:34:31.016Z</t>
  </si>
  <si>
    <t>dSbTgkWCd3czpQSr0T8bKW95PCy1</t>
  </si>
  <si>
    <t>[["","Demographic"],["","Business &amp; Industry"],["","Interest"],["","Lifestyle"],["","Past Purchasers"],["","Online Activity"],["","In Market"],["Business &amp; Industry","Company Age"],["Business &amp; Industry","Company Sales"],["Business &amp; Industry","Company Size"],["Demographic","Education"],["In Market for","Education"],["In Market for","Pets &amp; Animals"],["Interest","Retail &amp; Shopping"],["Interest","Arts &amp; Entertainment"]]</t>
  </si>
  <si>
    <t>["United States","United Kingdom","Monaco"]</t>
  </si>
  <si>
    <t>2017-05-09T21:05:58.914Z</t>
  </si>
  <si>
    <t>[[39,40,41,42,43,44],[45,46,47,48,49,50],[36,37,38],[63,64,65,66,67,68],[69,70,71,72,73,74],[60,61,62],[87,88,89,90,91,92],[93,94,95,96,97,98],[84,85,86],[111,112,113,114,115,116],[117,118,119,120,121,122],[108,109,110],[135,136,137,138,139,140],[141,142,143,144,145,146],[132,133,134]]</t>
  </si>
  <si>
    <t>dm9jzqu</t>
  </si>
  <si>
    <t>How to Stream Unlimited Images 3</t>
  </si>
  <si>
    <t>2017-08-09T21:04:44.969Z</t>
  </si>
  <si>
    <t>https://www.rootcompass.com/</t>
  </si>
  <si>
    <t>[["","Demographic"],["","In Market"],["","Interest"],["","Lifestyle"],["","Online Activity"]]</t>
  </si>
  <si>
    <t>2017-02-23T14:39:09.687Z</t>
  </si>
  <si>
    <t>nl4ptup</t>
  </si>
  <si>
    <t>Root Compass Pieces of Me</t>
  </si>
  <si>
    <t>2017-05-23T14:34:29.964Z</t>
  </si>
  <si>
    <t>0vb3PmgegtQZ52Z3CPVX4tNC6uU2</t>
  </si>
  <si>
    <t>http://www.visitlakeoconee.com</t>
  </si>
  <si>
    <t>["dvgv2b9","m689bl9","aewhq5a"]</t>
  </si>
  <si>
    <t>2017-03-01T21:17:31.125Z</t>
  </si>
  <si>
    <t>h84cxk0</t>
  </si>
  <si>
    <t>Lake Oconee National Tavern Bar Snack</t>
  </si>
  <si>
    <t>2017-06-01T21:04:28.672Z</t>
  </si>
  <si>
    <t>sv98NsjzPhfuanSVhELRtpcio863</t>
  </si>
  <si>
    <t>https://www.overthetopseo.com/</t>
  </si>
  <si>
    <t>[["","Business &amp; Industry"],["","In Market"],["","Interest"],["","Lifestyle"],["","Online Activity"],["","Past Purchasers"],["","Demographic"]]</t>
  </si>
  <si>
    <t>["pilbshsog3","1elw14gyav","uulfophy7g","vgdr7eadfq","ncuz82ov12","two5ap3ozm","wqqz9dbh8l","do74p4zfc9","hig4iabuox"]</t>
  </si>
  <si>
    <t>2017-03-02T17:15:53.745Z</t>
  </si>
  <si>
    <t>h9mkbcf</t>
  </si>
  <si>
    <t>Over The Top SEO</t>
  </si>
  <si>
    <t>2017-06-02T17:04:39.756Z</t>
  </si>
  <si>
    <t>5A5P7UcnjsUDQxyeTzFrtaSp3TI3</t>
  </si>
  <si>
    <t>-KeF-c9ELqIf2b9AxvVU</t>
  </si>
  <si>
    <t>https://4implantsolution.com/</t>
  </si>
  <si>
    <t>[["","Business &amp; Industry"],["","Demographic"],["","In Market"],["","Interest"],["","Lifestyle"],["","Online Activity"],["","Past Purchasers"]]</t>
  </si>
  <si>
    <t>2017-03-02T19:01:36.889Z</t>
  </si>
  <si>
    <t>82irn5p</t>
  </si>
  <si>
    <t>Robert H Video</t>
  </si>
  <si>
    <t>2017-06-02T18:49:30.020Z</t>
  </si>
  <si>
    <t>txAmNNaeuLWl6kqXrMhcq9tSTB92</t>
  </si>
  <si>
    <t>http://www.cbu.edu/arts</t>
  </si>
  <si>
    <t>[["Demographic","Ethnicities"],["","Lifestyle"],["","Interest"],["","Online Activity"],["Demographic","Family Attributes","Children in Household"],["Demographic","Family Attributes","Household Composition","Young Adult in Household"],["Demographic","Education","Level of Education","High School"],["Demographic","Education","Level of Education","Graduate School"],["Demographic","Family Attributes","Household Composition","Senior Adult in Household"],["Demographic","Family Attributes","Household Composition","Single Parent"],["Demographic","Education","Area of Study","Humanities"],["Demographic","Education","Level of Education","College"]]</t>
  </si>
  <si>
    <t>["chvzt4v","7hbxkai","huab93b","wuyj58t","33vivwd","qm7zsc3","bzr8hao","3mpki8r"]</t>
  </si>
  <si>
    <t>["38654","38632","38651","38011","38637","39183","30215"]</t>
  </si>
  <si>
    <t>2017-03-03T20:59:23.589Z</t>
  </si>
  <si>
    <t>03jqqwn</t>
  </si>
  <si>
    <t>Rosa Deal School of Arts: Where You Matter</t>
  </si>
  <si>
    <t>2017-06-03T20:49:29.536Z</t>
  </si>
  <si>
    <t>qqBs1LcuvpYiNwHCbT7Zcz7hyel1</t>
  </si>
  <si>
    <t>https://www.yayimages.com/affiliate-program</t>
  </si>
  <si>
    <t>[["","Business &amp; Industry"],["","Demographic"],["","In Market"],["","Interest"],["","Lifestyle"],["","Online Activity"],["","Past Purchasers"],["Business &amp; Industry","Company Age"],["Business &amp; Industry","Company Sales"],["Business &amp; Industry","Company Size"],["Business &amp; Industry","Industry"],["Demographic","Education"],["In Market for","Autos"],["Interest","Books &amp; Literature"],["Demographic","Occupation","Business Owner"]]</t>
  </si>
  <si>
    <t>["United States","Germany","Norway"]</t>
  </si>
  <si>
    <t>["wg9jwwe0k","wqqz9dbh8l","idp2surqc7","1zruvvw","8zd6v95","8tjq5cb","7fcnng5","weomtt4","do74p4zfc9"]</t>
  </si>
  <si>
    <t>2017-05-09T20:47:55.796Z</t>
  </si>
  <si>
    <t>iaaskz5</t>
  </si>
  <si>
    <t>YAY Affiliate Program 2</t>
  </si>
  <si>
    <t>2017-08-09T20:34:36.489Z</t>
  </si>
  <si>
    <t>https://www.hcfmedia.com/recruitment-video-works/</t>
  </si>
  <si>
    <t>[["","Business &amp; Industry"]]</t>
  </si>
  <si>
    <t>["pilbshsog3"]</t>
  </si>
  <si>
    <t>2017-03-08T17:58:53.249Z</t>
  </si>
  <si>
    <t>azx8fks</t>
  </si>
  <si>
    <t>Recruiting Videos</t>
  </si>
  <si>
    <t>2017-06-08T17:49:27.751Z</t>
  </si>
  <si>
    <t>ZMwLoGcRRoSSwUOQM9OBafVBKSE2</t>
  </si>
  <si>
    <t>-Kej2QL2UR8TH-8NzW8U</t>
  </si>
  <si>
    <t>http://atlantabarbernomicsexpo.com/</t>
  </si>
  <si>
    <t>[["Lifestyle"],["Online Activity"],["In Market","Retail"],["In Market","Education"],["Interest","Health"],["Interest","Fashion &amp; Style"],["Interest","Beauty"],["Interest","Arts &amp; Entertainment"]]</t>
  </si>
  <si>
    <t>["United States","Nigeria","Guyana"]</t>
  </si>
  <si>
    <t>["web","apps","mobile"]</t>
  </si>
  <si>
    <t>2017-03-12T02:02:14.188Z</t>
  </si>
  <si>
    <t>gegesz5</t>
  </si>
  <si>
    <t>Atlanta Barbernomics Expo</t>
  </si>
  <si>
    <t>2017-06-12T01:49:28.263Z</t>
  </si>
  <si>
    <t>https://www.4thqclutch.com/</t>
  </si>
  <si>
    <t>[["Online Activity"],["Demographic","Ethnicities"],["Lifestyle","Young Adults"]]</t>
  </si>
  <si>
    <t>["United States","Turks and Caicos Island","Trinidad and Tabago"]</t>
  </si>
  <si>
    <t>2017-03-12T02:07:13.660Z</t>
  </si>
  <si>
    <t>oalcxzv</t>
  </si>
  <si>
    <t>4th Q Clutch</t>
  </si>
  <si>
    <t>2017-06-12T02:04:36.608Z</t>
  </si>
  <si>
    <t>https://wimmiw.com/</t>
  </si>
  <si>
    <t>[["In Market"],["Interest"],["Lifestyle"],["Online Activity"]]</t>
  </si>
  <si>
    <t>["China","Philippines","South Korea","United States"]</t>
  </si>
  <si>
    <t>2017-03-12T02:17:47.410Z</t>
  </si>
  <si>
    <t>gbcdq4w</t>
  </si>
  <si>
    <t>WIM</t>
  </si>
  <si>
    <t>https://www.kickstarter.com/projects/powerhunt/cortex-intelligent-rugged-off-grid-power-storage?ref=project_link</t>
  </si>
  <si>
    <t>male</t>
  </si>
  <si>
    <t>[["Demographic","Family Attributes"],["Demographic","Home Owner"],["Demographic","Marital Status","Married"],["Demographic","Education","Level of Education","College"],["Demographic","Education","Level of Education","Graduate School"],["Demographic","Financial Attributes","Income","150,000+"]]</t>
  </si>
  <si>
    <t>["10301","10302","10303","10304","10305","10306","10307","10308","10309","10310","10311","10312","10313","10314","11702","11703","11704","11705","11706","11708","07302"]</t>
  </si>
  <si>
    <t>["mobile"]</t>
  </si>
  <si>
    <t>2017-03-14T00:27:23.917Z</t>
  </si>
  <si>
    <t>ivo42sy</t>
  </si>
  <si>
    <t>Cortex Blizzard</t>
  </si>
  <si>
    <t>2017-06-14T00:19:34.785Z</t>
  </si>
  <si>
    <t>6bEwmUYDwPd3epfLlpVBZ3OKVIW2</t>
  </si>
  <si>
    <t>http://www.crabfood.tv</t>
  </si>
  <si>
    <t>[["Business &amp; Industry","Industry","Arts &amp; Entertainment"],["Business &amp; Industry","Industry","Computers &amp; Technology"],["Demographic","Occupation","Sales &amp; Marketing"],["Demographic","Occupation","Business Owner"]]</t>
  </si>
  <si>
    <t>["97205","97209","97201","97221","97202","97214"]</t>
  </si>
  <si>
    <t>2017-04-26T02:10:23.683Z</t>
  </si>
  <si>
    <t>974zt5y</t>
  </si>
  <si>
    <t>Design Week</t>
  </si>
  <si>
    <t>2017-07-26T02:04:38.478Z</t>
  </si>
  <si>
    <t>DFOx7oGwviSsLFmfOGK4OmxVhL72</t>
  </si>
  <si>
    <t>https://www.cbu.edu/arts</t>
  </si>
  <si>
    <t>[["Demographic","Ethnicities"],["Interest","Arts &amp; Entertainment"],["Interest","Books &amp; Literature"],["Interest","Business","Business Education"],["In Market for","Education","Undergraduate"],["Interest","News","Current Events"],["In Market for","Education","Graduate"],["Interest","Business","Advertising"],["Interest","News","Weather"],["Interest","News","Environmental"],["Interest","News","Politics"],["Demographic","Family Attributes","Household Composition"],["Demographic","Education","Area of Study","Humanities"],["Demographic","Education","Level of Education","High School"],["Demographic","Education","Level of Education","College"],["Demographic","Family Attributes","Children in Household","Any"]]</t>
  </si>
  <si>
    <t>["chvzt4v","kpk9asa","33vivwd","huab93b","wuyj58t","shnqniy","qm7zsc3","3mpki8r","7hbxkai","fzcnoql"]</t>
  </si>
  <si>
    <t>["38654","38680","38632"]</t>
  </si>
  <si>
    <t>2017-04-20T17:14:05.401Z</t>
  </si>
  <si>
    <t>reach</t>
  </si>
  <si>
    <t>[[31,32,33,34,35],[55,56,57,58,59],[79,80,81,82,83],[103,104,105,106,107],[127,128,129,130,131],[151,152,153,154,155],[7,8,9,10,11],[39,40,41,42,43,44],[63,64,65,66,67,68],[87,88,89,90,91,92],[111,112,113,114,115,116],[135,136,137,138,139,140],[159,160,161,162,163,164],[15,16,17,18,19,20],[45,46,47,48,49,50],[69,70,71,72,73,74],[93,94,95,96,97,98],[117,118,119,120,121,122],[141,142,143,144,145,146],[165,166,167,0,1,2],[21,22,23,24,25,26]]</t>
  </si>
  <si>
    <t>iu92n6b</t>
  </si>
  <si>
    <t>CBU Rosa Deal School of Arts 3</t>
  </si>
  <si>
    <t>2017-07-20T17:04:47.859Z</t>
  </si>
  <si>
    <t>[["Demographic","Ethnicities"],["Lifestyle","Charity &amp; Philanthropy"],["Demographic","Marital Status"],["Interest","Books &amp; Literature"],["Lifestyle","Religion &amp; Inspiration"],["Lifestyle","Young Adults"],["Interest","Arts &amp; Entertainment"],["Lifestyle","Environment"],["Demographic","Family Attributes","Children in Household"],["Interest","Business","Advertising"],["Interest","Business","Business Education"],["In Market for","Education","Graduate"],["In Market for","Education","Undergraduate"],["Demographic","Family Attributes","Household Composition"],["Demographic","Education","Area of Study","Humanities"],["Demographic","Education","Level of Education","High School"],["Demographic","Education","Level of Education","College"]]</t>
  </si>
  <si>
    <t>["chvzt4v","33vivwd","kpk9asa","huab93b","qm7zsc3","3mpki8r","7hbxkai","bzr8hao","wuyj58t","fzcnoql"]</t>
  </si>
  <si>
    <t>["38680","38654","38632"]</t>
  </si>
  <si>
    <t>2017-03-28T18:14:14.366Z</t>
  </si>
  <si>
    <t>[[31,32,33,34,35],[55,56,57,58,59],[79,80,81,82,83],[103,104,105,106,107],[127,128,129,130,131],[151,152,153,154,155],[7,8,9,10,11],[45,46,47,48,49,50],[69,70,71,72,73,74],[93,94,95,96,97,98],[117,118,119,120,121,122],[141,142,143,144,145,146],[165,166,167,0,1,2],[21,22,23,24,25,26],[39,40,41,42,43,44],[63,64,65,66,67,68],[87,88,89,90,91,92],[111,112,113,114,115,116],[135,136,137,138,139,140],[159,160,161,162,163,164],[15,16,17,18,19,20]]</t>
  </si>
  <si>
    <t>zsh095l</t>
  </si>
  <si>
    <t>Rosa Deal School of Arts - Where You Matter 2</t>
  </si>
  <si>
    <t>2017-06-28T18:04:38.975Z</t>
  </si>
  <si>
    <t>https://www.eventbrite.com/e/2017-ncaa-division-i-mens-and-womens-golf-championships-tickets-28349306539?aff=giantsteps#tickets</t>
  </si>
  <si>
    <t>[["Lifestyle","Healthy Living"],["Interest","Home &amp; Garden"],["Interest","Real Estate"],["Interest","Sports"],["Lifestyle","Charity &amp; Philanthropy"],["Lifestyle","Family &amp; Parenting"],["Interest","Health"],["Interest","Fashion &amp; Style"],["Interest","Family &amp; Parenting"],["Interest","DIY"],["Interest","Business"],["Interest","Arts &amp; Entertainment"],["Interest","Pets &amp; Animals"]]</t>
  </si>
  <si>
    <t>["60510","60134","60119","60174","60175","60502","60503","60504","60505","60506","60507","60538","60542","60563","60564","60568","60569","60585","60598","60599","60440","60490","60540","60565","60566","60567","60187","60189","60521","60522","60527","60515","60516","60523","60043","60093","60022","60035","60045"]</t>
  </si>
  <si>
    <t>2017-04-09T21:25:40.550Z</t>
  </si>
  <si>
    <t>[[21,22,23,24,25,26],[15,16,17,18,19,20]]</t>
  </si>
  <si>
    <t>vfpflli</t>
  </si>
  <si>
    <t>GianStepsGolf</t>
  </si>
  <si>
    <t>2017-07-09T21:19:39.779Z</t>
  </si>
  <si>
    <t>0ecSSRiUGzRA9M2V0MZ6vw5cpxk1</t>
  </si>
  <si>
    <t>["60510","60134","60119","60174","60175","60502","60503","60504","60505","60506","60507","60538","60542","60563","60564","60568","60569","60585","60598","60599","60440","60490","60540","60565","60566","60567","60187","60189","60521","60522","60527","60515","60516","60523","60043","60093","60022","60035"]</t>
  </si>
  <si>
    <t>2017-05-24T21:59:39.760Z</t>
  </si>
  <si>
    <t>dq73bnq</t>
  </si>
  <si>
    <t>Copy of Copy of GianStepsGolf</t>
  </si>
  <si>
    <t>2017-08-24T21:49:41.116Z</t>
  </si>
  <si>
    <t>2017-05-18T20:29:01.144Z</t>
  </si>
  <si>
    <t>cc0dgh2</t>
  </si>
  <si>
    <t>Copy of GianStepsGolf</t>
  </si>
  <si>
    <t>2017-08-18T20:19:40.829Z</t>
  </si>
  <si>
    <t>https://igg.me/at/fitow</t>
  </si>
  <si>
    <t>[["Lifestyle","Healthy Living"],["Lifestyle","Seniors"],["Interest","Fashion &amp; Style"],["Interest","Health"],["Interest","Home &amp; Garden"],["Interest","Pets &amp; Animals"],["Interest","Sports"],["Past Purchasers","Health"],["Past Purchasers","Apparel"],["Demographic","Occupation","Health"],["Demographic","Occupation","Technical"],["Demographic","Occupation","Agriculture &amp; Manufacturing"]]</t>
  </si>
  <si>
    <t>["8tjq5cb","fa575xk","i1rere8xdw"]</t>
  </si>
  <si>
    <t>2017-04-10T17:14:35.532Z</t>
  </si>
  <si>
    <t>[[84,85,86],[60,61,62],[87,88,89,90,91,92],[63,64,65,66,67,68],[55,56,57,58,59],[79,80,81,82,83],[103,104,105,106,107],[108,109,110],[111,112,113,114,115,116],[127,128,129,130,131],[132,133,134],[135,136,137,138,139,140],[31,32,33,34,35],[36,37,38],[39,40,41,42,43,44],[12,13,14],[156,157,158],[159,160,161,162,163,164],[15,16,17,18,19,20]]</t>
  </si>
  <si>
    <t>94b9j83</t>
  </si>
  <si>
    <t>FiTow South FL</t>
  </si>
  <si>
    <t>2017-07-10T17:04:31.523Z</t>
  </si>
  <si>
    <t>7362gVUC3eYfBmca7CS3oZIKrYT2</t>
  </si>
  <si>
    <t>http://www.fitapproach.com</t>
  </si>
  <si>
    <t>[["In Market for","Health"],["Interest","Health"],["Lifestyle","Luxury Living"],["Lifestyle","Healthy Living"],["Interest","Hobbies &amp; Leisure","Yoga"]]</t>
  </si>
  <si>
    <t>["Canada","United States","Puerto Rico"]</t>
  </si>
  <si>
    <t>["weomtt4","oqbwsvz","8zd6v95","r44rt8h","afiwgroo","cqe4nvg","tsd26m1","wqqz9dbh8l","1zruvvw","vgdr7eadfq","1ov5jty","vtzj2ny","kbmzurd","wrd6yvk","sna4g9v","lqp6j1i","2877mkq"]</t>
  </si>
  <si>
    <t>2017-04-10T17:19:28.328Z</t>
  </si>
  <si>
    <t>b7fwz1a</t>
  </si>
  <si>
    <t>FFY HIIT Yoga</t>
  </si>
  <si>
    <t>5oP5ZP78kXe6Xfgl1ionMv4HYBc2</t>
  </si>
  <si>
    <t>2017-04-15T13:10:03.829Z</t>
  </si>
  <si>
    <t>62dsini</t>
  </si>
  <si>
    <t>Copy of FiTow South FL</t>
  </si>
  <si>
    <t>2017-07-15T13:04:46.049Z</t>
  </si>
  <si>
    <t>-KhxSIeQOiA-c4ido9Lg</t>
  </si>
  <si>
    <t>http://ICONresLiving.com/Orlando</t>
  </si>
  <si>
    <t>[["Interest","Real Estate"],["Demographic","Marital Status","Single"],["In Market for","Real Estate","Home Value $300,000-$499,000"],["Demographic","Home Owner","Length of Residence","3-5 Years"],["Demographic","Home Owner","Length of Residence","6-9 Years"]]</t>
  </si>
  <si>
    <t>["7fcnng5"]</t>
  </si>
  <si>
    <t>2017-04-17T19:51:29.427Z</t>
  </si>
  <si>
    <t>[[31,32,33,34,35],[36,37,38],[39,40,41,42,43,44],[55,56,57,58,59],[60,61,62],[63,64,65,66,67,68],[79,80,81,82,83],[84,85,86],[87,88,89,90,91,92],[103,104,105,106,107],[108,109,110],[111,112,113,114,115,116],[127,128,129,130,131],[132,133,134],[135,136,137,138,139,140]]</t>
  </si>
  <si>
    <t>mq278sv</t>
  </si>
  <si>
    <t>ICON Orlando</t>
  </si>
  <si>
    <t>2017-07-17T19:49:39.239Z</t>
  </si>
  <si>
    <t>bOjac8n4AZTf71tlRtG25UYLMyx1</t>
  </si>
  <si>
    <t>https://www.alphayachting.com/</t>
  </si>
  <si>
    <t>[["Interest","Travel","Cruises"],["Interest","Travel","Destinations"],["Interest","Travel","Flights"],["Past Purchasers","Travel","Leisure Travelers"],["Past Purchasers","Travel","Business Travelers"],["Past Purchasers","Travel","Cruises"],["Demographic","Education","Level of Education","Graduate School"],["Demographic","Education","Level of Education","College"],["Demographic","Financial Attributes","Income","150,000+"]]</t>
  </si>
  <si>
    <t>["United States","Switzerland"]</t>
  </si>
  <si>
    <t>["8w3bkknk6v","o9uuxmvmax","i1rere8xdw","2bfmr9ivil"]</t>
  </si>
  <si>
    <t>2017-05-09T11:02:32.628Z</t>
  </si>
  <si>
    <t>[[39,40,41,42,43,44],[63,64,65,66,67,68],[87,88,89,90,91,92],[111,112,113,114,115,116],[135,136,137,138,139,140],[159,160,161,162,163,164],[15,16,17,18,19,20]]</t>
  </si>
  <si>
    <t>48jmpzz</t>
  </si>
  <si>
    <t>Yachting Greece 2</t>
  </si>
  <si>
    <t>2017-08-09T10:49:41.542Z</t>
  </si>
  <si>
    <t>ZE3iTmaA4sS7LT7R4yy2G5FgMkE3</t>
  </si>
  <si>
    <t>[["Interest","Travel"],["Demographic","Financial Attributes","Income","150,000+"]]</t>
  </si>
  <si>
    <t>["Italy","United Kingdom","Switzerland"]</t>
  </si>
  <si>
    <t>["crqrrah","p44449o","1zc2ufi","lzo2kw3"]</t>
  </si>
  <si>
    <t>2017-05-17T20:06:12.032Z</t>
  </si>
  <si>
    <t>u8xsjxg</t>
  </si>
  <si>
    <t>Yachting Greece 3</t>
  </si>
  <si>
    <t>2017-08-17T20:04:47.148Z</t>
  </si>
  <si>
    <t>https://www.alphayachting.com</t>
  </si>
  <si>
    <t>[["In Market for","Travel","Cruise"],["In Market for","Travel","International Travelers"],["Demographic","Financial Attributes","Income","75,000-99,999"]]</t>
  </si>
  <si>
    <t>["Italy","United Kingdom","France"]</t>
  </si>
  <si>
    <t>2017-05-25T18:52:32.234Z</t>
  </si>
  <si>
    <t>zqtfn2l</t>
  </si>
  <si>
    <t>Yachting Greece 4</t>
  </si>
  <si>
    <t>2017-08-25T18:51:21.521Z</t>
  </si>
  <si>
    <t>https://www.youtube.com/user/InventRightTV</t>
  </si>
  <si>
    <t>[["Interest","DIY"],["Lifestyle","Luxury Living"],["Interest","Computers &amp; Technology","Computers"],["Interest","Hobbies &amp; Leisure","Auto Work"],["Interest","Home &amp; Garden","Home Improvement"],["Interest","Hobbies &amp; Leisure","Handicrafts"],["Interest","Hobbies &amp; Leisure","Woodworking"],["Demographic","Occupation","Agriculture &amp; Manufacturing"],["Demographic","Occupation","Business Owner"],["Demographic","Occupation","Construction"],["Demographic","Occupation","Engineering"],["Interest","Business","Small Business"],["Demographic","Occupation","Blue Collar"],["In Market for","Education","Continuing Education"],["Interest","Computers &amp; Technology","Electronics"],["Demographic","Occupation","Administrative"],["Demographic","Financial Attributes","Income","40,000-49,999"],["Demographic","Financial Attributes","Income","50,000-59,999"],["Demographic","Financial Attributes","Income","60,000-74,999"],["Demographic","Financial Attributes","Income","75,000-99,999"]]</t>
  </si>
  <si>
    <t>2017-04-25T18:46:29.312Z</t>
  </si>
  <si>
    <t>[[31,32,33,34,35],[39,40,41,42,43,44],[45,46,47,48,49,50],[55,56,57,58,59],[63,64,65,66,67,68],[69,70,71,72,73,74],[93,94,95,96,97,98],[87,88,89,90,91,92],[79,80,81,82,83],[103,104,105,106,107],[111,112,113,114,115,116],[117,118,119,120,121,122],[141,142,143,144,145,146],[127,128,129,130,131],[151,152,153,154,155],[159,160,161,162,163,164],[156,157,158],[165,166,167,0,1,2],[7,8,9,10,11],[12,13,14],[15,16,17,18,19,20]]</t>
  </si>
  <si>
    <t>m6v65kf</t>
  </si>
  <si>
    <t>YT Promo (Scott B Fun Cut) - Broad</t>
  </si>
  <si>
    <t>2017-07-25T18:34:43.916Z</t>
  </si>
  <si>
    <t>http://boulderstartupweek.com/</t>
  </si>
  <si>
    <t>[["Business &amp; Industry","Company Age","2-5 Years"],["Demographic","Education","Area of Study"],["Business &amp; Industry","Company Age","6-10 Years"],["Business &amp; Industry","Company Size","Large"],["Business &amp; Industry","Company Size","Medium"],["Business &amp; Industry","Company Size","Small"],["Business &amp; Industry","Company Size","Micro"],["Business &amp; Industry","Company Size","Public"],["Business &amp; Industry","Company Age","Less Than 2 Years"],["Demographic","Ethnicities","Asian"],["Demographic","Ethnicities","African American"],["Demographic","Ethnicities","Latino &amp; Hispanic"],["Demographic","Ethnicities","Middle Eastern"],["Demographic","Education","Level of Education","Graduate School"],["Demographic","Education","Level of Education","College"],["Demographic","Education","Level of Education","Enrolled"]]</t>
  </si>
  <si>
    <t>["bdr8df8","ydatrr3"]</t>
  </si>
  <si>
    <t>2017-05-13T10:14:05.244Z</t>
  </si>
  <si>
    <t>[[31,32,33,34,35],[55,56,57,58,59],[79,80,81,82,83],[103,104,105,106,107],[127,128,129,130,131],[151,152,153,154,155],[7,8,9,10,11],[39,40,41,42,43,44],[63,64,65,66,67,68],[87,88,89,90,91,92],[111,112,113,114,115,116],[135,136,137,138,139,140],[159,160,161,162,163,164],[15,16,17,18,19,20]]</t>
  </si>
  <si>
    <t>snh00nq</t>
  </si>
  <si>
    <t>Copy of BSW17</t>
  </si>
  <si>
    <t>2017-08-13T10:04:45.086Z</t>
  </si>
  <si>
    <t>PF2rOvh1qneG3DgFKRW7tlyGkIS2</t>
  </si>
  <si>
    <t>http://www.hurricanemedia.co.uk/</t>
  </si>
  <si>
    <t>[["Demographic","Occupation"],["Business &amp; Industry","Industry","Business &amp; Finance"],["Business &amp; Industry","Industry","Health Care"],["Business &amp; Industry","Industry","Manufacturing"],["Business &amp; Industry","Industry","Real Estate"],["Business &amp; Industry","Industry","Services"]]</t>
  </si>
  <si>
    <t>["United Kingdom"]</t>
  </si>
  <si>
    <t>2017-05-04T17:08:03.568Z</t>
  </si>
  <si>
    <t>[[31,32,33,34,35],[36,37,38],[39,40,41,42,43,44],[63,64,65,66,67,68],[60,61,62],[55,56,57,58,59],[79,80,81,82,83],[84,85,86],[87,88,89,90,91,92],[111,112,113,114,115,116],[108,109,110],[103,104,105,106,107],[127,128,129,130,131],[132,133,134],[135,136,137,138,139,140],[159,160,161,162,163,164],[156,157,158],[151,152,153,154,155],[7,8,9,10,11],[12,13,14],[15,16,17,18,19,20]]</t>
  </si>
  <si>
    <t>jaoxcm3</t>
  </si>
  <si>
    <t>Brand promo</t>
  </si>
  <si>
    <t>2017-08-04T17:04:42.134Z</t>
  </si>
  <si>
    <t>3DbHAlSAHzg21jVMvGDjrisFH1q1</t>
  </si>
  <si>
    <t>https://www.automatework.com</t>
  </si>
  <si>
    <t>[["Business &amp; Industry","Company Size"],["Business &amp; Industry","Company Sales"]]</t>
  </si>
  <si>
    <t>2017-05-04T17:37:34.215Z</t>
  </si>
  <si>
    <t>[[31,32,33,34,35],[55,56,57,58,59],[79,80,81,82,83],[103,104,105,106,107],[127,128,129,130,131],[151,152,153,154,155],[7,8,9,10,11],[36,37,38],[60,61,62],[84,85,86],[108,109,110],[132,133,134],[156,157,158],[12,13,14],[39,40,41,42,43,44],[63,64,65,66,67,68],[87,88,89,90,91,92],[111,112,113,114,115,116],[135,136,137,138,139,140],[159,160,161,162,163,164],[15,16,17,18,19,20]]</t>
  </si>
  <si>
    <t>5itw4we</t>
  </si>
  <si>
    <t>AutomateWork Campaign 1</t>
  </si>
  <si>
    <t>2017-08-04T17:34:53.296Z</t>
  </si>
  <si>
    <t>jSNaZtrqrvcvt69XkgcKo3CAjks2</t>
  </si>
  <si>
    <t>-KjOXuBIh-0TVahk2Q8e</t>
  </si>
  <si>
    <t>http://postwoodworking.com/?utm_source=brandzooka&amp;utm_medium=video&amp;utm_campaign=large_shed&amp;utm_content=good_process</t>
  </si>
  <si>
    <t>[["Demographic","Home Owner"],["Demographic","Financial Attributes","Net Worth","25,000-99,999"],["Demographic","Financial Attributes","Net Worth","100,000-249,000"],["Demographic","Financial Attributes","Net Worth","250,000-$374,999"],["Demographic","Financial Attributes","Net Worth","375,000-$499,999"],["Demographic","Financial Attributes","Net Worth","500,000-$749,999"],["Demographic","Financial Attributes","Net Worth","750,000-$999,999"]]</t>
  </si>
  <si>
    <t>["1zruvvw"]</t>
  </si>
  <si>
    <t>2017-05-05T16:58:17.300Z</t>
  </si>
  <si>
    <t>[[31,32,33,34,35],[55,56,57,58,59],[79,80,81,82,83],[103,104,105,106,107],[127,128,129,130,131],[151,152,153,154,155],[7,8,9,10,11],[12,13,14],[156,157,158],[15,16,17,18,19,20],[159,160,161,162,163,164],[135,136,137,138,139,140],[132,133,134],[108,109,110],[111,112,113,114,115,116],[87,88,89,90,91,92],[84,85,86],[60,61,62],[63,64,65,66,67,68],[39,40,41,42,43,44],[36,37,38]]</t>
  </si>
  <si>
    <t>26bk5rp</t>
  </si>
  <si>
    <t>POST- Good Process</t>
  </si>
  <si>
    <t>2017-08-05T16:49:47.602Z</t>
  </si>
  <si>
    <t>eUhfvQnFm7Nz0R0G1TpfLReErvk2</t>
  </si>
  <si>
    <t>2017-05-05T17:01:34.253Z</t>
  </si>
  <si>
    <t>s6ka7j0</t>
  </si>
  <si>
    <t>POST- True Quality</t>
  </si>
  <si>
    <t>http://OutletTags.com</t>
  </si>
  <si>
    <t>[["Business &amp; Industry","Industry"],["Interest","Arts &amp; Entertainment"],["Interest","Autos"],["Interest","Retail &amp; Shopping"],["Interest","Sports"],["Interest","Home &amp; Garden"],["Interest","Business"],["Business &amp; Industry","Company Age","6-10 Years"]]</t>
  </si>
  <si>
    <t>["Canada"]</t>
  </si>
  <si>
    <t>2017-05-06T04:42:52.421Z</t>
  </si>
  <si>
    <t>[[31,32,33,34,35],[36,37,38],[39,40,41,42,43,44],[55,56,57,58,59],[60,61,62],[63,64,65,66,67,68],[79,80,81,82,83],[84,85,86],[87,88,89,90,91,92],[103,104,105,106,107],[108,109,110],[111,112,113,114,115,116],[127,128,129,130,131],[132,133,134],[135,136,137,138,139,140],[151,152,153,154,155],[156,157,158],[159,160,161,162,163,164],[165,166,167,0,1,2],[12,13,14],[15,16,17,18,19,20],[21,22,23,24,25,26]]</t>
  </si>
  <si>
    <t>7azbgr9</t>
  </si>
  <si>
    <t>Outlet Tags Canopies Ltd</t>
  </si>
  <si>
    <t>2017-08-06T04:34:47.484Z</t>
  </si>
  <si>
    <t>RZWjDwoCz0RBVg5DX3en1MqUvnB3</t>
  </si>
  <si>
    <t>http://bellatorra.com/uplifting-mist/</t>
  </si>
  <si>
    <t>[["Interest","Beauty"],["Interest","Fashion &amp; Style"]]</t>
  </si>
  <si>
    <t>2017-05-07T18:53:44.240Z</t>
  </si>
  <si>
    <t>44tlzd9</t>
  </si>
  <si>
    <t>Bellatorra Mist</t>
  </si>
  <si>
    <t>2017-08-07T18:49:47.487Z</t>
  </si>
  <si>
    <t>CEBOAvHiD4SealProelDiiz7HyI2</t>
  </si>
  <si>
    <t>https://open.spotify.com/artist/1Nejskv080HulTwcWnNPUr</t>
  </si>
  <si>
    <t>[["Interest","Arts &amp; Entertainment"],["Interest","Autos"],["Interest","Sports"]]</t>
  </si>
  <si>
    <t>["Canada","Mexico","United States"]</t>
  </si>
  <si>
    <t>2017-05-10T21:30:32.069Z</t>
  </si>
  <si>
    <t>[[31,32,33,34,35],[60,61,62],[87,88,89,90,91,92],[111,112,113,114,115,116],[135,136,137,138,139,140],[156,157,158],[12,13,14]]</t>
  </si>
  <si>
    <t>olpiz16</t>
  </si>
  <si>
    <t>DAVIS Get Mine (test)</t>
  </si>
  <si>
    <t>2017-08-10T21:19:40.964Z</t>
  </si>
  <si>
    <t>dXoyKp1ZwogSlUGqwxMifh6TztE3</t>
  </si>
  <si>
    <t>https://tractortoolsdirect.com/product-category/power-harrows/</t>
  </si>
  <si>
    <t>[["Business &amp; Industry","Industry","Agriculture &amp; Forestry"],["In Market for","Outdoor Activities","Horse Riding"],["In Market for","Pets &amp; Animals","Horses"],["Demographic","Occupation","Agriculture &amp; Manufacturing"]]</t>
  </si>
  <si>
    <t>2017-05-16T12:32:08.824Z</t>
  </si>
  <si>
    <t>g23pc3t</t>
  </si>
  <si>
    <t>Copy of power harrows</t>
  </si>
  <si>
    <t>2017-08-16T12:21:28.547Z</t>
  </si>
  <si>
    <t>UzOxyG1XthVazPxrABkZJ8nMokH3</t>
  </si>
  <si>
    <t>http://flip2freedom.com/live-webinar/nothingdown.html?cfid=118</t>
  </si>
  <si>
    <t>[["Interest","Real Estate"],["Business &amp; Industry","Industry","Real Estate"]]</t>
  </si>
  <si>
    <t>2017-05-12T22:29:39.222Z</t>
  </si>
  <si>
    <t>[[27,28,29,30],[31,32,33,34,35],[36,37,38],[39,40,41,42,43,44],[45,46,47,48,49,50],[51,52,53,54],[55,56,57,58,59],[60,61,62],[63,64,65,66,67,68],[69,70,71,72,73,74],[75,76,77,78],[79,80,81,82,83],[84,85,86],[87,88,89,90,91,92],[93,94,95,96,97,98],[99,100,101,102],[103,104,105,106,107],[108,109,110],[111,112,113,114,115,116],[117,118,119,120,121,122],[123,124,125,126],[127,128,129,130,131],[132,133,134],[135,136,137,138,139,140],[141,142,143,144,145,146],[147,148,149,150],[151,152,153,154,155],[156,157,158],[159,160,161,162,163,164],[165,166,167,0,1,2],[3,4,5,6],[7,8,9,10,11],[12,13,14],[15,16,17,18,19,20],[21,22,23,24,25,26]]</t>
  </si>
  <si>
    <t>f2bb3dx</t>
  </si>
  <si>
    <t>12K Webinar Promo</t>
  </si>
  <si>
    <t>2017-08-12T22:19:47.776Z</t>
  </si>
  <si>
    <t>I7hMeozudZdOYEQtG5VImDawmPH3</t>
  </si>
  <si>
    <t>https://www.makesomethingedmonton.ca/100in1day/</t>
  </si>
  <si>
    <t>[["Interest","Family &amp; Parenting"],["Interest","DIY"],["Lifestyle","Healthy Living"],["Lifestyle","Charity &amp; Philanthropy"],["Interest","Arts &amp; Entertainment","Events"],["Interest","Hobbies &amp; Leisure","Gardening"],["Interest","Hobbies &amp; Leisure","Yoga"]]</t>
  </si>
  <si>
    <t>["ds9jfewnl"]</t>
  </si>
  <si>
    <t>2017-05-16T22:18:59.291Z</t>
  </si>
  <si>
    <t>[[36,37,38],[39,40,41,42,43,44],[60,61,62],[63,64,65,66,67,68],[84,85,86],[87,88,89,90,91,92],[108,109,110],[111,112,113,114,115,116],[132,133,134],[135,136,137,138,139,140],[156,157,158],[159,160,161,162,163,164],[12,13,14],[15,16,17,18,19,20]]</t>
  </si>
  <si>
    <t>kfxz86s</t>
  </si>
  <si>
    <t>100in1Day 2017</t>
  </si>
  <si>
    <t>2017-08-16T22:04:45.140Z</t>
  </si>
  <si>
    <t>7MxQnF7eYdbfVQFP9z4Dy8A8z2s1</t>
  </si>
  <si>
    <t>https://www.firstmortgageco.com/ready-buy-your-first-home</t>
  </si>
  <si>
    <t>[["In Market for","Real Estate","Home Value less than $100,000"],["In Market for","Real Estate","Home Value $100,000-$199,000"],["In Market for","Real Estate","Home Value $200,000-$299,000"],["In Market for","Finance","Loans"],["In Market for","Finance","Mortgages"],["Demographic","Financial Attributes","Income","50,000-59,999"],["Demographic","Financial Attributes","Income","60,000-74,999"],["Demographic","Financial Attributes","Income","75,000-99,999"],["Demographic","Financial Attributes","Income","100,000-149,999"],["Demographic","Financial Attributes","Income","150,000+"]]</t>
  </si>
  <si>
    <t>["75z6cza","76uq1ni"]</t>
  </si>
  <si>
    <t>2017-05-18T17:00:55.696Z</t>
  </si>
  <si>
    <t>g8k92l1</t>
  </si>
  <si>
    <t>First Mortgage Company - First Time Home Buyers</t>
  </si>
  <si>
    <t>2017-08-18T16:49:34.309Z</t>
  </si>
  <si>
    <t>0g9xF8Y7F9WQ6gwrnCCS3JOvpGD2</t>
  </si>
  <si>
    <t>https://www.youtube.com/watch?v=Y19FzsqM1as</t>
  </si>
  <si>
    <t>[["Interest","Games"],["Lifestyle","Fashion &amp; Style"],["Interest","Arts &amp; Entertainment","Music","Dance &amp; Electronica"],["Interest","Arts &amp; Entertainment","Music","Music Events"],["Interest","Arts &amp; Entertainment","Music","Pop"],["Interest","Arts &amp; Entertainment","Music","Other"],["Interest","Arts &amp; Entertainment","Music","World"],["Interest","Arts &amp; Entertainment","TV &amp; Movies","TV Shows"],["Interest","Arts &amp; Entertainment","TV &amp; Movies","Action &amp; Adventure"],["Interest","Arts &amp; Entertainment","TV &amp; Movies","Comedy"]]</t>
  </si>
  <si>
    <t>["Germany","United States","Japan"]</t>
  </si>
  <si>
    <t>2017-05-22T16:05:59.156Z</t>
  </si>
  <si>
    <t>[[36,37,38],[60,61,62],[84,85,86],[108,109,110],[132,133,134],[156,157,158],[12,13,14],[39,40,41,42,43,44],[63,64,65,66,67,68],[87,88,89,90,91,92],[111,112,113,114,115,116],[135,136,137,138,139,140],[159,160,161,162,163,164],[15,16,17,18,19,20],[45,46,47,48,49,50],[69,70,71,72,73,74],[93,94,95,96,97,98],[117,118,119,120,121,122],[141,142,143,144,145,146],[165,166,167,0,1,2],[21,22,23,24,25,26]]</t>
  </si>
  <si>
    <t>1q13tom</t>
  </si>
  <si>
    <t>TUJAMO - One On One</t>
  </si>
  <si>
    <t>2017-08-22T16:04:45.830Z</t>
  </si>
  <si>
    <t>rW059VVYvjYwtKvWOZlqs2QJtwB2</t>
  </si>
  <si>
    <t>http://como-adelgazar.info</t>
  </si>
  <si>
    <t>["Spain"]</t>
  </si>
  <si>
    <t>2017-05-24T20:28:50.612Z</t>
  </si>
  <si>
    <t>[[27,28,29,30],[51,52,53,54],[75,76,77,78],[99,100,101,102],[123,124,125,126],[147,148,149,150],[3,4,5,6],[31,32,33,34,35],[55,56,57,58,59],[79,80,81,82,83],[103,104,105,106,107],[127,128,129,130,131],[151,152,153,154,155],[7,8,9,10,11],[36,37,38],[60,61,62],[84,85,86],[108,109,110],[132,133,134],[156,157,158],[12,13,14],[39,40,41,42,43,44],[63,64,65,66,67,68],[87,88,89,90,91,92],[111,112,113,114,115,116],[135,136,137,138,139,140],[159,160,161,162,163,164],[15,16,17,18,19,20],[45,46,47,48,49,50],[69,70,71,72,73,74],[93,94,95,96,97,98],[117,118,119,120,121,122],[141,142,143,144,145,146],[165,166,167,0,1,2],[21,22,23,24,25,26]]</t>
  </si>
  <si>
    <t>ai3ta7u</t>
  </si>
  <si>
    <t>Test1</t>
  </si>
  <si>
    <t>2017-08-24T20:19:37.941Z</t>
  </si>
  <si>
    <t>b6BdbnsRppbtX0b9aQYlGoX09Eg2</t>
  </si>
  <si>
    <t>http://www.applewood.ca</t>
  </si>
  <si>
    <t>["t5x3vs1"]</t>
  </si>
  <si>
    <t>2017-08-17T23:00:32.229Z</t>
  </si>
  <si>
    <t>1ann95i</t>
  </si>
  <si>
    <t>August</t>
  </si>
  <si>
    <t>FTxyoLvuoPa4AwLAd3lNuabX1hL2</t>
  </si>
  <si>
    <t>["r44rt8h","5yzqycm","t5x3vs1","6byhwf3","bofksq1","sx2l3jr","iyxoggz","5f85sqz","ak5vvmh","npdvj1m"]</t>
  </si>
  <si>
    <t>["mobile","web","apps"]</t>
  </si>
  <si>
    <t>2017-05-31T15:23:15.590Z</t>
  </si>
  <si>
    <t>[[31,32,33,34,35],[36,37,38],[39,40,41,42,43,44],[55,56,57,58,59],[60,61,62],[63,64,65,66,67,68],[79,80,81,82,83],[84,85,86],[87,88,89,90,91,92],[127,128,129,130,131],[132,133,134],[135,136,137,138,139,140],[151,152,153,154,155],[156,157,158],[159,160,161,162,163,164],[103,104,105,106,107],[108,109,110],[111,112,113,114,115,116],[7,8,9,10,11],[12,13,14],[15,16,17,18,19,20],[45,46,47,48,49,50],[69,70,71,72,73,74],[93,94,95,96,97,98],[117,118,119,120,121,122],[141,142,143,144,145,146],[165,166,167,0,1,2],[21,22,23,24,25,26]]</t>
  </si>
  <si>
    <t>f1g7ndn</t>
  </si>
  <si>
    <t>Applewood Test</t>
  </si>
  <si>
    <t>2017-08-31T15:19:43.231Z</t>
  </si>
  <si>
    <t>[["In Market for","Autos"],["Interest","Autos"]]</t>
  </si>
  <si>
    <t>2017-06-20T22:35:02.661Z</t>
  </si>
  <si>
    <t>uu92gv0</t>
  </si>
  <si>
    <t>June Late</t>
  </si>
  <si>
    <t>2017-09-20T22:34:45.515Z</t>
  </si>
  <si>
    <t>http://pgprint.com/?utm_source=DDZONES&amp;utm_medium=katie</t>
  </si>
  <si>
    <t>[["Demographic","Occupation","Business Owner"],["Demographic","Occupation","White Collar"]]</t>
  </si>
  <si>
    <t>2017-06-13T16:56:19.177Z</t>
  </si>
  <si>
    <t>0pf170o</t>
  </si>
  <si>
    <t>Katie</t>
  </si>
  <si>
    <t>2017-09-13T16:49:46.852Z</t>
  </si>
  <si>
    <t>E2hJy2emJ3d0aybk1tcpbOGMvqv2</t>
  </si>
  <si>
    <t>http://www.foodyverticalgarden.com</t>
  </si>
  <si>
    <t>[["In Market for","Home &amp; Garden"],["Interest","Health"],["Interest","Home &amp; Garden"],["Lifestyle","Healthy Living"],["In Market for","Food &amp; Drink"],["In Market for","Health"],["Demographic","Occupation","Health"],["Demographic","Occupation","White Collar"],["Demographic","Occupation","Education"]]</t>
  </si>
  <si>
    <t>["5cykd7m","xtgzbe3","diylm4n","8zd6v95","1zruvvw","om8u1x9","dvgv2b9"]</t>
  </si>
  <si>
    <t>2017-06-25T22:15:00.755Z</t>
  </si>
  <si>
    <t>[[111,112,113,114,115,116],[135,136,137,138,139,140],[159,160,161,162,163,164],[15,16,17,18,19,20],[151,152,153,154,155],[87,88,89,90,91,92]]</t>
  </si>
  <si>
    <t>pelvts5</t>
  </si>
  <si>
    <t>Copy of Foody View</t>
  </si>
  <si>
    <t>2017-09-25T22:04:37.612Z</t>
  </si>
  <si>
    <t>zOyOg8OUoGd3PSBw1jYpoxV53tS2</t>
  </si>
  <si>
    <t>http://www.paypal.com/us/home</t>
  </si>
  <si>
    <t>["c6zxmmg","oc3psrf","xtgzbe3","1ov5jty","gvclzpn","8zd6v95","dvgv2b9","4m7wo33","2afsxoo","kbmzurd"]</t>
  </si>
  <si>
    <t>2017-06-12T22:09:17.698Z</t>
  </si>
  <si>
    <t>6tosf3h</t>
  </si>
  <si>
    <t>CP+B - PayPal Can Do That</t>
  </si>
  <si>
    <t>2017-09-12T22:04:46.526Z</t>
  </si>
  <si>
    <t>D8ejfy1rdmSCx4sh01eAZ1JfqDJ3</t>
  </si>
  <si>
    <t>["oc3psrf","gvclzpn","xtgzbe3","c6zxmmg","8zd6v95","dvgv2b9","4m7wo33","1ov5jty","2afsxoo","1zruvvw"]</t>
  </si>
  <si>
    <t>2017-06-12T22:16:24.069Z</t>
  </si>
  <si>
    <t>hib3tp7</t>
  </si>
  <si>
    <t>CP+B - PayPal is New Money</t>
  </si>
  <si>
    <t>https://www.jibo.com/?utm_source=bz&amp;utm_medium=paid&amp;utm_campaign=apps&amp;utm_ad=greeting</t>
  </si>
  <si>
    <t>[["Demographic","Financial Attributes","Income","150,000+"],["Demographic","Financial Attributes","Income","100,000-149,999"],["Demographic","Financial Attributes","Income","75,000-99,999"],["Demographic","Financial Attributes","Income","60,000-74,999"]]</t>
  </si>
  <si>
    <t>["apps"]</t>
  </si>
  <si>
    <t>2017-06-13T13:31:15.941Z</t>
  </si>
  <si>
    <t>wvz2quk</t>
  </si>
  <si>
    <t>Pilot - [24-55] [apps] [JUN2017]</t>
  </si>
  <si>
    <t>2017-09-13T13:19:34.991Z</t>
  </si>
  <si>
    <t>itHc0VM07rWKSbLajveg5pou51b2</t>
  </si>
  <si>
    <t>-KmWbBt39Yani2eCPaT-</t>
  </si>
  <si>
    <t>https://www.jibo.com/?utm_source=bz&amp;utm_medium=paid&amp;utm_campaign=wm&amp;utm_ad=greeting</t>
  </si>
  <si>
    <t>[["Interest","Computers &amp; Technology"],["Interest","Games","Video Games"],["Demographic","Financial Attributes","Income","150,000+"],["Demographic","Financial Attributes","Income","100,000-149,999"],["Demographic","Financial Attributes","Income","75,000-99,999"],["Demographic","Financial Attributes","Income","60,000-74,999"]]</t>
  </si>
  <si>
    <t>2017-07-07T17:58:22.768Z</t>
  </si>
  <si>
    <t>q79btnn</t>
  </si>
  <si>
    <t>Copy of Pilot - [24-55] [web-mobile] [JUN2017]</t>
  </si>
  <si>
    <t>2017-10-07T17:49:48.386Z</t>
  </si>
  <si>
    <t>http://www.idsa.org/International2017</t>
  </si>
  <si>
    <t>[["Business &amp; Industry","Industry","Arts &amp; Entertainment"],["Business &amp; Industry","Industry","Business &amp; Finance"],["Business &amp; Industry","Industry","Computers &amp; Technology"],["Business &amp; Industry","Industry","Consumer Services"],["Business &amp; Industry","Industry","Health Care"],["Demographic","Occupation","Education"],["Demographic","Occupation","White Collar"],["Demographic","Occupation","Management"],["Demographic","Occupation","Administrative"],["Demographic","Occupation","Business Owner"],["Demographic","Occupation","Health"],["Demographic","Occupation","Sales &amp; Marketing"],["Demographic","Education","Level of Education","Enrolled"],["Demographic","Education","Level of Education","College"],["Demographic","Education","Level of Education","Graduate School"]]</t>
  </si>
  <si>
    <t>2017-06-14T14:02:04.406Z</t>
  </si>
  <si>
    <t>opysgso</t>
  </si>
  <si>
    <t>IDC17_6.14.17</t>
  </si>
  <si>
    <t>2017-09-14T13:49:36.614Z</t>
  </si>
  <si>
    <t>lcOLXW70zSfeNU0ju3exciIBZmU2</t>
  </si>
  <si>
    <t>https://www.amazon.com/One-Simple-Idea-Revised-Expanded/dp/1259589676</t>
  </si>
  <si>
    <t>[["Interest","DIY"],["Interest","Hobbies &amp; Leisure","Handicrafts"],["Demographic","Occupation","Construction"],["Demographic","Occupation","Education"],["Demographic","Occupation","Blue Collar"],["Demographic","Occupation","Sales &amp; Marketing"],["Demographic","Occupation","Government"],["Interest","Business","Small Business"],["Demographic","Occupation","Business Owner"],["Demographic","Occupation","Military"],["Interest","Business","Business Education"],["Demographic","Occupation","Accounting &amp; Finance"],["Demographic","Financial Attributes","Income","30,000-39,999"],["Demographic","Financial Attributes","Income","40,000-49,999"],["Demographic","Financial Attributes","Income","50,000-59,999"],["Demographic","Financial Attributes","Income","60,000-74,999"],["Demographic","Financial Attributes","Income","75,000-99,999"]]</t>
  </si>
  <si>
    <t>["Australia"]</t>
  </si>
  <si>
    <t>["mo7hhzo"]</t>
  </si>
  <si>
    <t>2017-07-28T18:57:48.925Z</t>
  </si>
  <si>
    <t>[[31,32,33,34,35],[55,56,57,58,59],[79,80,81,82,83],[103,104,105,106,107],[127,128,129,130,131],[156,157,158],[12,13,14],[15,16,17,18,19,20],[159,160,161,162,163,164],[165,166,167,0,1,2],[141,142,143,144,145,146],[39,40,41,42,43,44],[63,64,65,66,67,68],[87,88,89,90,91,92],[111,112,113,114,115,116],[135,136,137,138,139,140],[36,37,38],[60,61,62],[84,85,86],[108,109,110],[132,133,134]]</t>
  </si>
  <si>
    <t>zyl5dyn</t>
  </si>
  <si>
    <t>Copy of OSI Video - Eastern</t>
  </si>
  <si>
    <t>2017-10-18T11:51:27.515Z</t>
  </si>
  <si>
    <t>["8wt7ua1","8tjq5cb","dvgv2b9","dccdmmr","5jkldxj","oc3psrf","43ophds","12zt9t1","1ov5jty","mcjywfo","rsem53e","62bhv94"]</t>
  </si>
  <si>
    <t>2017-07-14T17:51:20.046Z</t>
  </si>
  <si>
    <t>u6t6fs3</t>
  </si>
  <si>
    <t>OSI Video - Eastern</t>
  </si>
  <si>
    <t>2017-10-14T17:49:39.821Z</t>
  </si>
  <si>
    <t>http://brandzooka.com</t>
  </si>
  <si>
    <t>[["Interest","Arts &amp; Entertainment"],["Interest","Computers &amp; Technology"],["Interest","Telecommunications"]]</t>
  </si>
  <si>
    <t>["United States","Germany"]</t>
  </si>
  <si>
    <t>["5cykd7m","oc3psrf","c6zxmmg"]</t>
  </si>
  <si>
    <t>2017-07-19T16:51:31.840Z</t>
  </si>
  <si>
    <t>[[36,37,38],[60,61,62],[84,85,86],[108,109,110],[132,133,134],[156,157,158],[12,13,14],[39,40,41,42,43,44],[63,64,65,66,67,68],[87,88,89,90,91,92],[111,112,113,114,115,116],[135,136,137,138,139,140],[159,160,161,162,163,164],[15,16,17,18,19,20]]</t>
  </si>
  <si>
    <t>ahvy4gf</t>
  </si>
  <si>
    <t>Copy of Brandzooka Will 6_30_17 PLEASE RUN</t>
  </si>
  <si>
    <t>2017-10-18T11:51:27.512Z</t>
  </si>
  <si>
    <t>google:117272522374426419365</t>
  </si>
  <si>
    <t>http://rm-interiors.com/</t>
  </si>
  <si>
    <t>[["Lifestyle","Luxury Living"],["Interest","Real Estate"],["Interest","Travel"],["Lifestyle","Fashion &amp; Style"],["Interest","Arts &amp; Entertainment"],["In Market for","Real Estate","Home Value $300,000-$499,000"],["In Market for","Real Estate","Home Value $500,000+"],["In Market for","Home &amp; Garden","Home Decor"],["Interest","Fashion &amp; Style","Clothing","Brands"],["Interest","Fashion &amp; Style","Clothing","Womens Apparel"],["Interest","Fashion &amp; Style","Clothing","Mens Apparel"]]</t>
  </si>
  <si>
    <t>["12zt9t1"]</t>
  </si>
  <si>
    <t>["45174","45243","45066","45249","45040","45208"]</t>
  </si>
  <si>
    <t>2017-06-26T20:53:27.723Z</t>
  </si>
  <si>
    <t>ahjp30n</t>
  </si>
  <si>
    <t>RM Interiors</t>
  </si>
  <si>
    <t>2017-09-26T20:49:51.363Z</t>
  </si>
  <si>
    <t>sG2mmuDxzfcDnyb5xfjhc2m5QcB2</t>
  </si>
  <si>
    <t>http://www.eagleridgegm.com/all/body/Pickup/s/year/o/desc?utm_source=brandzooka&amp;utm_medium=video&amp;utm_campaign=truck-country</t>
  </si>
  <si>
    <t>[["In Market for","Autos"],["Interest","Outdoor &amp; Recreation"],["Interest","Sports"],["Past Purchasers","Autos","Trucks"],["Past Purchasers","Autos","ATVs"],["Past Purchasers","Autos","RVs, Campers &amp; Trailers"]]</t>
  </si>
  <si>
    <t>["omfw9jdw"]</t>
  </si>
  <si>
    <t>2017-06-28T23:56:09.568Z</t>
  </si>
  <si>
    <t>[[31,32,33,34,35],[31,32,33,34,35],[55,56,57,58,59],[79,80,81,82,83],[103,104,105,106,107],[127,128,129,130,131],[151,152,153,154,155],[7,8,9,10,11],[36,37,38],[60,61,62],[84,85,86],[108,109,110],[132,133,134],[156,157,158],[12,13,14],[39,40,41,42,43,44],[63,64,65,66,67,68],[87,88,89,90,91,92],[111,112,113,114,115,116],[135,136,137,138,139,140],[159,160,161,162,163,164],[15,16,17,18,19,20],[45,46,47,48,49,50],[69,70,71,72,73,74],[93,94,95,96,97,98],[117,118,119,120,121,122],[141,142,143,144,145,146],[165,166,167,0,1,2],[21,22,23,24,25,26]]</t>
  </si>
  <si>
    <t>ip2v907</t>
  </si>
  <si>
    <t>June Truck Nation 1</t>
  </si>
  <si>
    <t>2017-09-28T23:51:24.285Z</t>
  </si>
  <si>
    <t>nnPklqbowNWiroh1hpvVqmL95wm1</t>
  </si>
  <si>
    <t>-Knl56nYGlSgUzu-76DD</t>
  </si>
  <si>
    <t>http://www.eagleridgegm.com/all/body/Pickup/s/year/o/desc?utm_source=brandzooka&amp;utm_medium=video&amp;utm_campaign=truck-country-2</t>
  </si>
  <si>
    <t>2017-06-28T23:59:26.088Z</t>
  </si>
  <si>
    <t>zp870z5</t>
  </si>
  <si>
    <t>Copy of June Truck Nation 1</t>
  </si>
  <si>
    <t>https://healthyskoop.com/pages/retail-landing</t>
  </si>
  <si>
    <t>[["In Market for","Health","Dietary Supplements &amp; Nutrition"],["In Market for","Health","Fitness"],["In Market for","Health","Diet &amp; Weight Loss"],["In Market for","Food &amp; Drink","Energy &amp; Sports Drinks"],["In Market for","Health","Cosmetic Surgery"]]</t>
  </si>
  <si>
    <t>["43085","43082","43065","43035","43026","43230"]</t>
  </si>
  <si>
    <t>2017-07-10T21:20:36.715Z</t>
  </si>
  <si>
    <t>v5u36x1</t>
  </si>
  <si>
    <t>Columbus - Kroger Super You - 30 Sec w Greens</t>
  </si>
  <si>
    <t>2017-10-10T21:19:46.294Z</t>
  </si>
  <si>
    <t>["77584","77379","77406","77077","77429"]</t>
  </si>
  <si>
    <t>2017-07-10T21:26:29.101Z</t>
  </si>
  <si>
    <t>x718oe3</t>
  </si>
  <si>
    <t>Houston - Kroger Super You - 30 Sec w Greens</t>
  </si>
  <si>
    <t>["30342","30022","30024","30306","30097","30339","30043","30101","30324","31210"]</t>
  </si>
  <si>
    <t>2017-07-10T21:09:18.077Z</t>
  </si>
  <si>
    <t>wlv04qc</t>
  </si>
  <si>
    <t>Atlanta - Kroger Super You - 30 Sec w Greens</t>
  </si>
  <si>
    <t>2017-10-10T21:04:41.646Z</t>
  </si>
  <si>
    <t>["98107","97219","97225","97213","98038","98685","99515","98208","98042","99577","97124","98467","98052","99507","97062"]</t>
  </si>
  <si>
    <t>2017-07-10T22:07:09.042Z</t>
  </si>
  <si>
    <t>eic3g9b</t>
  </si>
  <si>
    <t>Fred Meyer Super You - 30 Sec w Family v1</t>
  </si>
  <si>
    <t>2017-10-10T22:06:23.147Z</t>
  </si>
  <si>
    <t>2017-07-10T22:12:43.087Z</t>
  </si>
  <si>
    <t>p5dxqlh</t>
  </si>
  <si>
    <t>Fred Meyer Flex - 30 Sec w Family v1</t>
  </si>
  <si>
    <t>-Knq0Y83VudheY-0h2nN</t>
  </si>
  <si>
    <t>["90064","91436","91301","91354","90045","92103","90245","92109","91011","92592","92011","92648","92610","92831","91107"]</t>
  </si>
  <si>
    <t>2017-07-10T22:28:01.369Z</t>
  </si>
  <si>
    <t>h7fntk7</t>
  </si>
  <si>
    <t>Ralphs Super You - 30 Sec w Family v1</t>
  </si>
  <si>
    <t>2017-10-10T22:19:39.954Z</t>
  </si>
  <si>
    <t>2017-07-10T22:31:14.859Z</t>
  </si>
  <si>
    <t>35ndsb9</t>
  </si>
  <si>
    <t>Ralphs Flex - 30 Sec w Family v1</t>
  </si>
  <si>
    <t>2017-07-24T16:47:13.755Z</t>
  </si>
  <si>
    <t>se85xsc</t>
  </si>
  <si>
    <t>Ralphs Flex - 30 Sec w Family v1 - take 2</t>
  </si>
  <si>
    <t>2017-10-18T11:51:27.513Z</t>
  </si>
  <si>
    <t>https://www.instagram.com/papaspilar/</t>
  </si>
  <si>
    <t>[["Interest","Food &amp; Drink","Beverages"],["In Market for","Outdoor Activities","Fishing"],["Interest","Outdoor &amp; Recreation","Fishing &amp; Game"],["Interest","Outdoor &amp; Recreation","Boating"],["Interest","Hobbies &amp; Leisure","Travel"],["Past Purchasers","Travel","Cruises"]]</t>
  </si>
  <si>
    <t>["33040"]</t>
  </si>
  <si>
    <t>2017-06-30T19:41:28.137Z</t>
  </si>
  <si>
    <t>[[36,37,38],[39,40,41,42,43,44],[36,37,38],[60,61,62],[84,85,86],[108,109,110],[132,133,134],[156,157,158],[12,13,14],[39,40,41,42,43,44],[63,64,65,66,67,68],[87,88,89,90,91,92],[111,112,113,114,115,116],[135,136,137,138,139,140],[159,160,161,162,163,164],[15,16,17,18,19,20]]</t>
  </si>
  <si>
    <t>t9ynm4h</t>
  </si>
  <si>
    <t>Daquiri - Key West - Blue Heaven</t>
  </si>
  <si>
    <t>2017-09-30T19:34:44.166Z</t>
  </si>
  <si>
    <t>-KnuTpT9Pgh-88dBSBpQ</t>
  </si>
  <si>
    <t>http://www.pearlizumi.com/Pearl_Izumi_PI_BLACK?utm_source=Brandzooka%20PI%20Black&amp;utm_medium=Video&amp;utm_campaign=Brandzooka%20PI%20Black</t>
  </si>
  <si>
    <t>[["In Market for","Outdoor Activities","Cycling"],["Interest","Sports","Individual Sports","Cycling"]]</t>
  </si>
  <si>
    <t>2017-06-30T22:51:32.412Z</t>
  </si>
  <si>
    <t>[[31,32,33,34,35],[55,56,57,58,59],[79,80,81,82,83],[103,104,105,106,107],[127,128,129,130,131],[151,152,153,154,155],[7,8,9,10,11],[36,37,38],[60,61,62],[84,85,86],[108,109,110],[132,133,134],[156,157,158],[12,13,14],[39,40,41,42,43,44],[63,64,65,66,67,68],[87,88,89,90,91,92],[111,112,113,114,115,116],[135,136,137,138,139,140],[159,160,161,162,163,164],[15,16,17,18,19,20],[45,46,47,48,49,50],[69,70,71,72,73,74],[93,94,95,96,97,98],[117,118,119,120,121,122],[141,142,143,144,145,146],[165,166,167,0,1,2],[21,22,23,24,25,26]]</t>
  </si>
  <si>
    <t>fjqf799</t>
  </si>
  <si>
    <t>PI Black :022</t>
  </si>
  <si>
    <t>2017-09-30T22:49:45.901Z</t>
  </si>
  <si>
    <t>3qVjbpsY4tdx4hhCnWqgJVsEAIC2</t>
  </si>
  <si>
    <t>http://www.saucerkinggame.com/</t>
  </si>
  <si>
    <t>[["Interest","Sports","Hockey"],["In Market for","Retail","Menâ€™s Clothing"],["Past Purchasers","Apparel","Menâ€™s Apparel"],["Past Purchasers","Apparel","Womenâ€™s Apparel"]]</t>
  </si>
  <si>
    <t>["o9uuxmvmax","i5hp9cjifm","aa3xpozfpw","8w3bkknk6v","o6uy2kclbh","7arbuelkyr","zgfrqfsag9","a4tgh66zua","2bfmr9ivil","i1rere8xdw"]</t>
  </si>
  <si>
    <t>2017-07-05T18:24:19.959Z</t>
  </si>
  <si>
    <t>zsnc95n</t>
  </si>
  <si>
    <t>Saucer King Ad - US</t>
  </si>
  <si>
    <t>2017-10-05T18:19:40.271Z</t>
  </si>
  <si>
    <t>03JDxe6L4KS8821LPgbjutJ2Hpn2</t>
  </si>
  <si>
    <t>http://www.TruforteBusinessGroup.com</t>
  </si>
  <si>
    <t>[["Interest","Business"],["Business &amp; Industry","Company Age","Greater Than 10 Years"],["Business &amp; Industry","Company Sales","$1MM-$10MM"],["Business &amp; Industry","Company Age","2-5 Years"],["Business &amp; Industry","Company Sales","$10MM-$50MM"],["Business &amp; Industry","Company Age","6-10 Years"],["Business &amp; Industry","Company Size","Micro"],["Business &amp; Industry","Industry","Business &amp; Finance"],["Business &amp; Industry","Company Sales","$0-$1MM"],["Business &amp; Industry","Industry","Computers &amp; Technology"],["Business &amp; Industry","Industry","Consumer Services"],["Business &amp; Industry","Industry","Manufacturing"],["Business &amp; Industry","Company Size","Medium"],["Business &amp; Industry","Company Size","Small"],["Business &amp; Industry","Company Size","Large"],["Business &amp; Industry","Industry","Construction"]]</t>
  </si>
  <si>
    <t>["gox1gkg","4rf3qzm","4m7wo33"]</t>
  </si>
  <si>
    <t>2017-07-06T15:07:40.190Z</t>
  </si>
  <si>
    <t>[[27,28,29,30],[31,32,33,34,35],[36,37,38],[39,40,41,42,43,44],[51,52,53,54],[55,56,57,58,59],[60,61,62],[63,64,65,66,67,68],[75,76,77,78],[79,80,81,82,83],[84,85,86],[87,88,89,90,91,92],[99,100,101,102],[103,104,105,106,107],[108,109,110],[111,112,113,114,115,116],[123,124,125,126],[127,128,129,130,131],[132,133,134],[135,136,137,138,139,140],[151,152,153,154,155],[7,8,9,10,11]]</t>
  </si>
  <si>
    <t>jledzb2</t>
  </si>
  <si>
    <t>Take that leap with Truforte Business Group</t>
  </si>
  <si>
    <t>2017-10-06T15:04:40.456Z</t>
  </si>
  <si>
    <t>fpT4R0vn3dXVkRv16sLVBUCOZTs1</t>
  </si>
  <si>
    <t>http://alodrink.com/products/?utm_source=preroll&amp;utm_campaign=preroll&amp;utm_ad=15</t>
  </si>
  <si>
    <t>["o9uuxmvmax","i1rere8xdw","erj5pxfvg2","g8gl2cifub","2bfmr9ivil","z1qgf7ekem","aa3xpozfpw","8w3bkknk6v","19rs4y79x3","46pnmlwchp","qjvrksbaom","f9fyhfqknv","eozlduzjde","z8ah2e3cpu","hu6rp13gkr","rrpfldt3g6","eo4k9ygmq6","xabse2r839"]</t>
  </si>
  <si>
    <t>2017-07-06T15:07:12.855Z</t>
  </si>
  <si>
    <t>gzc79i9</t>
  </si>
  <si>
    <t>Alo-pre-roll</t>
  </si>
  <si>
    <t>apjyxpS1Z9btlCoMIqIbqmVEJdp2</t>
  </si>
  <si>
    <t>http://www.elarasystems.com</t>
  </si>
  <si>
    <t>[["Lifestyle","Healthy Living"],["Business &amp; Industry","Industry","Health Care"],["Interest","Health","Health Care"],["Past Purchasers","Health","Natural Wellness"]]</t>
  </si>
  <si>
    <t>["i5hp9cjifm","a4tgh66zua","zgfrqfsag9","8w3bkknk6v","qjvrksbaom","2bfmr9ivil","o9uuxmvmax","eozlduzjde"]</t>
  </si>
  <si>
    <t>2017-07-06T19:31:26.003Z</t>
  </si>
  <si>
    <t>[[31,32,33,34,35],[31,32,33,34,35],[55,56,57,58,59],[79,80,81,82,83],[103,104,105,106,107],[127,128,129,130,131],[151,152,153,154,155],[7,8,9,10,11]]</t>
  </si>
  <si>
    <t>ghil42h</t>
  </si>
  <si>
    <t>Sleep Apnea</t>
  </si>
  <si>
    <t>2017-10-06T19:19:40.649Z</t>
  </si>
  <si>
    <t>f5xE8eTTovay28YjGH0oH3ZK2YI2</t>
  </si>
  <si>
    <t>http://adviacu.org/halfmyrate?utm_source=Brandzooka&amp;utm_medium=Video&amp;utm_campaign=HOT%20-%20WIL</t>
  </si>
  <si>
    <t>[["In Market for","Finance","Loans"],["In Market for","Finance","Credit Cards"]]</t>
  </si>
  <si>
    <t>["53511","53545","61702","53191","53186"]</t>
  </si>
  <si>
    <t>2017-07-14T13:15:06.272Z</t>
  </si>
  <si>
    <t>5hu1xel</t>
  </si>
  <si>
    <t>Advia HOT Campaign WIL</t>
  </si>
  <si>
    <t>2017-10-14T13:04:39.572Z</t>
  </si>
  <si>
    <t>http://adviacu.org/halfmyrate?utm_source=Brandzooka&amp;utm_medium=Video&amp;utm_campaign=HOT&amp;utm_content=WIL</t>
  </si>
  <si>
    <t>[["Interest","Finance","Credit &amp; Lending"]]</t>
  </si>
  <si>
    <t>2017-08-04T13:06:22.500Z</t>
  </si>
  <si>
    <t>ylalqjz</t>
  </si>
  <si>
    <t>Advia HOT Video - WIL (credit &amp; lending)</t>
  </si>
  <si>
    <t>2017-10-18T11:51:27.516Z</t>
  </si>
  <si>
    <t>http://adviacu.org/halfmyrate?utm_source=Brandzooka&amp;utm_medium=Video&amp;utm_campaign=HOT%20-%20SWM</t>
  </si>
  <si>
    <t>["49006","49048","49080","49002","49083","49009","49007","49071","49004","49015","49037","49088","49008","49001"]</t>
  </si>
  <si>
    <t>2017-07-14T13:28:18.188Z</t>
  </si>
  <si>
    <t>3wn3amk</t>
  </si>
  <si>
    <t>Advia HOT Video SWM</t>
  </si>
  <si>
    <t>2017-10-14T13:19:38.497Z</t>
  </si>
  <si>
    <t>http://adviacu.org/halfmyrate?utm_source=Brandzooka&amp;utm_medium=Video&amp;utm_campaign=HOT%20-%20NEM</t>
  </si>
  <si>
    <t>[["In Market for","Finance","Credit Cards"],["In Market for","Finance","Loans"]]</t>
  </si>
  <si>
    <t>["48059","48060","48040","48047"]</t>
  </si>
  <si>
    <t>2017-07-14T13:07:39.199Z</t>
  </si>
  <si>
    <t>cqhvp7r</t>
  </si>
  <si>
    <t>Advia HOT Video Campaign NEM</t>
  </si>
  <si>
    <t>http://adviacu.org/halfmyrate?utm_source=Brandzooka&amp;utm_medium=Video&amp;utm_campaign=HOT&amp;utm_content=SEM</t>
  </si>
  <si>
    <t>["48195","48183"]</t>
  </si>
  <si>
    <t>2017-08-04T13:03:25.549Z</t>
  </si>
  <si>
    <t>r8wlf6y</t>
  </si>
  <si>
    <t>Advia HOT Video - SEM (credit &amp; lending)</t>
  </si>
  <si>
    <t>http://www.otg247.com</t>
  </si>
  <si>
    <t>[["Interest","Fashion &amp; Style"],["Interest","Travel"],["Lifestyle","Family &amp; Parenting"],["Lifestyle","Fashion &amp; Style"],["Lifestyle","Luxury Living"],["In Market for","Retail","Womenâ€™s Clothing"],["In Market for","Retail","Shoes"],["In Market for","Travel","International Travelers"],["In Market for","Travel","Cruise"],["In Market for","Travel","Air Travel"],["In Market for","Travel","US Domestic Travelers"],["Interest","Retail &amp; Shopping","Online Shopping"],["Interest","Retail &amp; Shopping","Brands"]]</t>
  </si>
  <si>
    <t>2017-08-14T21:37:04.169Z</t>
  </si>
  <si>
    <t>i6fbff4</t>
  </si>
  <si>
    <t>Girls on the Go - August</t>
  </si>
  <si>
    <t>eURyJ2Q37xTQ37U3TQ0eBWlFy2K2</t>
  </si>
  <si>
    <t>http://mobilesecurity.abus.com</t>
  </si>
  <si>
    <t>[["In Market for","Outdoor Activities"],["Lifestyle","Healthy Living"],["In Market for","Food &amp; Drink","Bakery"],["Interest","Sports","Olympic Sports"],["Interest","Sports","Sporting Goods"]]</t>
  </si>
  <si>
    <t>["Canada","United States"]</t>
  </si>
  <si>
    <t>2017-07-10T14:27:03.300Z</t>
  </si>
  <si>
    <t>[[36,37,38],[60,61,62],[84,85,86],[108,109,110],[132,133,134],[156,157,158],[12,13,14],[45,46,47,48,49,50],[69,70,71,72,73,74],[93,94,95,96,97,98],[117,118,119,120,121,122],[141,142,143,144,145,146],[165,166,167,0,1,2],[21,22,23,24,25,26],[31,32,33,34,35],[127,128,129,130,131]]</t>
  </si>
  <si>
    <t>c21izo6</t>
  </si>
  <si>
    <t>dropped</t>
  </si>
  <si>
    <t>2017-10-10T14:19:46.607Z</t>
  </si>
  <si>
    <t>pvG6HhFxU4fTyEKwBwpXA3zB0i92</t>
  </si>
  <si>
    <t>https://functionalremedies.co/</t>
  </si>
  <si>
    <t>2017-08-02T15:09:17.041Z</t>
  </si>
  <si>
    <t>si6ohme</t>
  </si>
  <si>
    <t xml:space="preserve">&lt;Retargeting&gt;  - Functional Remedies </t>
  </si>
  <si>
    <t>2017-10-18T11:51:27.511Z</t>
  </si>
  <si>
    <t>ViDwLqXuROMHs9rLwV1Jl2TopzD3</t>
  </si>
  <si>
    <t>http://www.national.edu/admissions-financial/future-students/transfer-students/?utm_source=Brandzooka&amp;utm_medium=YouTube&amp;utm_campaign=Transfer%20Ad&amp;utm_term=Transfer&amp;utm_content=First%20Transfer%20Ad</t>
  </si>
  <si>
    <t>[["In Market for","Education","Undergraduate"],["Interest","Business","Business Education"],["Interest","Business","Small Business"]]</t>
  </si>
  <si>
    <t>["66b6r8j"]</t>
  </si>
  <si>
    <t>2017-07-18T15:54:22.058Z</t>
  </si>
  <si>
    <t>[[31,32,33,34,35],[55,56,57,58,59],[79,80,81,82,83],[103,104,105,106,107],[127,128,129,130,131],[151,152,153,154,155],[7,8,9,10,11],[36,37,38],[60,61,62],[84,85,86],[132,133,134],[108,109,110],[156,157,158],[12,13,14],[39,40,41,42,43,44],[63,64,65,66,67,68],[87,88,89,90,91,92],[111,112,113,114,115,116],[135,136,137,138,139,140],[159,160,161,162,163,164],[15,16,17,18,19,20],[45,46,47,48,49,50],[69,70,71,72,73,74],[93,94,95,96,97,98],[117,118,119,120,121,122],[141,142,143,144,145,146],[165,166,167,0,1,2],[21,22,23,24,25,26]]</t>
  </si>
  <si>
    <t>272i2sx</t>
  </si>
  <si>
    <t>Tulsa Campaign - Transfer Spot - 3 Weeks - $2,000</t>
  </si>
  <si>
    <t>fboHPtddFRWKpsorDySoJPmF1TG2</t>
  </si>
  <si>
    <t>http://papaspilar.com/#/wheretobuy/store</t>
  </si>
  <si>
    <t>[["Interest","Food &amp; Drink","Beverages"],["Interest","Food &amp; Drink","Restaurants"],["Interest","Outdoor &amp; Recreation","Fishing &amp; Game"],["Interest","Outdoor &amp; Recreation","Boating"]]</t>
  </si>
  <si>
    <t>["60610"]</t>
  </si>
  <si>
    <t>2017-07-18T19:59:03.497Z</t>
  </si>
  <si>
    <t>5wwokc6</t>
  </si>
  <si>
    <t>Daiquiri - Chicago - Sparrow</t>
  </si>
  <si>
    <t>[["Interest","Food &amp; Drink","Beverages"],["Interest","Food &amp; Drink","Restaurants"]]</t>
  </si>
  <si>
    <t>["70130","70116","70117"]</t>
  </si>
  <si>
    <t>2017-07-18T20:49:15.687Z</t>
  </si>
  <si>
    <t>4ycft0z</t>
  </si>
  <si>
    <t>Tales - Daiquiri</t>
  </si>
  <si>
    <t>https://business.facebook.com/PapasPilarRum/photos/a.541445502579121.1073741834.421177631272576/1086898651367134/?type=3&amp;theater</t>
  </si>
  <si>
    <t>[["Interest","Food &amp; Drink","Restaurants"],["Interest","Food &amp; Drink","Beverages"],["Interest","Outdoor &amp; Recreation","Boating"],["Interest","Outdoor &amp; Recreation","Fishing &amp; Game"]]</t>
  </si>
  <si>
    <t>2017-07-19T04:36:00.339Z</t>
  </si>
  <si>
    <t>ltkxx0m</t>
  </si>
  <si>
    <t>Daiqiuri Day 2017 Key West</t>
  </si>
  <si>
    <t>https://hiballer.com/collections/sparkling-energy-water</t>
  </si>
  <si>
    <t>[["Past Purchasers","Health"],["In Market for","Health"],["Lifestyle","Healthy Living"],["Past Purchasers","Food &amp; Drink"],["Interest","Home &amp; Garden"],["In Market for","Home &amp; Garden"],["In Market for","Beauty","Cosmetics"],["Interest","Health","Fitness &amp; Exercise"],["Interest","Hobbies &amp; Leisure","Yoga"],["Interest","Retail &amp; Shopping","Consumer Packaged Goods"],["Interest","Food &amp; Drink","Beverages"],["Interest","Retail &amp; Shopping","Online Shopping"],["In Market for","Food &amp; Drink","Beverages"],["In Market for","Food &amp; Drink","Energy &amp; Sports Drinks"],["Interest","Health","Nutrition"]]</t>
  </si>
  <si>
    <t>["qjvrksbaom","i1rere8xdw"]</t>
  </si>
  <si>
    <t>2017-08-04T21:25:37.042Z</t>
  </si>
  <si>
    <t>q88blyb</t>
  </si>
  <si>
    <t xml:space="preserve">HIball Water #2 - FL  CO </t>
  </si>
  <si>
    <t>2017-10-18T11:51:27.517Z</t>
  </si>
  <si>
    <t>IIHbsIlojQdj25wTJJqe2qSvlcT2</t>
  </si>
  <si>
    <t>[["Interest","Beauty"],["Interest","Fashion &amp; Style"],["Lifestyle","Healthy Living"],["In Market for","Food &amp; Drink","Beverages"],["In Market for","Health","Fitness"],["Interest","Food &amp; Drink","Beverages"],["Interest","Retail &amp; Shopping","Consumer Packaged Goods"],["In Market for","Beauty","Skin Care"],["In Market for","Beauty","Cosmetics"],["Past Purchasers","Health","Weight Loss &amp; Supplements"],["In Market for","Home &amp; Garden","Home Decor"],["In Market for","Health","Cosmetic Surgery"],["In Market for","Food &amp; Drink","Energy &amp; Sports Drinks"],["Interest","Food &amp; Drink","Grocery Stores"],["Interest","Retail &amp; Shopping","Online Shopping"],["In Market for","Health","Dietary Supplements &amp; Nutrition"],["In Market for","Home &amp; Garden","Yard, Garden &amp; Outdoor"],["In Market for","Health","Diet &amp; Weight Loss"],["Past Purchasers","Health","Natural Wellness"]]</t>
  </si>
  <si>
    <t>["8w3bkknk6v","o9uuxmvmax"]</t>
  </si>
  <si>
    <t>2017-07-24T16:32:15.370Z</t>
  </si>
  <si>
    <t>cpatxvy</t>
  </si>
  <si>
    <t>Hiball Energy Water- Female</t>
  </si>
  <si>
    <t>-KpzCplvy8zrAVdl-64C</t>
  </si>
  <si>
    <t>https://tinyurl.com/ycrextnm</t>
  </si>
  <si>
    <t>[["Job Seeker"],["Unemployed"],["Job Hunting"],["Blue Collar"],["Low Income"],["Low Credit Score"],["Single Parent"],["Retired"],["Military Wives"]]</t>
  </si>
  <si>
    <t>["40744","40737","40740","40702","40724","40745","40743","40742","40701","40741","40755","40771","40734","40946","40943","40759","40729","42558","40949","40906","40923","42501","40915","40402","40951","40445","42634","40903","40953","40769","40921","40962","40982","40932","40730","40935","42503","42519","40944","40995","40763","40456","40983","42653","40997","40939","40460","40930","42533","40955","42564","40486","42502","40473","40941","40447","42631","40913","42635","40914","40434","40902","40492","40409","40940","40977","40813","42518"]</t>
  </si>
  <si>
    <t>2017-07-26T14:12:52.441Z</t>
  </si>
  <si>
    <t>qddokc8</t>
  </si>
  <si>
    <t>GD London Corbin</t>
  </si>
  <si>
    <t>2017-10-18T11:51:27.514Z</t>
  </si>
  <si>
    <t>https://tinyurl.com/ydhgaa4p</t>
  </si>
  <si>
    <t>[["Job Seeker"],["Unemployed"],["Job Hunting"],["Blue Collar"],["Low Income"],["Single Parent"],["Retired"],["Military Wives"]]</t>
  </si>
  <si>
    <t>["66046","66045","66025","66006","66047","66049","66044","66052","66050","66018","66021","66092","66086","66030","66524","66073","66061","66031","66286","66409","66227","66012","66067","66542","66054","66226","66051","66063","66429","66220","66066","66007","66218","66219","66113","66076","66083","66062","66605","66070","66609","66217","66607","66616","66543","66036","66215","66111","66624","66079","66216","66617","66414","66221","66621","66612","66683","66603","66601","66620","66622","66625","66626","66629","66636","66647","66667","66675","66699","66214","66213","66611","66210","66619","66512","66546","66112","66608","66109","66212","66203","66106","66043","66071","66097","66204","66078","66223","66604","66222","66606","66528","66048","66251","66537","66451"]</t>
  </si>
  <si>
    <t>["web","mobile","in-app"]</t>
  </si>
  <si>
    <t>2017-07-26T13:58:16.312Z</t>
  </si>
  <si>
    <t>g1ykev8</t>
  </si>
  <si>
    <t>GD Kansas</t>
  </si>
  <si>
    <t>http://bit.ly/2v7MPoU</t>
  </si>
  <si>
    <t>["84070","84091","84090","84094","84047","84088","84093","84095","84084","84092","84107","84123","84020","84157","84009","84117","84081","84065","84118","84129","84119","84106","84115","84120","84121","84096","84124","84004","84105","84128","84043","84003","84111","84101","84104","84006","84110","84122","84125","84126","84127","84130","84131","84132","84134","84139","84141","84143","84145","84147","84148","84150","84151","84158","84165","84170","84171","84184","84190","84199","84102","84138","84112","84180","84133","84044","84109","84113","84114","84103","84152","84062","84045","84116","84108","84054","84005","84042","84098","84049","84057","84010","84060","84068","84058","84011","84087","84059","84097","84604","84014","84082","84601","84602","84603","84605","84074","84025","84606"]</t>
  </si>
  <si>
    <t>2017-07-26T13:48:29.352Z</t>
  </si>
  <si>
    <t>g130fev</t>
  </si>
  <si>
    <t>GD Sandy</t>
  </si>
  <si>
    <t>http://www.elarasystems.com/</t>
  </si>
  <si>
    <t>2017-08-14T16:51:19.525Z</t>
  </si>
  <si>
    <t>[[31,32,33,34,35],[55,56,57,58,59],[79,80,81,82,83],[103,104,105,106,107],[127,128,129,130,131],[151,152,153,154,155],[7,8,9,10,11],[36,37,38],[60,61,62],[84,85,86],[108,109,110],[132,133,134],[156,157,158],[12,13,14],[39,40,41,42,43,44],[63,64,65,66,67,68],[87,88,89,90,91,92],[111,112,113,114,115,116],[135,136,137,138,139,140],[159,160,161,162,163,164],[15,16,17,18,19,20],[27,28,29,30],[51,52,53,54],[75,76,77,78],[99,100,101,102],[123,124,125,126],[147,148,149,150],[3,4,5,6],[45,46,47,48,49,50],[69,70,71,72,73,74],[93,94,95,96,97,98],[117,118,119,120,121,122],[141,142,143,144,145,146],[165,166,167,0,1,2],[21,22,23,24,25,26]]</t>
  </si>
  <si>
    <t>y3qu9c8</t>
  </si>
  <si>
    <t>VR Retargeting</t>
  </si>
  <si>
    <t>http://shoemakermd-biote1-prog.pagedemo.co/</t>
  </si>
  <si>
    <t>[["Interest","Sports"],["In Market for","Education","Graduate"],["In Market for","Education","Continuing Education"],["In Market for","Education","Undergraduate"],["Interest","Beauty","Personal Care"],["Interest","Beauty","Cosmetics"],["Interest","Autos","Auto Reviews"],["Interest","Autos","Boats"],["Interest","Finance","Insurance"],["Interest","Finance","Personal Finance"],["Interest","Food &amp; Drink","Restaurants"],["Interest","Food &amp; Drink","Cooking &amp; Recipes"],["Interest","Health","Fitness &amp; Exercise"],["Interest","News","Weather"],["Interest","News","Politics"],["Interest","Outdoor &amp; Recreation","Boating"],["Interest","Outdoor &amp; Recreation","Fishing &amp; Game"],["Interest","Autos","Class","Trucks &amp; SUVs"],["Interest","Autos","Class","Off Road"],["Interest","Autos","Class","Luxury"]]</t>
  </si>
  <si>
    <t>["2877mkq"]</t>
  </si>
  <si>
    <t>["77963","78377","78363","78364","78102","78104","78374","78597","78380","78501","78502","78503","78504","78505"]</t>
  </si>
  <si>
    <t>2017-07-25T20:11:06.328Z</t>
  </si>
  <si>
    <t>[[36,37,38],[45,46,47,48,49,50],[39,40,41,42,43,44],[60,61,62],[84,85,86],[108,109,110],[132,133,134],[63,64,65,66,67,68],[87,88,89,90,91,92],[111,112,113,114,115,116],[69,70,71,72,73,74],[93,94,95,96,97,98],[117,118,119,120,121,122],[127,128,129,130,131],[103,104,105,106,107],[159,160,161,162,163,164],[12,13,14],[15,16,17,18,19,20],[21,22,23,24,25,26]]</t>
  </si>
  <si>
    <t>7eonrn7</t>
  </si>
  <si>
    <t>Dr. Shoemaker - BioTE Discussion</t>
  </si>
  <si>
    <t>0axRiSdPNQaq2zRnPsPO1cxzmIv1</t>
  </si>
  <si>
    <t>["55fiyx68jt","o6uy2kclbh","i2dd3oth35","erj5pxfvg2","jnu9lrtjg1","46pnmlwchp","19rs4y79x3","7arbuelkyr","aa3xpozfpw","2bfmr9ivil","i5hp9cjifm","o9uuxmvmax","a4tgh66zua","zgfrqfsag9","8w3bkknk6v"]</t>
  </si>
  <si>
    <t>2017-07-28T16:59:04.591Z</t>
  </si>
  <si>
    <t>j1u1jre</t>
  </si>
  <si>
    <t>CTE 3-day</t>
  </si>
  <si>
    <t>http://www.elarasystems.com/revealing-cte/</t>
  </si>
  <si>
    <t>2017-07-26T16:41:42.894Z</t>
  </si>
  <si>
    <t>4dmgyr4</t>
  </si>
  <si>
    <t>C.T.E.</t>
  </si>
  <si>
    <t>http://www.lomalux.com</t>
  </si>
  <si>
    <t>[["In Market for","Beauty"],["Lifestyle","Healthy Living"],["In Market for","Health","Dietary Supplements &amp; Nutrition"],["Interest","Beauty","Cosmetics"],["Past Purchasers","Health","Natural Wellness"]]</t>
  </si>
  <si>
    <t>2017-07-27T18:57:40.749Z</t>
  </si>
  <si>
    <t>[[36,37,38],[39,40,41,42,43,44],[60,61,62],[63,64,65,66,67,68],[84,85,86],[87,88,89,90,91,92],[108,109,110],[111,112,113,114,115,116],[135,136,137,138,139,140],[132,133,134],[156,157,158],[12,13,14],[159,160,161,162,163,164],[15,16,17,18,19,20]]</t>
  </si>
  <si>
    <t>10wjmsp</t>
  </si>
  <si>
    <t>Loma Lux Brand</t>
  </si>
  <si>
    <t>TifFVINdJmfzRfd9iBYQ1tGklea2</t>
  </si>
  <si>
    <t>https://www.lomalux.com/walgreens-dandruff-pill-landing/</t>
  </si>
  <si>
    <t>2017-07-28T21:01:07.547Z</t>
  </si>
  <si>
    <t>ey3pzsg</t>
  </si>
  <si>
    <t>dandruff remarketing</t>
  </si>
  <si>
    <t>-KpXAhJ2mEcS-xG8W8M-</t>
  </si>
  <si>
    <t>https://functionalremedies.co/store/</t>
  </si>
  <si>
    <t>[["In Market for","Health","Fitness"],["Interest","Health","Pain Relief"],["Interest","Health","Nutrition"],["Interest","Health","Fitness &amp; Exercise"],["Past Purchasers","Health","Natural Wellness"],["Lifestyle","Healthy Living"]]</t>
  </si>
  <si>
    <t>["oppltv6","fky825z"]</t>
  </si>
  <si>
    <t>2017-08-02T15:03:24.080Z</t>
  </si>
  <si>
    <t>yczek27</t>
  </si>
  <si>
    <t xml:space="preserve">Swimmer - Online Store Test - Functional Remedies </t>
  </si>
  <si>
    <t>2017-08-02T14:59:51.167Z</t>
  </si>
  <si>
    <t>olyzccq</t>
  </si>
  <si>
    <t xml:space="preserve">Biker - Online Store Test - Functional Remedies </t>
  </si>
  <si>
    <t>2017-08-02T15:01:22.827Z</t>
  </si>
  <si>
    <t>2eanfwr</t>
  </si>
  <si>
    <t xml:space="preserve">Runner - Online Store Test - Functional Remedies </t>
  </si>
  <si>
    <t>http://postwoodworking.com/shed-builder?utm_source=Brandzooka&amp;utm_medium=Video&amp;utm_campaign=Dream&amp;utm_content=Income1</t>
  </si>
  <si>
    <t>2017-07-31T13:00:16.521Z</t>
  </si>
  <si>
    <t>y4pj3ka</t>
  </si>
  <si>
    <t>Post Woodworking Income 1 (builder landing page)</t>
  </si>
  <si>
    <t>http://postwoodworking.com/?utm_source=Brandzooka&amp;utm_medium=Video&amp;utm_campaign=Dream&amp;utm_content=Income1</t>
  </si>
  <si>
    <t>2017-07-31T13:33:16.228Z</t>
  </si>
  <si>
    <t>15itwpq</t>
  </si>
  <si>
    <t>Post Woodworking Income 1 (home landing page)</t>
  </si>
  <si>
    <t>http://www.inscaleinteractive.com</t>
  </si>
  <si>
    <t>[["Business &amp; Industry","Company Age","6-10 Years"],["Business &amp; Industry","Company Age","Greater Than 10 Years"],["Business &amp; Industry","Company Sales","$50MM-$100MM"],["Business &amp; Industry","Company Sales","$100MM-$200MM"],["Business &amp; Industry","Company Sales","$200MM-$1B"],["Business &amp; Industry","Company Sales","$1B+"],["Business &amp; Industry","Company Size","Large"],["Business &amp; Industry","Company Size","Public"],["Business &amp; Industry","Company Size","Fortune 500"],["Business &amp; Industry","Industry","Arts &amp; Entertainment"],["Business &amp; Industry","Industry","Business &amp; Finance"],["Business &amp; Industry","Industry","Computers &amp; Technology"],["Business &amp; Industry","Industry","Construction"],["Business &amp; Industry","Industry","Consumer Services"],["Business &amp; Industry","Industry","Education"],["Business &amp; Industry","Industry","Government"],["Business &amp; Industry","Industry","Health Care"],["Business &amp; Industry","Industry","Manufacturing"],["Business &amp; Industry","Industry","Real Estate"],["Business &amp; Industry","Industry","Services"]]</t>
  </si>
  <si>
    <t>["United States","Costa Rica"]</t>
  </si>
  <si>
    <t>2017-08-04T21:15:33.030Z</t>
  </si>
  <si>
    <t>j4yt38y</t>
  </si>
  <si>
    <t>We are</t>
  </si>
  <si>
    <t>zDH83oUlRbYXhFwC4pk5nBKDe7A2</t>
  </si>
  <si>
    <t>https://terowineusa.com/our-wines/</t>
  </si>
  <si>
    <t>2017-08-28T15:55:07.647Z</t>
  </si>
  <si>
    <t>5zehrhm</t>
  </si>
  <si>
    <t>Copy of Tero Wine Ad 2</t>
  </si>
  <si>
    <t>2017-10-18T11:51:27.520Z</t>
  </si>
  <si>
    <t>http://www.rothys.com/shop</t>
  </si>
  <si>
    <t>[["Interest","Fashion &amp; Style"],["Past Purchasers","Travel"],["Lifestyle","Fashion &amp; Style"],["Lifestyle","Luxury Living"],["Lifestyle","Young Adults"],["Lifestyle","Environment"],["Interest","Hobbies &amp; Leisure","Travel"],["In Market for","Retail","Shoes"],["Past Purchasers","Apparel","Womenâ€™s Apparel"],["Past Purchasers","Apparel","Menâ€™s Apparel"],["Past Purchasers","Apparel","Childrenâ€™s Apparel"],["Past Purchasers","Apparel","Luxury Brand"],["Past Purchasers","Apparel","Plus Size"],["Past Purchasers","Apparel","Big &amp; Tall"],["Past Purchasers","Autos","Cars"],["Past Purchasers","Food &amp; Drink","Restaurants"],["Past Purchasers","Food &amp; Drink","Fine Dining"],["Past Purchasers","Health","Natural Wellness"],["Past Purchasers","Holiday &amp; Seasonal","Back to School"]]</t>
  </si>
  <si>
    <t>2017-08-03T18:11:20.314Z</t>
  </si>
  <si>
    <t>[[31,32,33,34,35],[55,56,57,58,59],[79,80,81,82,83],[103,104,105,106,107],[127,128,129,130,131],[151,152,153,154,155],[7,8,9,10,11]]</t>
  </si>
  <si>
    <t>hi4sixu</t>
  </si>
  <si>
    <t>Rothy's Video Test MAKU</t>
  </si>
  <si>
    <t>0GKdFkkQZOM4dwGcFoVVp93wkls1</t>
  </si>
  <si>
    <t>2017-08-03T18:15:38.848Z</t>
  </si>
  <si>
    <t>mwf77br</t>
  </si>
  <si>
    <t xml:space="preserve"> Rothy's Video Test MAKU 2 for Travel Shoe</t>
  </si>
  <si>
    <t>https://www.youtube.com/watch?v=ixNjrjckGNk</t>
  </si>
  <si>
    <t>["a2dkljg"]</t>
  </si>
  <si>
    <t>["45403","45424","45426","45414","45410","45405","45402","45415","45417","45449","45458","45419","45409","45420","45429","45404","45406","45416","45439","45459","45428","45440","45422","45423","45490","45479","45475","45401","45437","45469","45441","45413","45377","45432","45315","45322","45345","45327","45354","45309","45325","45482","45448","45470","45412","45431","45342","45343","45435","45418","45427"]</t>
  </si>
  <si>
    <t>2017-08-07T17:40:42.058Z</t>
  </si>
  <si>
    <t>xocd7pa</t>
  </si>
  <si>
    <t>Montgomery County Homeowners</t>
  </si>
  <si>
    <t>eB5jRJmNqWdcuVmbZ5ijWkOy7GZ2</t>
  </si>
  <si>
    <t>[["Interest","Outdoor &amp; Recreation","Boating"],["Interest","Outdoor &amp; Recreation","Fishing &amp; Game"],["Interest","Food &amp; Drink","Beverages"]]</t>
  </si>
  <si>
    <t>["78205","78210","78215","78203","78202"]</t>
  </si>
  <si>
    <t>2017-08-04T20:33:36.286Z</t>
  </si>
  <si>
    <t>[[36,37,38],[60,61,62],[84,85,86],[108,109,110],[132,133,134],[156,157,158],[12,13,14],[39,40,41,42,43,44],[63,64,65,66,67,68],[87,88,89,90,91,92],[111,112,113,114,115,116],[135,136,137,138,139,140],[159,160,161,162,163,164],[15,16,17,18,19,20],[141,142,143,144,145,146],[165,166,167,0,1,2],[117,118,119,120,121,122]]</t>
  </si>
  <si>
    <t>ppwlj8e</t>
  </si>
  <si>
    <t>San Antonio Test 2017</t>
  </si>
  <si>
    <t>http://www.inscale.de/en/portfolio</t>
  </si>
  <si>
    <t>2017-08-04T21:24:33.185Z</t>
  </si>
  <si>
    <t>8y352k3</t>
  </si>
  <si>
    <t>INSCALE</t>
  </si>
  <si>
    <t>http://bit.ly/2fD3hHd</t>
  </si>
  <si>
    <t>2017-08-13T16:47:43.731Z</t>
  </si>
  <si>
    <t>51fpp08</t>
  </si>
  <si>
    <t>GD London BBQ 8/13/17 - 8/16/17</t>
  </si>
  <si>
    <t>2017-10-18T11:51:27.518Z</t>
  </si>
  <si>
    <t>http://bit.ly/2hX2stu</t>
  </si>
  <si>
    <t>["web","mobile","in-app","apps"]</t>
  </si>
  <si>
    <t>2017-08-13T16:53:22.645Z</t>
  </si>
  <si>
    <t>b94dvbi</t>
  </si>
  <si>
    <t>GD Sandy BBQ 8/13/17 - 8/14/17</t>
  </si>
  <si>
    <t>http://bit.ly/2wUJtCb</t>
  </si>
  <si>
    <t>["32444"]</t>
  </si>
  <si>
    <t>2017-08-13T17:09:34.773Z</t>
  </si>
  <si>
    <t>885uzx1</t>
  </si>
  <si>
    <t>GD Lynn Haven 8/13/17 - 8/14/17</t>
  </si>
  <si>
    <t>http://www.visitbuenapark.com/</t>
  </si>
  <si>
    <t>[["Past Purchasers","Travel","Leisure Travelers"]]</t>
  </si>
  <si>
    <t>["5cykd7m","a4tgh66zua","o9uuxmvmax","o6uy2kclbh","kbmzurd","t9eccf7","1ov5jty","fky825z","8zd6v95","8d263lb","55fiyx68jt","x85thewqg5","8bnoao7yfg","1zruvvw","xtgzbe3"]</t>
  </si>
  <si>
    <t>2017-08-16T14:52:24.988Z</t>
  </si>
  <si>
    <t>q33b0v9</t>
  </si>
  <si>
    <t>Kids Video</t>
  </si>
  <si>
    <t>9YNCo3BomZh3UmgKQ8RNxuoE2oi1</t>
  </si>
  <si>
    <t>[["Past Purchasers","Travel","Leisure Travelers"],["Interest","Travel","Destinations"],["Interest","Travel","Hotels"]]</t>
  </si>
  <si>
    <t>2017-08-16T14:55:39.175Z</t>
  </si>
  <si>
    <t>7xtcg3m</t>
  </si>
  <si>
    <t>No Kids Video</t>
  </si>
  <si>
    <t>["web","in-app","mobile","apps"]</t>
  </si>
  <si>
    <t>2017-08-16T18:47:41.031Z</t>
  </si>
  <si>
    <t>oxu1rje</t>
  </si>
  <si>
    <t>GD Sandy BBQ 8/16/17 - 8/19/17</t>
  </si>
  <si>
    <t>http://makemeafirefighter.org</t>
  </si>
  <si>
    <t>[["Demographic","Military"],["Lifestyle","Healthy Living"],["Online Activity","Social Media"],["Interest","Hobbies &amp; Leisure"],["Lifestyle","Charity &amp; Philanthropy"],["Interest","Outdoor &amp; Recreation"],["Lifestyle","Young Adults"],["Demographic","Occupation","White Collar"],["Interest","Health","Fitness &amp; Exercise"],["Interest","Health","Health Care"],["Demographic","Occupation","Health"],["Demographic","Occupation","Construction"],["Demographic","Occupation","Military"],["Demographic","Occupation","Blue Collar"],["Demographic","Education","College &amp; Universities"]]</t>
  </si>
  <si>
    <t>2017-08-16T19:49:30.077Z</t>
  </si>
  <si>
    <t>[[45,46,47,48,49,50],[39,40,41,42,43,44],[36,37,38],[31,32,33,34,35],[27,28,29,30],[69,70,71,72,73,74],[63,64,65,66,67,68],[60,61,62],[55,56,57,58,59],[51,52,53,54],[93,94,95,96,97,98],[87,88,89,90,91,92],[84,85,86],[79,80,81,82,83],[75,76,77,78],[117,118,119,120,121,122],[111,112,113,114,115,116],[108,109,110],[103,104,105,106,107],[99,100,101,102],[141,142,143,144,145,146],[135,136,137,138,139,140],[132,133,134],[127,128,129,130,131],[123,124,125,126],[165,166,167,0,1,2],[159,160,161,162,163,164],[156,157,158],[151,152,153,154,155],[147,148,149,150],[21,22,23,24,25,26],[15,16,17,18,19,20],[12,13,14],[7,8,9,10,11],[3,4,5,6]]</t>
  </si>
  <si>
    <t>crkmk3p</t>
  </si>
  <si>
    <t>Make Me A Firefighter Campaign 6</t>
  </si>
  <si>
    <t>Q8Meq5bhKke5NfhscW0twtQfeFt2</t>
  </si>
  <si>
    <t>http://funovation.com/contact-us/</t>
  </si>
  <si>
    <t>[["Lifestyle","Young Adults"],["Lifestyle","Family &amp; Parenting"],["Interest","Hobbies &amp; Leisure","Video Games"],["In Market for","Travel","Theme Park Visitors"],["Interest","Games","Video Games"],["In Market for","Travel","Cruise"],["Business &amp; Industry","Industry","Arts &amp; Entertainment"],["Interest","Business","Small Business"],["Interest","Travel","Resorts"],["Interest","Travel","Hotels"],["Interest","Travel","Cruises"],["Interest","Health","Fitness &amp; Exercise"],["Interest","Hobbies &amp; Leisure","Travel"]]</t>
  </si>
  <si>
    <t>["ey54dga"]</t>
  </si>
  <si>
    <t>2017-08-17T18:24:25.121Z</t>
  </si>
  <si>
    <t>[[31,32,33,34,35],[39,40,41,42,43,44],[31,32,33,34,35],[36,37,38],[39,40,41,42,43,44],[55,56,57,58,59],[60,61,62],[63,64,65,66,67,68],[79,80,81,82,83],[84,85,86],[87,88,89,90,91,92]]</t>
  </si>
  <si>
    <t>ib84kdm</t>
  </si>
  <si>
    <t>Funovation FunSpot Video - 2017 IATP</t>
  </si>
  <si>
    <t>kuWdivjWaLQLqFJdUgo1W611w0l2</t>
  </si>
  <si>
    <t>["web","in-app","apps","mobile"]</t>
  </si>
  <si>
    <t>2017-09-04T16:45:15.028Z</t>
  </si>
  <si>
    <t>0t9u1n4</t>
  </si>
  <si>
    <t>GD Sandy 9/4/17 - 9/18/17</t>
  </si>
  <si>
    <t>2017-10-18T11:51:27.559Z</t>
  </si>
  <si>
    <t>https://callcenter-gdit.icims.com/jobs/26937/customer-service-representative/job?mode=view%3Fmode%3Dprepopulate&amp;iis=Agency&amp;iisn=SA</t>
  </si>
  <si>
    <t>2017-08-21T19:51:19.465Z</t>
  </si>
  <si>
    <t>mzmyrwo</t>
  </si>
  <si>
    <t>GD Lawrence 8/20/17 - 9/1/17</t>
  </si>
  <si>
    <t>["web","mobile","apps","in-app"]</t>
  </si>
  <si>
    <t>2017-08-19T21:47:58.229Z</t>
  </si>
  <si>
    <t>czbhp0t</t>
  </si>
  <si>
    <t>GD Sandy with text 8/20/17 - 9/1/17</t>
  </si>
  <si>
    <t>https://callcenter-gdit.icims.com/jobs/26102/customer-service-representative/job?mode=view%3Fmode%3Dprepopulate&amp;iis=Agency&amp;iisn=SA</t>
  </si>
  <si>
    <t>["40741"]</t>
  </si>
  <si>
    <t>2017-08-21T19:46:54.756Z</t>
  </si>
  <si>
    <t>0lcda8d</t>
  </si>
  <si>
    <t>GD London II 8/20/17 - 9/1/17</t>
  </si>
  <si>
    <t>https://callcenter-gdit.icims.com/jobs/26512/customer-service-representative/job?mode=view%3Fmode%3Dprepopulate&amp;iis=Agency&amp;iisn=SA</t>
  </si>
  <si>
    <t>2017-08-21T19:54:28.018Z</t>
  </si>
  <si>
    <t>7v7mmhd</t>
  </si>
  <si>
    <t>GD Corbin 08/20/17 - 9/1/17</t>
  </si>
  <si>
    <t>2017-08-21T15:34:50.310Z</t>
  </si>
  <si>
    <t>8v0xfu1</t>
  </si>
  <si>
    <t>GD London 8/20/17 - 9/1/17</t>
  </si>
  <si>
    <t>https://www.jamesandmatthew.com/?utm_source=Brandzooka&amp;utm_medium=Video&amp;utm_campaign=Feel%20Things&amp;utm_content=4</t>
  </si>
  <si>
    <t>[["Business &amp; Industry","Company Sales","$1MM-$10MM"],["Business &amp; Industry","Company Sales","$10MM-$50MM"],["Business &amp; Industry","Company Sales","$50MM-$100MM"],["Interest","Business","Advertising"],["Interest","Business","Small Business"]]</t>
  </si>
  <si>
    <t>2017-08-24T23:33:56.525Z</t>
  </si>
  <si>
    <t>0yr1h12</t>
  </si>
  <si>
    <t>J&amp;M Target Package 4</t>
  </si>
  <si>
    <t>https://www.jamesandmatthew.com/?utm_source=Brandzooka&amp;utm_medium=Video&amp;utm_campaign=Feel</t>
  </si>
  <si>
    <t>[["Business &amp; Industry","Company Sales","$1MM-$10MM"],["Business &amp; Industry","Company Sales","$10MM-$50MM"],["Business &amp; Industry","Company Sales","$50MM-$100MM"]]</t>
  </si>
  <si>
    <t>2017-08-24T18:05:53.078Z</t>
  </si>
  <si>
    <t>vfox5si</t>
  </si>
  <si>
    <t>J&amp;M Target Package 1</t>
  </si>
  <si>
    <t>https://www.jamesandmatthew.com/?utm_source=Brandzooka&amp;utm_medium=Video&amp;utm_campaign=Feel%20Things&amp;utm_content=3</t>
  </si>
  <si>
    <t>[["Business &amp; Industry","Company Sales","$1MM-$10MM"],["Business &amp; Industry","Company Sales","$10MM-$50MM"],["Business &amp; Industry","Company Sales","$50MM-$100MM"],["Interest","Business","Advertising"]]</t>
  </si>
  <si>
    <t>2017-08-24T18:21:40.989Z</t>
  </si>
  <si>
    <t>hji34sc</t>
  </si>
  <si>
    <t>J&amp;M Target Package 3</t>
  </si>
  <si>
    <t>https://www.jamesandmatthew.com/?utm_source=Brandzooka&amp;utm_medium=Video&amp;utm_campaign=Feel%20Things&amp;utm_content=2</t>
  </si>
  <si>
    <t>[["Interest","Arts &amp; Entertainment"],["Interest","Fashion &amp; Style"],["Business &amp; Industry","Company Sales","$1MM-$10MM"],["Business &amp; Industry","Company Sales","$10MM-$50MM"],["Business &amp; Industry","Company Sales","$50MM-$100MM"]]</t>
  </si>
  <si>
    <t>["8d263lb"]</t>
  </si>
  <si>
    <t>2017-08-24T20:01:08.213Z</t>
  </si>
  <si>
    <t>2stzqsl</t>
  </si>
  <si>
    <t>J&amp;M Target Package 2</t>
  </si>
  <si>
    <t>http://www.WalkInSync.com</t>
  </si>
  <si>
    <t>[["In Market for","Health"],["In Market for","Home &amp; Garden"],["In Market for","Pets &amp; Animals"],["Interest","Family &amp; Parenting"],["Interest","Pets &amp; Animals"],["Interest","Outdoor &amp; Recreation"],["Interest","Home &amp; Garden"],["Interest","Health"]]</t>
  </si>
  <si>
    <t>2017-08-26T05:12:35.063Z</t>
  </si>
  <si>
    <t>[[39,40,41,42,43,44],[55,56,57,58,59],[84,85,86],[103,104,105,106,107],[132,133,134],[147,148,149,150],[3,4,5,6]]</t>
  </si>
  <si>
    <t>1og0efs</t>
  </si>
  <si>
    <t>Walk In Sync Lexie and Rosie</t>
  </si>
  <si>
    <t>PV1Kzek8NCTHw2Vj2Y4chKPYw333</t>
  </si>
  <si>
    <t>http://oberwerk.com</t>
  </si>
  <si>
    <t>[["Lifestyle","Environment"],["Interest","Home &amp; Garden","Outdoor &amp; Patio"],["In Market for","Outdoor Activities","Fishing"],["Interest","Hobbies &amp; Leisure","Photography"],["Interest","Outdoor &amp; Recreation","Fishing &amp; Game"],["Interest","News","Weather"],["Interest","News","Environmental"],["Interest","Outdoor &amp; Recreation","Boating"],["Interest","Outdoor &amp; Recreation","Camping &amp; Hiking"],["In Market for","Outdoor Activities","Hunting/Shooting"],["Interest","Sports","Golf"],["Interest","Hobbies &amp; Leisure","Gardening"]]</t>
  </si>
  <si>
    <t>2017-08-28T17:57:00.630Z</t>
  </si>
  <si>
    <t>z3psk3s</t>
  </si>
  <si>
    <t>One Eyed Pirate</t>
  </si>
  <si>
    <t>https://www.adviacu.org/halfmyrate?utm_source=Brandzooka&amp;utm_medium=Video_Remarketing&amp;utm_campaign=HOT_15</t>
  </si>
  <si>
    <t>2017-08-31T20:17:05.736Z</t>
  </si>
  <si>
    <t>5x8fdpo</t>
  </si>
  <si>
    <t>Advia Retargeting: HOT :15 September</t>
  </si>
  <si>
    <t>https://www.adviacu.org/halfmyrate?utm_source=Brandzooka&amp;utm_medium=Video&amp;utm_campaign=HOT_15&amp;utm_term=auto_refi&amp;utm_content=SWM</t>
  </si>
  <si>
    <t>[["Past Purchasers","Autos"]]</t>
  </si>
  <si>
    <t>["49006","49048","49080","49002","49083","49009","49007","49071","49004","49015"]</t>
  </si>
  <si>
    <t>2017-08-28T19:26:16.905Z</t>
  </si>
  <si>
    <t>8g7956u</t>
  </si>
  <si>
    <t>Advia HOT :15 Auto Refi - SWM</t>
  </si>
  <si>
    <t>https://www.adviacu.org/halfmyrate?utm_source=Brandzooka&amp;utm_medium=Video&amp;utm_campaign=HOT_15&amp;utm_term=auto_refi&amp;utm_content=SEM</t>
  </si>
  <si>
    <t>2017-08-28T19:15:12.998Z</t>
  </si>
  <si>
    <t>auqnhra</t>
  </si>
  <si>
    <t>Advia HOT :15 Auto Refi -  SEM</t>
  </si>
  <si>
    <t>https://www.adviacu.org/halfmyrate?utm_source=Brandzooka&amp;utm_medium=Video&amp;utm_campaign=HOT_15&amp;utm_term=auto_refi&amp;utm_content=NEM</t>
  </si>
  <si>
    <t>2017-08-28T19:19:13.771Z</t>
  </si>
  <si>
    <t>me5okw3</t>
  </si>
  <si>
    <t>Advia HOT :15 Auto Refi -  NEM</t>
  </si>
  <si>
    <t>https://www.adviacu.org/halfmyrate?utm_source=Brandzooka&amp;utm_medium=Video&amp;utm_campaign=HOT_15&amp;utm_term=auto_refi&amp;utm_content=WIL</t>
  </si>
  <si>
    <t>["53511","53545","61072","53191","53186"]</t>
  </si>
  <si>
    <t>2017-08-28T19:22:55.979Z</t>
  </si>
  <si>
    <t>ceudnmi</t>
  </si>
  <si>
    <t>Advia HOT :15 Auto Refi - WIL</t>
  </si>
  <si>
    <t>http://www.pearlizumi.com/US/en/Pearl_Izumi_NEW_Road?utm_source=Brandzooka%20PI%20Black&amp;utm_medium=Video&amp;utm_campaign=Brandzooka%20PI%20Black</t>
  </si>
  <si>
    <t>2017-08-29T15:56:43.593Z</t>
  </si>
  <si>
    <t>[[55,56,57,58,59],[79,80,81,82,83],[103,104,105,106,107],[127,128,129,130,131],[151,152,153,154,155],[7,8,9,10,11],[60,61,62],[84,85,86],[108,109,110],[132,133,134],[39,40,41,42,43,44],[63,64,65,66,67,68],[87,88,89,90,91,92],[111,112,113,114,115,116],[159,160,161,162,163,164],[15,16,17,18,19,20],[45,46,47,48,49,50],[69,70,71,72,73,74],[93,94,95,96,97,98],[117,118,119,120,121,122],[141,142,143,144,145,146],[165,166,167,0,1,2],[21,22,23,24,25,26]]</t>
  </si>
  <si>
    <t>vpp4jt7</t>
  </si>
  <si>
    <t>2017 Fall Teaser Video</t>
  </si>
  <si>
    <t>2017-10-18T11:51:27.521Z</t>
  </si>
  <si>
    <t>id</t>
  </si>
  <si>
    <t>adLandingPage</t>
  </si>
  <si>
    <t>adLanguage</t>
  </si>
  <si>
    <t>audienceGender</t>
  </si>
  <si>
    <t>audienceInterests</t>
  </si>
  <si>
    <t>audienceLocationCountry</t>
  </si>
  <si>
    <t>audienceLocationCountries</t>
  </si>
  <si>
    <t>audienceLocationRegions</t>
  </si>
  <si>
    <t>audienceLocationZipcodes</t>
  </si>
  <si>
    <t>audienceMaxAge</t>
  </si>
  <si>
    <t>audienceMinAge</t>
  </si>
  <si>
    <t>audiencePlacements</t>
  </si>
  <si>
    <t>bidWinRate</t>
  </si>
  <si>
    <t>budget</t>
  </si>
  <si>
    <t>campaignCompletedEmailSent</t>
  </si>
  <si>
    <t>campaignStartedEmailSent</t>
  </si>
  <si>
    <t>clickThroughRate</t>
  </si>
  <si>
    <t>completionRate</t>
  </si>
  <si>
    <t>couponCode</t>
  </si>
  <si>
    <t>createdAt</t>
  </si>
  <si>
    <t>discount</t>
  </si>
  <si>
    <t>emailSent</t>
  </si>
  <si>
    <t>goal</t>
  </si>
  <si>
    <t>hours</t>
  </si>
  <si>
    <t>targetingCost</t>
  </si>
  <si>
    <t>targetingPercent</t>
  </si>
  <si>
    <t>placementCost</t>
  </si>
  <si>
    <t>ourMarkupFee</t>
  </si>
  <si>
    <t>ourTargetingPercent</t>
  </si>
  <si>
    <t>projectedImpressions</t>
  </si>
  <si>
    <t>scheduleDateFrom</t>
  </si>
  <si>
    <t>scheduleDateTo</t>
  </si>
  <si>
    <t>spentBudget</t>
  </si>
  <si>
    <t>status</t>
  </si>
  <si>
    <t>tdCampaignId</t>
  </si>
  <si>
    <t>title</t>
  </si>
  <si>
    <t>total</t>
  </si>
  <si>
    <t>totalClicks</t>
  </si>
  <si>
    <t>totalImpressions</t>
  </si>
  <si>
    <t>updatedAt</t>
  </si>
  <si>
    <t>userId</t>
  </si>
  <si>
    <t>videoId</t>
  </si>
  <si>
    <t>-Ka8qZJt-BFxY_EvEAwk</t>
  </si>
  <si>
    <t>-KaEDsEe3OszlnMNoSre</t>
  </si>
  <si>
    <t>-KamTlVZ5momfjvlD6N7</t>
  </si>
  <si>
    <t>-KaxN6O7gEFz25HXTV6N</t>
  </si>
  <si>
    <t>-KbEXuHEcQpLwqRo7GyT</t>
  </si>
  <si>
    <t>-KbXV76khB8Ut-SZmTs6</t>
  </si>
  <si>
    <t>-KbjsBlXDq31R04o7XYx</t>
  </si>
  <si>
    <t>-KbpzL0aAwuxkuEoGAZJ</t>
  </si>
  <si>
    <t>-KcK5oWMjO7Sruk6_3zo</t>
  </si>
  <si>
    <t>-KcK75GTqn5x5dqFS5Bz</t>
  </si>
  <si>
    <t>-KcK8V9qzy-qEQL3l8lD</t>
  </si>
  <si>
    <t>-KcK95snwu8Jq0vzQctK</t>
  </si>
  <si>
    <t>-KdD6xZmZE1x-PGsZHeQ</t>
  </si>
  <si>
    <t>-KdRcb02UdR_LKO6eBJj</t>
  </si>
  <si>
    <t>-KdfOmK5MUnQCZ6otp5S</t>
  </si>
  <si>
    <t>-KeA9ygXrXgsMCekWP9G</t>
  </si>
  <si>
    <t>-KeFFkY8scP7n4aUDOMS</t>
  </si>
  <si>
    <t>-KeKefGvxtSvrPcp0guX</t>
  </si>
  <si>
    <t>-Ke_jKwcrx2LBTWVB9EQ</t>
  </si>
  <si>
    <t>-Kf-DpYl8ZKXMrUVJMQ4</t>
  </si>
  <si>
    <t>-Kf-FO14kK4o4qjldtdd</t>
  </si>
  <si>
    <t>-Kf-IMun5WNXw2x8kVBa</t>
  </si>
  <si>
    <t>-Kf9CPFDBi4QszdMlM71</t>
  </si>
  <si>
    <t>-KgIScPCtd0TWkvanNE3</t>
  </si>
  <si>
    <t>-KgL6woSQOBdfKd9ihbq</t>
  </si>
  <si>
    <t>-KhJSUXSSsKvz4vue8ud</t>
  </si>
  <si>
    <t>-KhNmq7tAjjxPo5vEjBU</t>
  </si>
  <si>
    <t>-KhNopFyDOSVyil8f62j</t>
  </si>
  <si>
    <t>-Khlh4CSmdzbQBhil6HG</t>
  </si>
  <si>
    <t>-KhxS1Vncbpne6zbWzxx</t>
  </si>
  <si>
    <t>-KiSR1SLs8i15RSBcJmy</t>
  </si>
  <si>
    <t>-KiaP72EVdHGhCe2rcyC</t>
  </si>
  <si>
    <t>-KivKK7kFuvzdBPJOg3W</t>
  </si>
  <si>
    <t>-KjJPxh0LmvsibhP8gfi</t>
  </si>
  <si>
    <t>-KjJX2T5bpkldfsprpTI</t>
  </si>
  <si>
    <t>-KjOXY6Rg39Z1rHU3rpj</t>
  </si>
  <si>
    <t>-KjOYeNIs3vdWEFhx_FD</t>
  </si>
  <si>
    <t>-KjR266n99Y-JUKF-r0p</t>
  </si>
  <si>
    <t>-KjZEs6uSD6-kuLgZkzx</t>
  </si>
  <si>
    <t>-KjoDUHmqwGdJY0UEaUm</t>
  </si>
  <si>
    <t>-KjxjGAQ4if8mvNwylry</t>
  </si>
  <si>
    <t>-Kjyl3JZIUNvsiHlVQDj</t>
  </si>
  <si>
    <t>-KkIJwxJLvKlJFiSmOy_</t>
  </si>
  <si>
    <t>-KkRUtV6wEbRe1t7gGVv</t>
  </si>
  <si>
    <t>-KkkptdcRgXAz6GeaB5C</t>
  </si>
  <si>
    <t>-Kkw7KS0UWkpJD3EwbQk</t>
  </si>
  <si>
    <t>-KlU3JjfEJtua-ICS418</t>
  </si>
  <si>
    <t>-Km2dggvAP7yTT9JTpQc</t>
  </si>
  <si>
    <t>-Km3Fm1djHEBsbY5reMt</t>
  </si>
  <si>
    <t>-KmTK_qQZZH0cos82Xbr</t>
  </si>
  <si>
    <t>-KmTLoTWmeQ5qXpMn387</t>
  </si>
  <si>
    <t>-KmapAYo5WKN_VbRGoK7</t>
  </si>
  <si>
    <t>-KmcRGXa-T1HdKx6zRKn</t>
  </si>
  <si>
    <t>-KnASwAxYYIFq5TYDuPI</t>
  </si>
  <si>
    <t>-Kna84WudvL3taQ0n3bD</t>
  </si>
  <si>
    <t>-Knl7nm2eAjwPsFPSLpI</t>
  </si>
  <si>
    <t>-KnpObZkbZiPKgLMWWWk</t>
  </si>
  <si>
    <t>-KnpyfSDKMDUp0wH0GyV</t>
  </si>
  <si>
    <t>-Knq2PMoPdgnzTl5qfVS</t>
  </si>
  <si>
    <t>-Knq5sq1AjqlU4kQoMRG</t>
  </si>
  <si>
    <t>-KnuoGh5Fb2984gAD4hh</t>
  </si>
  <si>
    <t>-KoImafKN8HP_aEEaOGR</t>
  </si>
  <si>
    <t>-KoNHpk9nqTVGKhHJQWx</t>
  </si>
  <si>
    <t>-KoNQ3zi7-B4VidLJAhc</t>
  </si>
  <si>
    <t>-KoOMMctCDfvh4iCen35</t>
  </si>
  <si>
    <t>-KoTvTIcdVT06X_JJjNz</t>
  </si>
  <si>
    <t>-KoUP3C9OT0cLcWY9kV4</t>
  </si>
  <si>
    <t>-KogoLcJGU--KK6_JdP5</t>
  </si>
  <si>
    <t>-Koir1-KAkPaDpROXPKO</t>
  </si>
  <si>
    <t>-KpLD30Ra_jcpAVnUE2u</t>
  </si>
  <si>
    <t>-KpLDyNbzKYzM7fQRFzV</t>
  </si>
  <si>
    <t>-KpMQVjrlz9nMzSKbWhM</t>
  </si>
  <si>
    <t>-KpO6lJVrZEV3Sc5O9iU</t>
  </si>
  <si>
    <t>-Kpa4yucuI8O-j4YSdpw</t>
  </si>
  <si>
    <t>-KpuKVy2xRomftYIJdeT</t>
  </si>
  <si>
    <t>-KpuVmgFdvRCHwZcpwZM</t>
  </si>
  <si>
    <t>-KpuY3Sdk8e5PBz7T0if</t>
  </si>
  <si>
    <t>-Kpv4KP2A5ozFU6eTSCN</t>
  </si>
  <si>
    <t>-KpvMEZCGwk2HwQgcMjw</t>
  </si>
  <si>
    <t>-KpzlE9tQ0K0VEJDzWtW</t>
  </si>
  <si>
    <t>-Kq4PFv-lxNU26wnb-gX</t>
  </si>
  <si>
    <t>-Kq8mMOip_-cs_ZlyaXh</t>
  </si>
  <si>
    <t>-Kq8wVPiASR_2uw38Tw3</t>
  </si>
  <si>
    <t>-Kq8wgX-Fz8G5i_AmyJy</t>
  </si>
  <si>
    <t>-Kq8xEueCrP24zoeXtGn</t>
  </si>
  <si>
    <t>-KqNhj5Uecs9vYTT7ZDf</t>
  </si>
  <si>
    <t>-KqPKdzMfHsrZ-MZlQMM</t>
  </si>
  <si>
    <t>-KqUn3HY0KkvwMxREKPC</t>
  </si>
  <si>
    <t>-Kqd5__asrvNdfnMJDc9</t>
  </si>
  <si>
    <t>-KqdIiKHO4By4bRnJDGu</t>
  </si>
  <si>
    <t>-Kqi-qponjIr1zlhdCst</t>
  </si>
  <si>
    <t>-KqirlXDHtSA70WYQu5B</t>
  </si>
  <si>
    <t>-Kqj2ykYH-EesRRetwZ7</t>
  </si>
  <si>
    <t>-KrRRC_6ohLRJGLM4AbC</t>
  </si>
  <si>
    <t>-KrRTBBOW6SKGFxWSD1q</t>
  </si>
  <si>
    <t>-KrRU_mv7kH4WwHWbrQ1</t>
  </si>
  <si>
    <t>-KrfVUTDExuk9OC9Cdf4</t>
  </si>
  <si>
    <t>-KrfXI2v845IPymjWuq4</t>
  </si>
  <si>
    <t>-KrgJmdwmXpTYlty5Uuw</t>
  </si>
  <si>
    <t>-Krg_qoH0bzhm9iPtKyj</t>
  </si>
  <si>
    <t>-KrlQ6wQcqDKAjJTEYNV</t>
  </si>
  <si>
    <t>-KrwQAVs-voKOe1AmXVV</t>
  </si>
  <si>
    <t>-KsKODJT7Xy5S14j8vGz</t>
  </si>
  <si>
    <t>-KsRvF_TzTv9bjyubkOl</t>
  </si>
  <si>
    <t>-KsdeLSIFbG_0OuIw3DB</t>
  </si>
  <si>
    <t>-Kse3Cyn-n8Ob6W26SoI</t>
  </si>
  <si>
    <t>-Ksifde9wEvUxQgmdjt1</t>
  </si>
  <si>
    <t>callToAction</t>
  </si>
  <si>
    <t>quality</t>
  </si>
  <si>
    <t>celebrity</t>
  </si>
  <si>
    <t>beautifulFigure</t>
  </si>
  <si>
    <t>animated</t>
  </si>
  <si>
    <t>keywords</t>
  </si>
  <si>
    <t>bright_colorful</t>
  </si>
  <si>
    <t>mimicUI</t>
  </si>
  <si>
    <t>targetedStarring</t>
  </si>
  <si>
    <t>shocking</t>
  </si>
  <si>
    <t>bgmQuality</t>
  </si>
  <si>
    <t>eyeCatchingTarget</t>
  </si>
  <si>
    <t>conversation</t>
  </si>
  <si>
    <t>narratage</t>
  </si>
  <si>
    <t>textOnly</t>
  </si>
  <si>
    <t>accent</t>
  </si>
  <si>
    <t>category</t>
  </si>
  <si>
    <t>wordy</t>
  </si>
  <si>
    <t>logoInvolved</t>
  </si>
  <si>
    <t>finiance</t>
  </si>
  <si>
    <t>contact</t>
  </si>
  <si>
    <t>introduce</t>
  </si>
  <si>
    <t>senior care</t>
  </si>
  <si>
    <t>suspense</t>
  </si>
  <si>
    <t>eympathy</t>
  </si>
  <si>
    <t>sport</t>
  </si>
  <si>
    <t>guarantee</t>
  </si>
  <si>
    <t>CEO</t>
  </si>
  <si>
    <t>Airbnb</t>
  </si>
  <si>
    <t>unknown</t>
  </si>
  <si>
    <t>cleaning</t>
  </si>
  <si>
    <t>food</t>
  </si>
  <si>
    <t>humor</t>
  </si>
  <si>
    <t>service</t>
  </si>
  <si>
    <t>company</t>
  </si>
  <si>
    <t>restaurant</t>
  </si>
  <si>
    <t>SEO</t>
  </si>
  <si>
    <t>doctor</t>
  </si>
  <si>
    <t>school</t>
  </si>
  <si>
    <t>cloth</t>
  </si>
  <si>
    <t>battery</t>
  </si>
  <si>
    <t>diversity</t>
  </si>
  <si>
    <t>product</t>
  </si>
  <si>
    <t>yoga</t>
  </si>
  <si>
    <t>towel</t>
  </si>
  <si>
    <t>real estate</t>
  </si>
  <si>
    <t>travel</t>
  </si>
  <si>
    <t>coaching</t>
  </si>
  <si>
    <t>beauty</t>
  </si>
  <si>
    <t>awareness</t>
  </si>
  <si>
    <t>ytv</t>
  </si>
  <si>
    <t>auto</t>
  </si>
  <si>
    <t>Paypal</t>
  </si>
  <si>
    <t>price</t>
  </si>
  <si>
    <t>book</t>
  </si>
  <si>
    <t>liquid</t>
  </si>
  <si>
    <t>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</si>
</sst>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49"/>
  <sheetViews>
    <sheetView tabSelected="1" topLeftCell="AY1" zoomScaleNormal="100" workbookViewId="0">
      <pane ySplit="1" topLeftCell="A130" activePane="bottomLeft" state="frozen"/>
      <selection activeCell="AM1" sqref="AM1"/>
      <selection pane="bottomLeft" activeCell="BQ151" sqref="BQ151"/>
    </sheetView>
  </sheetViews>
  <sheetFormatPr baseColWidth="10" defaultRowHeight="16"/>
  <cols>
    <col min="1" max="1" width="8" customWidth="1"/>
    <col min="2" max="2" width="18.6640625" customWidth="1"/>
    <col min="3" max="3" width="11" bestFit="1" customWidth="1"/>
    <col min="5" max="5" width="16.33203125" customWidth="1"/>
    <col min="6" max="6" width="22" bestFit="1" customWidth="1"/>
    <col min="7" max="7" width="23" customWidth="1"/>
    <col min="8" max="8" width="22" customWidth="1"/>
    <col min="9" max="9" width="23.1640625" customWidth="1"/>
    <col min="10" max="10" width="15.33203125" bestFit="1" customWidth="1"/>
    <col min="11" max="11" width="14.83203125" bestFit="1" customWidth="1"/>
    <col min="12" max="12" width="29.33203125" bestFit="1" customWidth="1"/>
    <col min="13" max="13" width="12.1640625" bestFit="1" customWidth="1"/>
    <col min="14" max="14" width="6.83203125" bestFit="1" customWidth="1"/>
    <col min="16" max="16" width="23.83203125" bestFit="1" customWidth="1"/>
    <col min="17" max="17" width="15.33203125" bestFit="1" customWidth="1"/>
    <col min="18" max="18" width="14.1640625" bestFit="1" customWidth="1"/>
    <col min="19" max="19" width="11" bestFit="1" customWidth="1"/>
    <col min="20" max="20" width="23.33203125" bestFit="1" customWidth="1"/>
    <col min="21" max="21" width="8" bestFit="1" customWidth="1"/>
    <col min="22" max="22" width="9.5" bestFit="1" customWidth="1"/>
    <col min="23" max="23" width="10" bestFit="1" customWidth="1"/>
    <col min="24" max="24" width="8" customWidth="1"/>
    <col min="25" max="25" width="12.1640625" bestFit="1" customWidth="1"/>
    <col min="26" max="26" width="14.83203125" bestFit="1" customWidth="1"/>
    <col min="27" max="27" width="13.33203125" bestFit="1" customWidth="1"/>
    <col min="28" max="28" width="13.1640625" bestFit="1" customWidth="1"/>
    <col min="29" max="29" width="18" bestFit="1" customWidth="1"/>
    <col min="30" max="30" width="18.83203125" bestFit="1" customWidth="1"/>
    <col min="31" max="31" width="16.83203125" bestFit="1" customWidth="1"/>
    <col min="32" max="32" width="14.33203125" bestFit="1" customWidth="1"/>
    <col min="33" max="33" width="12.1640625" bestFit="1" customWidth="1"/>
    <col min="34" max="34" width="7.6640625" bestFit="1" customWidth="1"/>
    <col min="35" max="35" width="12.5" bestFit="1" customWidth="1"/>
    <col min="36" max="36" width="45.33203125" bestFit="1" customWidth="1"/>
    <col min="37" max="37" width="6.1640625" bestFit="1" customWidth="1"/>
    <col min="38" max="38" width="9.6640625" bestFit="1" customWidth="1"/>
    <col min="39" max="39" width="14.83203125" bestFit="1" customWidth="1"/>
    <col min="40" max="40" width="23.33203125" bestFit="1" customWidth="1"/>
    <col min="41" max="41" width="11.5" customWidth="1"/>
    <col min="42" max="42" width="24.1640625" bestFit="1" customWidth="1"/>
    <col min="44" max="44" width="11.1640625" bestFit="1" customWidth="1"/>
    <col min="45" max="45" width="6.83203125" bestFit="1" customWidth="1"/>
    <col min="46" max="46" width="9.1640625" bestFit="1" customWidth="1"/>
    <col min="47" max="47" width="7.1640625" bestFit="1" customWidth="1"/>
    <col min="48" max="48" width="4.5" bestFit="1" customWidth="1"/>
    <col min="49" max="49" width="13.6640625" bestFit="1" customWidth="1"/>
    <col min="50" max="50" width="8.33203125" bestFit="1" customWidth="1"/>
    <col min="51" max="51" width="14.6640625" bestFit="1" customWidth="1"/>
    <col min="52" max="52" width="9" bestFit="1" customWidth="1"/>
    <col min="53" max="53" width="13.1640625" bestFit="1" customWidth="1"/>
    <col min="54" max="54" width="11.6640625" bestFit="1" customWidth="1"/>
    <col min="55" max="55" width="8.1640625" bestFit="1" customWidth="1"/>
    <col min="56" max="56" width="8.33203125" bestFit="1" customWidth="1"/>
    <col min="58" max="58" width="16.6640625" bestFit="1" customWidth="1"/>
    <col min="59" max="59" width="11.6640625" bestFit="1" customWidth="1"/>
    <col min="60" max="60" width="6.33203125" bestFit="1" customWidth="1"/>
    <col min="61" max="61" width="9.1640625" bestFit="1" customWidth="1"/>
    <col min="62" max="62" width="8.33203125" bestFit="1" customWidth="1"/>
    <col min="63" max="63" width="9.33203125" bestFit="1" customWidth="1"/>
    <col min="64" max="64" width="6.5" bestFit="1" customWidth="1"/>
    <col min="65" max="65" width="8.83203125" bestFit="1" customWidth="1"/>
    <col min="66" max="66" width="6.5" bestFit="1" customWidth="1"/>
    <col min="67" max="67" width="8.6640625" bestFit="1" customWidth="1"/>
    <col min="68" max="68" width="9.5" bestFit="1" customWidth="1"/>
    <col min="69" max="69" width="9.5" customWidth="1"/>
    <col min="70" max="70" width="10.83203125" bestFit="1" customWidth="1"/>
  </cols>
  <sheetData>
    <row r="1" spans="1:70">
      <c r="A1" s="2" t="s">
        <v>970</v>
      </c>
      <c r="B1" s="3" t="s">
        <v>971</v>
      </c>
      <c r="C1" s="3" t="s">
        <v>972</v>
      </c>
      <c r="D1" s="3" t="s">
        <v>973</v>
      </c>
      <c r="E1" s="3" t="s">
        <v>974</v>
      </c>
      <c r="F1" s="3" t="s">
        <v>975</v>
      </c>
      <c r="G1" s="3" t="s">
        <v>976</v>
      </c>
      <c r="H1" s="3" t="s">
        <v>977</v>
      </c>
      <c r="I1" s="3" t="s">
        <v>978</v>
      </c>
      <c r="J1" s="3" t="s">
        <v>979</v>
      </c>
      <c r="K1" s="3" t="s">
        <v>980</v>
      </c>
      <c r="L1" s="3" t="s">
        <v>981</v>
      </c>
      <c r="M1" s="3" t="s">
        <v>982</v>
      </c>
      <c r="N1" s="3" t="s">
        <v>983</v>
      </c>
      <c r="O1" s="3" t="s">
        <v>984</v>
      </c>
      <c r="P1" s="3" t="s">
        <v>985</v>
      </c>
      <c r="Q1" s="3" t="s">
        <v>986</v>
      </c>
      <c r="R1" s="3" t="s">
        <v>987</v>
      </c>
      <c r="S1" s="3" t="s">
        <v>988</v>
      </c>
      <c r="T1" s="3" t="s">
        <v>989</v>
      </c>
      <c r="U1" s="3" t="s">
        <v>990</v>
      </c>
      <c r="V1" s="3" t="s">
        <v>991</v>
      </c>
      <c r="W1" s="3" t="s">
        <v>992</v>
      </c>
      <c r="X1" s="3" t="s">
        <v>993</v>
      </c>
      <c r="Y1" s="3" t="s">
        <v>994</v>
      </c>
      <c r="Z1" s="3" t="s">
        <v>995</v>
      </c>
      <c r="AA1" s="3" t="s">
        <v>996</v>
      </c>
      <c r="AB1" s="3" t="s">
        <v>997</v>
      </c>
      <c r="AC1" s="3" t="s">
        <v>998</v>
      </c>
      <c r="AD1" s="3" t="s">
        <v>999</v>
      </c>
      <c r="AE1" s="3" t="s">
        <v>1000</v>
      </c>
      <c r="AF1" s="3" t="s">
        <v>1001</v>
      </c>
      <c r="AG1" s="3" t="s">
        <v>1002</v>
      </c>
      <c r="AH1" s="3" t="s">
        <v>1003</v>
      </c>
      <c r="AI1" s="3" t="s">
        <v>1004</v>
      </c>
      <c r="AJ1" s="3" t="s">
        <v>1005</v>
      </c>
      <c r="AK1" s="3" t="s">
        <v>1006</v>
      </c>
      <c r="AL1" s="3" t="s">
        <v>1007</v>
      </c>
      <c r="AM1" s="3" t="s">
        <v>1008</v>
      </c>
      <c r="AN1" s="3" t="s">
        <v>1009</v>
      </c>
      <c r="AO1" s="3" t="s">
        <v>1010</v>
      </c>
      <c r="AP1" s="3" t="s">
        <v>1011</v>
      </c>
      <c r="AQ1" s="4" t="s">
        <v>17</v>
      </c>
      <c r="AR1" s="3" t="s">
        <v>1119</v>
      </c>
      <c r="AS1" s="3" t="s">
        <v>1120</v>
      </c>
      <c r="AT1" s="3" t="s">
        <v>1124</v>
      </c>
      <c r="AU1" s="3" t="s">
        <v>1139</v>
      </c>
      <c r="AV1" s="3" t="s">
        <v>1146</v>
      </c>
      <c r="AW1" s="3" t="s">
        <v>1122</v>
      </c>
      <c r="AX1" s="3" t="s">
        <v>1121</v>
      </c>
      <c r="AY1" s="3" t="s">
        <v>1127</v>
      </c>
      <c r="AZ1" s="3" t="s">
        <v>1123</v>
      </c>
      <c r="BA1" s="3" t="s">
        <v>1125</v>
      </c>
      <c r="BB1" s="3" t="s">
        <v>1137</v>
      </c>
      <c r="BC1" s="3" t="s">
        <v>1126</v>
      </c>
      <c r="BD1" s="3" t="s">
        <v>1128</v>
      </c>
      <c r="BE1" s="3" t="s">
        <v>1129</v>
      </c>
      <c r="BF1" s="3" t="s">
        <v>1130</v>
      </c>
      <c r="BG1" s="3" t="s">
        <v>1131</v>
      </c>
      <c r="BH1" s="3" t="s">
        <v>1136</v>
      </c>
      <c r="BI1" s="3" t="s">
        <v>1132</v>
      </c>
      <c r="BJ1" s="3" t="s">
        <v>1133</v>
      </c>
      <c r="BK1" s="3" t="s">
        <v>1143</v>
      </c>
      <c r="BL1" s="3" t="s">
        <v>1151</v>
      </c>
      <c r="BM1" s="3" t="s">
        <v>1140</v>
      </c>
      <c r="BN1" s="3" t="s">
        <v>1134</v>
      </c>
      <c r="BO1" s="3" t="s">
        <v>1142</v>
      </c>
      <c r="BP1" s="3" t="s">
        <v>1145</v>
      </c>
      <c r="BQ1" s="3" t="s">
        <v>1160</v>
      </c>
      <c r="BR1" s="3" t="s">
        <v>1135</v>
      </c>
    </row>
    <row r="2" spans="1:70">
      <c r="A2" t="e">
        <f>-KaFWD1MJpb353B8R3MI</f>
        <v>#NAME?</v>
      </c>
      <c r="B2" t="s">
        <v>0</v>
      </c>
      <c r="D2" t="s">
        <v>1</v>
      </c>
      <c r="F2" t="s">
        <v>2</v>
      </c>
      <c r="I2" t="s">
        <v>3</v>
      </c>
      <c r="J2">
        <v>65</v>
      </c>
      <c r="K2">
        <v>21</v>
      </c>
      <c r="L2" t="s">
        <v>4</v>
      </c>
      <c r="M2">
        <v>48.687796900000002</v>
      </c>
      <c r="N2">
        <v>210</v>
      </c>
      <c r="P2" t="b">
        <v>1</v>
      </c>
      <c r="Q2">
        <v>0.65579014700000005</v>
      </c>
      <c r="R2">
        <v>62.108997100000003</v>
      </c>
      <c r="T2" t="s">
        <v>5</v>
      </c>
      <c r="U2">
        <v>0</v>
      </c>
      <c r="W2" t="s">
        <v>6</v>
      </c>
      <c r="Y2">
        <v>42</v>
      </c>
      <c r="Z2">
        <v>0.2</v>
      </c>
      <c r="AA2">
        <v>168</v>
      </c>
      <c r="AB2">
        <v>42</v>
      </c>
      <c r="AC2">
        <v>0.2</v>
      </c>
      <c r="AD2">
        <v>6720</v>
      </c>
      <c r="AE2" s="1">
        <v>42746</v>
      </c>
      <c r="AF2" s="1">
        <v>42767</v>
      </c>
      <c r="AG2">
        <v>148.40469540000001</v>
      </c>
      <c r="AH2" t="s">
        <v>7</v>
      </c>
      <c r="AI2" t="s">
        <v>8</v>
      </c>
      <c r="AJ2" t="s">
        <v>9</v>
      </c>
      <c r="AK2">
        <v>210</v>
      </c>
      <c r="AL2">
        <v>41</v>
      </c>
      <c r="AM2">
        <v>6252</v>
      </c>
      <c r="AN2" t="s">
        <v>10</v>
      </c>
      <c r="AO2" t="s">
        <v>11</v>
      </c>
      <c r="AP2" t="s">
        <v>1012</v>
      </c>
      <c r="AQ2">
        <v>90.16</v>
      </c>
      <c r="AR2">
        <v>0</v>
      </c>
      <c r="AS2">
        <v>4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1</v>
      </c>
      <c r="BB2">
        <v>0</v>
      </c>
      <c r="BC2">
        <v>1</v>
      </c>
      <c r="BD2">
        <v>0</v>
      </c>
      <c r="BE2">
        <v>2</v>
      </c>
      <c r="BF2">
        <v>1</v>
      </c>
      <c r="BG2">
        <v>0</v>
      </c>
      <c r="BH2">
        <v>1</v>
      </c>
      <c r="BI2">
        <v>1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 t="s">
        <v>1138</v>
      </c>
    </row>
    <row r="3" spans="1:70">
      <c r="A3" t="e">
        <f>-KaEEiJlMgOmXLpIGxcK</f>
        <v>#NAME?</v>
      </c>
      <c r="B3" t="s">
        <v>12</v>
      </c>
      <c r="D3" t="s">
        <v>1</v>
      </c>
      <c r="E3" t="s">
        <v>13</v>
      </c>
      <c r="F3" t="s">
        <v>2</v>
      </c>
      <c r="H3" t="s">
        <v>14</v>
      </c>
      <c r="I3" t="s">
        <v>3</v>
      </c>
      <c r="J3">
        <v>52</v>
      </c>
      <c r="K3">
        <v>22</v>
      </c>
      <c r="L3" t="s">
        <v>15</v>
      </c>
      <c r="M3">
        <v>29.09825034</v>
      </c>
      <c r="N3">
        <v>100</v>
      </c>
      <c r="P3" t="b">
        <v>1</v>
      </c>
      <c r="Q3">
        <v>1.942645698</v>
      </c>
      <c r="R3">
        <v>45.75070822</v>
      </c>
      <c r="T3" t="s">
        <v>16</v>
      </c>
      <c r="U3">
        <v>0</v>
      </c>
      <c r="W3" t="s">
        <v>17</v>
      </c>
      <c r="Y3">
        <v>50</v>
      </c>
      <c r="Z3">
        <v>0.5</v>
      </c>
      <c r="AA3">
        <v>50</v>
      </c>
      <c r="AB3">
        <v>50</v>
      </c>
      <c r="AC3">
        <v>0.5</v>
      </c>
      <c r="AD3">
        <v>1600</v>
      </c>
      <c r="AE3" s="1">
        <v>42746</v>
      </c>
      <c r="AG3">
        <v>50.44975402</v>
      </c>
      <c r="AH3" t="s">
        <v>7</v>
      </c>
      <c r="AI3" t="s">
        <v>18</v>
      </c>
      <c r="AJ3" t="s">
        <v>19</v>
      </c>
      <c r="AK3">
        <v>100</v>
      </c>
      <c r="AL3">
        <v>42</v>
      </c>
      <c r="AM3">
        <v>2162</v>
      </c>
      <c r="AN3" t="s">
        <v>20</v>
      </c>
      <c r="AO3">
        <v>2332</v>
      </c>
      <c r="AP3" t="s">
        <v>1013</v>
      </c>
      <c r="AQ3">
        <v>79.45</v>
      </c>
      <c r="AR3">
        <v>1</v>
      </c>
      <c r="AS3">
        <v>4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1</v>
      </c>
      <c r="BD3">
        <v>0</v>
      </c>
      <c r="BE3">
        <v>2</v>
      </c>
      <c r="BF3">
        <v>1</v>
      </c>
      <c r="BG3">
        <v>0</v>
      </c>
      <c r="BH3">
        <v>1</v>
      </c>
      <c r="BI3">
        <v>1</v>
      </c>
      <c r="BJ3">
        <v>0</v>
      </c>
      <c r="BK3">
        <v>1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 t="s">
        <v>1138</v>
      </c>
    </row>
    <row r="4" spans="1:70">
      <c r="A4" t="e">
        <f>-KamUXO1DDxAT3fshA67</f>
        <v>#NAME?</v>
      </c>
      <c r="B4" t="s">
        <v>21</v>
      </c>
      <c r="D4" t="s">
        <v>1</v>
      </c>
      <c r="E4" t="s">
        <v>22</v>
      </c>
      <c r="F4" t="s">
        <v>2</v>
      </c>
      <c r="H4" t="s">
        <v>23</v>
      </c>
      <c r="I4" t="s">
        <v>3</v>
      </c>
      <c r="J4">
        <v>60</v>
      </c>
      <c r="K4">
        <v>20</v>
      </c>
      <c r="L4" t="s">
        <v>24</v>
      </c>
      <c r="M4">
        <v>44.564172960000001</v>
      </c>
      <c r="N4">
        <v>300</v>
      </c>
      <c r="P4" t="b">
        <v>1</v>
      </c>
      <c r="Q4">
        <v>2.572000616</v>
      </c>
      <c r="R4">
        <v>60.783395759999998</v>
      </c>
      <c r="T4" t="s">
        <v>25</v>
      </c>
      <c r="U4">
        <v>0</v>
      </c>
      <c r="W4" t="s">
        <v>6</v>
      </c>
      <c r="Y4">
        <v>150</v>
      </c>
      <c r="Z4">
        <v>0.5</v>
      </c>
      <c r="AA4">
        <v>150</v>
      </c>
      <c r="AB4">
        <v>150</v>
      </c>
      <c r="AC4">
        <v>0.5</v>
      </c>
      <c r="AD4">
        <v>4800</v>
      </c>
      <c r="AE4" s="1">
        <v>42753</v>
      </c>
      <c r="AG4">
        <v>150.11138</v>
      </c>
      <c r="AH4" t="s">
        <v>7</v>
      </c>
      <c r="AI4" t="s">
        <v>26</v>
      </c>
      <c r="AJ4" t="s">
        <v>27</v>
      </c>
      <c r="AK4">
        <v>300</v>
      </c>
      <c r="AL4">
        <v>167</v>
      </c>
      <c r="AM4">
        <v>6493</v>
      </c>
      <c r="AN4" t="s">
        <v>28</v>
      </c>
      <c r="AO4">
        <v>1189</v>
      </c>
      <c r="AP4" t="s">
        <v>1014</v>
      </c>
      <c r="AQ4">
        <v>81.81</v>
      </c>
      <c r="AR4">
        <v>1</v>
      </c>
      <c r="AS4">
        <v>2</v>
      </c>
      <c r="AT4">
        <v>0</v>
      </c>
      <c r="AU4">
        <v>1</v>
      </c>
      <c r="AV4">
        <v>0</v>
      </c>
      <c r="AW4">
        <v>0</v>
      </c>
      <c r="AX4">
        <v>0</v>
      </c>
      <c r="AY4">
        <v>1</v>
      </c>
      <c r="AZ4">
        <v>0</v>
      </c>
      <c r="BA4">
        <v>1</v>
      </c>
      <c r="BB4">
        <v>1</v>
      </c>
      <c r="BC4">
        <v>0</v>
      </c>
      <c r="BD4">
        <v>0</v>
      </c>
      <c r="BE4">
        <v>2</v>
      </c>
      <c r="BF4">
        <v>1</v>
      </c>
      <c r="BG4">
        <v>0</v>
      </c>
      <c r="BH4">
        <v>0</v>
      </c>
      <c r="BI4">
        <v>1</v>
      </c>
      <c r="BJ4">
        <v>0</v>
      </c>
      <c r="BK4">
        <v>1</v>
      </c>
      <c r="BL4">
        <v>1</v>
      </c>
      <c r="BM4">
        <v>1</v>
      </c>
      <c r="BN4">
        <v>0</v>
      </c>
      <c r="BO4">
        <v>0</v>
      </c>
      <c r="BP4">
        <v>0</v>
      </c>
      <c r="BQ4">
        <v>0</v>
      </c>
      <c r="BR4" t="s">
        <v>1144</v>
      </c>
    </row>
    <row r="5" spans="1:70">
      <c r="A5" t="e">
        <f>-KraY5HFAqXs_WVLPgZG</f>
        <v>#NAME?</v>
      </c>
      <c r="B5" t="s">
        <v>29</v>
      </c>
      <c r="D5" t="s">
        <v>30</v>
      </c>
      <c r="E5" t="s">
        <v>31</v>
      </c>
      <c r="G5" t="s">
        <v>32</v>
      </c>
      <c r="H5" t="s">
        <v>33</v>
      </c>
      <c r="I5" t="s">
        <v>3</v>
      </c>
      <c r="J5">
        <v>60</v>
      </c>
      <c r="K5">
        <v>30</v>
      </c>
      <c r="L5" t="s">
        <v>4</v>
      </c>
      <c r="M5">
        <v>12.03220136</v>
      </c>
      <c r="N5">
        <v>300</v>
      </c>
      <c r="P5" t="b">
        <v>1</v>
      </c>
      <c r="Q5">
        <v>0.74105441500000002</v>
      </c>
      <c r="R5">
        <v>61.066440960000001</v>
      </c>
      <c r="T5" t="s">
        <v>34</v>
      </c>
      <c r="U5">
        <v>0</v>
      </c>
      <c r="W5" t="s">
        <v>6</v>
      </c>
      <c r="X5" t="s">
        <v>35</v>
      </c>
      <c r="Y5">
        <v>200</v>
      </c>
      <c r="Z5">
        <v>0.7</v>
      </c>
      <c r="AA5">
        <v>100</v>
      </c>
      <c r="AB5">
        <v>200</v>
      </c>
      <c r="AC5">
        <v>0.7</v>
      </c>
      <c r="AD5">
        <v>2880</v>
      </c>
      <c r="AE5" s="1">
        <v>42962</v>
      </c>
      <c r="AF5" s="1">
        <v>42974</v>
      </c>
      <c r="AG5">
        <v>99.970364410000002</v>
      </c>
      <c r="AH5" t="s">
        <v>7</v>
      </c>
      <c r="AI5" t="s">
        <v>36</v>
      </c>
      <c r="AJ5" t="s">
        <v>37</v>
      </c>
      <c r="AK5">
        <v>300</v>
      </c>
      <c r="AL5">
        <v>35</v>
      </c>
      <c r="AM5">
        <v>4723</v>
      </c>
      <c r="AN5" t="s">
        <v>38</v>
      </c>
      <c r="AO5" t="s">
        <v>39</v>
      </c>
      <c r="AP5" s="5" t="s">
        <v>40</v>
      </c>
      <c r="AQ5">
        <v>77.150000000000006</v>
      </c>
      <c r="AR5">
        <v>1</v>
      </c>
      <c r="AS5">
        <v>3</v>
      </c>
      <c r="AT5">
        <v>0</v>
      </c>
      <c r="AU5">
        <v>1</v>
      </c>
      <c r="AV5">
        <v>0</v>
      </c>
      <c r="AW5">
        <v>0</v>
      </c>
      <c r="AX5">
        <v>0</v>
      </c>
      <c r="AY5">
        <v>1</v>
      </c>
      <c r="AZ5">
        <v>0</v>
      </c>
      <c r="BA5">
        <v>1</v>
      </c>
      <c r="BB5">
        <v>1</v>
      </c>
      <c r="BC5">
        <v>0</v>
      </c>
      <c r="BD5">
        <v>0</v>
      </c>
      <c r="BE5">
        <v>2</v>
      </c>
      <c r="BF5">
        <v>0</v>
      </c>
      <c r="BG5">
        <v>0</v>
      </c>
      <c r="BH5">
        <v>0</v>
      </c>
      <c r="BI5">
        <v>1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 t="s">
        <v>1141</v>
      </c>
    </row>
    <row r="6" spans="1:70">
      <c r="A6" t="e">
        <f>-KdXQISY6hWeH-GQe3tk</f>
        <v>#NAME?</v>
      </c>
      <c r="B6" t="s">
        <v>29</v>
      </c>
      <c r="D6" t="s">
        <v>30</v>
      </c>
      <c r="E6" t="s">
        <v>41</v>
      </c>
      <c r="F6" t="s">
        <v>2</v>
      </c>
      <c r="H6" t="s">
        <v>33</v>
      </c>
      <c r="I6" t="s">
        <v>3</v>
      </c>
      <c r="J6">
        <v>60</v>
      </c>
      <c r="K6">
        <v>30</v>
      </c>
      <c r="L6" t="s">
        <v>4</v>
      </c>
      <c r="M6">
        <v>42.282150489999999</v>
      </c>
      <c r="N6">
        <v>300</v>
      </c>
      <c r="P6" t="b">
        <v>1</v>
      </c>
      <c r="Q6">
        <v>1.8574160070000001</v>
      </c>
      <c r="R6">
        <v>70.895211660000001</v>
      </c>
      <c r="T6" t="s">
        <v>42</v>
      </c>
      <c r="U6">
        <v>0</v>
      </c>
      <c r="W6" t="s">
        <v>6</v>
      </c>
      <c r="Y6">
        <v>150</v>
      </c>
      <c r="Z6">
        <v>0.5</v>
      </c>
      <c r="AA6">
        <v>150</v>
      </c>
      <c r="AB6">
        <v>150</v>
      </c>
      <c r="AC6">
        <v>0.5</v>
      </c>
      <c r="AD6">
        <v>4800</v>
      </c>
      <c r="AE6" s="1">
        <v>42787</v>
      </c>
      <c r="AF6" s="1">
        <v>42809</v>
      </c>
      <c r="AG6">
        <v>150.16729040000001</v>
      </c>
      <c r="AH6" t="s">
        <v>7</v>
      </c>
      <c r="AI6" t="s">
        <v>43</v>
      </c>
      <c r="AJ6" t="s">
        <v>44</v>
      </c>
      <c r="AK6">
        <v>300</v>
      </c>
      <c r="AL6">
        <v>136</v>
      </c>
      <c r="AM6">
        <v>7322</v>
      </c>
      <c r="AN6" t="s">
        <v>45</v>
      </c>
      <c r="AO6" t="s">
        <v>39</v>
      </c>
      <c r="AP6" s="5" t="s">
        <v>1015</v>
      </c>
      <c r="AQ6">
        <v>71.650000000000006</v>
      </c>
      <c r="AR6">
        <v>1</v>
      </c>
      <c r="AS6">
        <v>3</v>
      </c>
      <c r="AT6">
        <v>0</v>
      </c>
      <c r="AU6">
        <v>1</v>
      </c>
      <c r="AV6">
        <v>0</v>
      </c>
      <c r="AW6">
        <v>0</v>
      </c>
      <c r="AX6">
        <v>0</v>
      </c>
      <c r="AY6">
        <v>1</v>
      </c>
      <c r="AZ6">
        <v>0</v>
      </c>
      <c r="BA6">
        <v>1</v>
      </c>
      <c r="BB6">
        <v>1</v>
      </c>
      <c r="BC6">
        <v>0</v>
      </c>
      <c r="BD6">
        <v>0</v>
      </c>
      <c r="BE6">
        <v>2</v>
      </c>
      <c r="BF6">
        <v>0</v>
      </c>
      <c r="BG6">
        <v>0</v>
      </c>
      <c r="BH6">
        <v>0</v>
      </c>
      <c r="BI6">
        <v>1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 t="s">
        <v>1141</v>
      </c>
    </row>
    <row r="7" spans="1:70">
      <c r="A7" t="s">
        <v>46</v>
      </c>
      <c r="B7" t="s">
        <v>47</v>
      </c>
      <c r="D7" t="s">
        <v>30</v>
      </c>
      <c r="E7" t="s">
        <v>41</v>
      </c>
      <c r="F7" t="s">
        <v>2</v>
      </c>
      <c r="H7" t="s">
        <v>33</v>
      </c>
      <c r="I7" t="s">
        <v>3</v>
      </c>
      <c r="J7">
        <v>60</v>
      </c>
      <c r="K7">
        <v>30</v>
      </c>
      <c r="L7" t="s">
        <v>4</v>
      </c>
      <c r="M7">
        <v>16.849238769999999</v>
      </c>
      <c r="N7">
        <v>600</v>
      </c>
      <c r="P7" t="b">
        <v>1</v>
      </c>
      <c r="Q7">
        <v>2.1212121210000001</v>
      </c>
      <c r="R7">
        <v>72.644610760000006</v>
      </c>
      <c r="T7" t="s">
        <v>48</v>
      </c>
      <c r="U7">
        <v>0</v>
      </c>
      <c r="V7" t="b">
        <v>1</v>
      </c>
      <c r="W7" t="s">
        <v>6</v>
      </c>
      <c r="Y7">
        <v>300</v>
      </c>
      <c r="Z7">
        <v>0.5</v>
      </c>
      <c r="AA7">
        <v>300</v>
      </c>
      <c r="AB7">
        <v>300</v>
      </c>
      <c r="AC7">
        <v>0.5</v>
      </c>
      <c r="AD7">
        <v>9600</v>
      </c>
      <c r="AE7" s="1">
        <v>42754</v>
      </c>
      <c r="AF7" s="1">
        <v>42794</v>
      </c>
      <c r="AG7">
        <v>300.11190390000002</v>
      </c>
      <c r="AH7" t="s">
        <v>7</v>
      </c>
      <c r="AI7" t="s">
        <v>49</v>
      </c>
      <c r="AJ7" t="s">
        <v>50</v>
      </c>
      <c r="AK7">
        <v>600</v>
      </c>
      <c r="AL7">
        <v>308</v>
      </c>
      <c r="AM7">
        <v>14520</v>
      </c>
      <c r="AN7" t="s">
        <v>51</v>
      </c>
      <c r="AO7" t="s">
        <v>39</v>
      </c>
      <c r="AP7" s="5" t="s">
        <v>1015</v>
      </c>
      <c r="AQ7">
        <v>78.17</v>
      </c>
      <c r="AR7">
        <v>1</v>
      </c>
      <c r="AS7">
        <v>3</v>
      </c>
      <c r="AT7">
        <v>0</v>
      </c>
      <c r="AU7">
        <v>1</v>
      </c>
      <c r="AV7">
        <v>0</v>
      </c>
      <c r="AW7">
        <v>0</v>
      </c>
      <c r="AX7">
        <v>0</v>
      </c>
      <c r="AY7">
        <v>1</v>
      </c>
      <c r="AZ7">
        <v>0</v>
      </c>
      <c r="BA7">
        <v>1</v>
      </c>
      <c r="BB7">
        <v>1</v>
      </c>
      <c r="BC7">
        <v>0</v>
      </c>
      <c r="BD7">
        <v>0</v>
      </c>
      <c r="BE7">
        <v>2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t="s">
        <v>1141</v>
      </c>
    </row>
    <row r="8" spans="1:70">
      <c r="A8" t="e">
        <f>-KbEkZX14ZrWYK_lJEN7</f>
        <v>#NAME?</v>
      </c>
      <c r="B8" t="s">
        <v>52</v>
      </c>
      <c r="D8" t="s">
        <v>1</v>
      </c>
      <c r="E8" t="s">
        <v>53</v>
      </c>
      <c r="F8" t="s">
        <v>54</v>
      </c>
      <c r="I8" t="s">
        <v>3</v>
      </c>
      <c r="J8">
        <v>75</v>
      </c>
      <c r="K8">
        <v>18</v>
      </c>
      <c r="L8" t="s">
        <v>24</v>
      </c>
      <c r="M8">
        <v>33.680326790000002</v>
      </c>
      <c r="N8">
        <v>100</v>
      </c>
      <c r="P8" t="b">
        <v>1</v>
      </c>
      <c r="Q8">
        <v>0.78247261300000004</v>
      </c>
      <c r="R8">
        <v>61.623762380000002</v>
      </c>
      <c r="T8" t="s">
        <v>55</v>
      </c>
      <c r="U8">
        <v>0</v>
      </c>
      <c r="W8" t="s">
        <v>17</v>
      </c>
      <c r="Y8">
        <v>50</v>
      </c>
      <c r="Z8">
        <v>0.5</v>
      </c>
      <c r="AA8">
        <v>50</v>
      </c>
      <c r="AB8">
        <v>50</v>
      </c>
      <c r="AC8">
        <v>0.5</v>
      </c>
      <c r="AD8">
        <v>1600</v>
      </c>
      <c r="AE8" s="1">
        <v>42759</v>
      </c>
      <c r="AG8">
        <v>50.017251479999999</v>
      </c>
      <c r="AH8" t="s">
        <v>7</v>
      </c>
      <c r="AI8" t="s">
        <v>56</v>
      </c>
      <c r="AJ8" t="s">
        <v>57</v>
      </c>
      <c r="AK8">
        <v>100</v>
      </c>
      <c r="AL8">
        <v>20</v>
      </c>
      <c r="AM8">
        <v>2556</v>
      </c>
      <c r="AN8" t="s">
        <v>58</v>
      </c>
      <c r="AO8" t="s">
        <v>59</v>
      </c>
      <c r="AP8" t="s">
        <v>1016</v>
      </c>
      <c r="AQ8">
        <v>82.64</v>
      </c>
      <c r="AR8">
        <v>0</v>
      </c>
      <c r="AS8">
        <v>2</v>
      </c>
      <c r="AT8">
        <v>0</v>
      </c>
      <c r="AU8">
        <v>1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2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0</v>
      </c>
      <c r="BQ8">
        <v>0</v>
      </c>
      <c r="BR8" t="s">
        <v>1148</v>
      </c>
    </row>
    <row r="9" spans="1:70">
      <c r="A9" t="e">
        <f>-KbXW-t-nHta9POk2OFS</f>
        <v>#NAME?</v>
      </c>
      <c r="B9" t="s">
        <v>60</v>
      </c>
      <c r="D9" t="s">
        <v>1</v>
      </c>
      <c r="E9" t="s">
        <v>61</v>
      </c>
      <c r="F9" t="s">
        <v>2</v>
      </c>
      <c r="I9" t="s">
        <v>3</v>
      </c>
      <c r="J9">
        <v>40</v>
      </c>
      <c r="K9">
        <v>18</v>
      </c>
      <c r="L9" t="s">
        <v>4</v>
      </c>
      <c r="M9">
        <v>46.104768300000003</v>
      </c>
      <c r="N9">
        <v>100</v>
      </c>
      <c r="P9" t="b">
        <v>1</v>
      </c>
      <c r="Q9">
        <v>5.2439912599999996</v>
      </c>
      <c r="R9">
        <v>14.95535714</v>
      </c>
      <c r="T9" t="s">
        <v>62</v>
      </c>
      <c r="U9">
        <v>0</v>
      </c>
      <c r="W9" t="s">
        <v>6</v>
      </c>
      <c r="Y9">
        <v>50</v>
      </c>
      <c r="Z9">
        <v>0.5</v>
      </c>
      <c r="AA9">
        <v>50</v>
      </c>
      <c r="AB9">
        <v>50</v>
      </c>
      <c r="AC9">
        <v>0.5</v>
      </c>
      <c r="AD9">
        <v>1600</v>
      </c>
      <c r="AE9" s="1">
        <v>42762</v>
      </c>
      <c r="AF9" s="1">
        <v>42767</v>
      </c>
      <c r="AG9">
        <v>40.958639040000001</v>
      </c>
      <c r="AH9" t="s">
        <v>7</v>
      </c>
      <c r="AI9" t="s">
        <v>63</v>
      </c>
      <c r="AJ9" t="s">
        <v>64</v>
      </c>
      <c r="AK9">
        <v>100</v>
      </c>
      <c r="AL9">
        <v>72</v>
      </c>
      <c r="AM9">
        <v>1373</v>
      </c>
      <c r="AN9" t="s">
        <v>65</v>
      </c>
      <c r="AO9" t="s">
        <v>66</v>
      </c>
      <c r="AP9" t="s">
        <v>1017</v>
      </c>
      <c r="AQ9">
        <v>91.62</v>
      </c>
      <c r="AR9">
        <v>0</v>
      </c>
      <c r="AS9">
        <v>2</v>
      </c>
      <c r="AT9">
        <v>1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1</v>
      </c>
      <c r="BB9">
        <v>1</v>
      </c>
      <c r="BC9">
        <v>0</v>
      </c>
      <c r="BD9">
        <v>0</v>
      </c>
      <c r="BE9">
        <v>2</v>
      </c>
      <c r="BF9">
        <v>1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 t="s">
        <v>1138</v>
      </c>
    </row>
    <row r="10" spans="1:70">
      <c r="A10" t="e">
        <f>-KbjuzKGCXglSaQ_e1ec</f>
        <v>#NAME?</v>
      </c>
      <c r="B10" t="s">
        <v>67</v>
      </c>
      <c r="D10" t="s">
        <v>1</v>
      </c>
      <c r="E10" t="s">
        <v>68</v>
      </c>
      <c r="F10" t="s">
        <v>2</v>
      </c>
      <c r="H10" t="s">
        <v>69</v>
      </c>
      <c r="I10" t="s">
        <v>3</v>
      </c>
      <c r="J10">
        <v>65</v>
      </c>
      <c r="K10">
        <v>18</v>
      </c>
      <c r="L10" t="s">
        <v>4</v>
      </c>
      <c r="M10">
        <v>19.934330249999999</v>
      </c>
      <c r="N10">
        <v>200</v>
      </c>
      <c r="P10" t="b">
        <v>1</v>
      </c>
      <c r="Q10">
        <v>3.314149633</v>
      </c>
      <c r="R10">
        <v>52.818035430000002</v>
      </c>
      <c r="T10" t="s">
        <v>70</v>
      </c>
      <c r="U10">
        <v>0</v>
      </c>
      <c r="W10" t="s">
        <v>6</v>
      </c>
      <c r="Y10">
        <v>100</v>
      </c>
      <c r="Z10">
        <v>0.5</v>
      </c>
      <c r="AA10">
        <v>100</v>
      </c>
      <c r="AB10">
        <v>100</v>
      </c>
      <c r="AC10">
        <v>0.5</v>
      </c>
      <c r="AD10">
        <v>3200</v>
      </c>
      <c r="AE10" s="1">
        <v>42765</v>
      </c>
      <c r="AG10">
        <v>100.0544355</v>
      </c>
      <c r="AH10" t="s">
        <v>7</v>
      </c>
      <c r="AI10" t="s">
        <v>71</v>
      </c>
      <c r="AJ10" t="s">
        <v>72</v>
      </c>
      <c r="AK10">
        <v>200</v>
      </c>
      <c r="AL10">
        <v>167</v>
      </c>
      <c r="AM10">
        <v>5039</v>
      </c>
      <c r="AN10" t="s">
        <v>73</v>
      </c>
      <c r="AO10" t="s">
        <v>74</v>
      </c>
      <c r="AP10" t="s">
        <v>1018</v>
      </c>
      <c r="AQ10">
        <v>75.98</v>
      </c>
      <c r="AR10">
        <v>0</v>
      </c>
      <c r="AS10">
        <v>2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3</v>
      </c>
      <c r="BF10">
        <v>1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0</v>
      </c>
      <c r="BR10" t="s">
        <v>1144</v>
      </c>
    </row>
    <row r="11" spans="1:70">
      <c r="A11" t="s">
        <v>75</v>
      </c>
      <c r="B11" t="s">
        <v>76</v>
      </c>
      <c r="D11" t="s">
        <v>1</v>
      </c>
      <c r="E11" t="s">
        <v>77</v>
      </c>
      <c r="F11" t="s">
        <v>2</v>
      </c>
      <c r="I11" t="s">
        <v>3</v>
      </c>
      <c r="J11">
        <v>65</v>
      </c>
      <c r="K11">
        <v>35</v>
      </c>
      <c r="L11" t="s">
        <v>4</v>
      </c>
      <c r="M11">
        <v>24.998951389999998</v>
      </c>
      <c r="N11">
        <v>300</v>
      </c>
      <c r="P11" t="b">
        <v>1</v>
      </c>
      <c r="Q11">
        <v>2.0302013419999998</v>
      </c>
      <c r="R11">
        <v>43.223695540000001</v>
      </c>
      <c r="T11" t="s">
        <v>78</v>
      </c>
      <c r="U11">
        <v>0</v>
      </c>
      <c r="W11" t="s">
        <v>17</v>
      </c>
      <c r="Y11">
        <v>150</v>
      </c>
      <c r="Z11">
        <v>0.5</v>
      </c>
      <c r="AA11">
        <v>150</v>
      </c>
      <c r="AB11">
        <v>150</v>
      </c>
      <c r="AC11">
        <v>0.5</v>
      </c>
      <c r="AD11">
        <v>4800</v>
      </c>
      <c r="AE11" s="1">
        <v>42766</v>
      </c>
      <c r="AG11">
        <v>150.096937</v>
      </c>
      <c r="AH11" t="s">
        <v>7</v>
      </c>
      <c r="AI11" t="s">
        <v>79</v>
      </c>
      <c r="AJ11" t="s">
        <v>80</v>
      </c>
      <c r="AK11">
        <v>300</v>
      </c>
      <c r="AL11">
        <v>121</v>
      </c>
      <c r="AM11">
        <v>5960</v>
      </c>
      <c r="AN11" t="s">
        <v>81</v>
      </c>
      <c r="AO11" t="s">
        <v>82</v>
      </c>
      <c r="AP11" t="s">
        <v>1019</v>
      </c>
      <c r="AQ11">
        <v>73.52</v>
      </c>
      <c r="AR11">
        <v>0</v>
      </c>
      <c r="AS11">
        <v>1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 t="s">
        <v>1138</v>
      </c>
    </row>
    <row r="12" spans="1:70">
      <c r="A12" t="e">
        <f>-KcK4oOiKn5JofBHafMh</f>
        <v>#NAME?</v>
      </c>
      <c r="B12" t="s">
        <v>83</v>
      </c>
      <c r="D12" t="s">
        <v>1</v>
      </c>
      <c r="E12" t="s">
        <v>84</v>
      </c>
      <c r="F12" t="s">
        <v>2</v>
      </c>
      <c r="I12" t="s">
        <v>3</v>
      </c>
      <c r="J12">
        <v>54</v>
      </c>
      <c r="K12">
        <v>18</v>
      </c>
      <c r="L12" t="s">
        <v>15</v>
      </c>
      <c r="M12">
        <v>32.911068460000003</v>
      </c>
      <c r="N12">
        <v>100</v>
      </c>
      <c r="P12" t="b">
        <v>1</v>
      </c>
      <c r="Q12">
        <v>0.89424572300000005</v>
      </c>
      <c r="R12">
        <v>58.258140449999999</v>
      </c>
      <c r="T12" t="s">
        <v>85</v>
      </c>
      <c r="U12">
        <v>0</v>
      </c>
      <c r="W12" t="s">
        <v>17</v>
      </c>
      <c r="Y12">
        <v>50</v>
      </c>
      <c r="Z12">
        <v>0.5</v>
      </c>
      <c r="AA12">
        <v>50</v>
      </c>
      <c r="AB12">
        <v>50</v>
      </c>
      <c r="AC12">
        <v>0.5</v>
      </c>
      <c r="AD12">
        <v>1600</v>
      </c>
      <c r="AE12" s="1">
        <v>42772</v>
      </c>
      <c r="AG12">
        <v>55.033695539999997</v>
      </c>
      <c r="AH12" t="s">
        <v>7</v>
      </c>
      <c r="AI12" t="s">
        <v>86</v>
      </c>
      <c r="AJ12" t="s">
        <v>87</v>
      </c>
      <c r="AK12">
        <v>100</v>
      </c>
      <c r="AL12">
        <v>23</v>
      </c>
      <c r="AM12">
        <v>2572</v>
      </c>
      <c r="AN12" t="s">
        <v>88</v>
      </c>
      <c r="AO12" t="s">
        <v>89</v>
      </c>
      <c r="AP12" t="s">
        <v>90</v>
      </c>
      <c r="AQ12">
        <v>74.5</v>
      </c>
      <c r="AR12">
        <v>0</v>
      </c>
      <c r="AS12">
        <v>5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1</v>
      </c>
      <c r="BB12">
        <v>1</v>
      </c>
      <c r="BC12">
        <v>0</v>
      </c>
      <c r="BD12">
        <v>0</v>
      </c>
      <c r="BE12">
        <v>2</v>
      </c>
      <c r="BF12">
        <v>1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 t="s">
        <v>1147</v>
      </c>
    </row>
    <row r="13" spans="1:70">
      <c r="A13" t="e">
        <f>-KcK6cfGxn4xrLNxGree</f>
        <v>#NAME?</v>
      </c>
      <c r="B13" t="s">
        <v>91</v>
      </c>
      <c r="D13" t="s">
        <v>1</v>
      </c>
      <c r="E13" t="s">
        <v>84</v>
      </c>
      <c r="F13" t="s">
        <v>2</v>
      </c>
      <c r="I13" t="s">
        <v>3</v>
      </c>
      <c r="J13">
        <v>54</v>
      </c>
      <c r="K13">
        <v>18</v>
      </c>
      <c r="L13" t="s">
        <v>15</v>
      </c>
      <c r="M13">
        <v>36.642547030000003</v>
      </c>
      <c r="N13">
        <v>100</v>
      </c>
      <c r="P13" t="b">
        <v>1</v>
      </c>
      <c r="Q13">
        <v>1.1848341229999999</v>
      </c>
      <c r="R13">
        <v>58.32</v>
      </c>
      <c r="T13" t="s">
        <v>92</v>
      </c>
      <c r="U13">
        <v>0</v>
      </c>
      <c r="W13" t="s">
        <v>17</v>
      </c>
      <c r="Y13">
        <v>50</v>
      </c>
      <c r="Z13">
        <v>0.5</v>
      </c>
      <c r="AA13">
        <v>50</v>
      </c>
      <c r="AB13">
        <v>50</v>
      </c>
      <c r="AC13">
        <v>0.5</v>
      </c>
      <c r="AD13">
        <v>1600</v>
      </c>
      <c r="AE13" s="1">
        <v>42772</v>
      </c>
      <c r="AG13">
        <v>58.114384630000004</v>
      </c>
      <c r="AH13" t="s">
        <v>7</v>
      </c>
      <c r="AI13" t="s">
        <v>93</v>
      </c>
      <c r="AJ13" t="s">
        <v>94</v>
      </c>
      <c r="AK13">
        <v>100</v>
      </c>
      <c r="AL13">
        <v>30</v>
      </c>
      <c r="AM13">
        <v>2532</v>
      </c>
      <c r="AN13" t="s">
        <v>95</v>
      </c>
      <c r="AO13" t="s">
        <v>89</v>
      </c>
      <c r="AP13" t="s">
        <v>1020</v>
      </c>
      <c r="AQ13">
        <v>74.05</v>
      </c>
      <c r="AR13">
        <v>0</v>
      </c>
      <c r="AS13">
        <v>5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3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 t="s">
        <v>1149</v>
      </c>
    </row>
    <row r="14" spans="1:70">
      <c r="A14" t="e">
        <f>-KcK7mhZam2a5fR1LfNg</f>
        <v>#NAME?</v>
      </c>
      <c r="B14" t="s">
        <v>96</v>
      </c>
      <c r="D14" t="s">
        <v>1</v>
      </c>
      <c r="E14" t="s">
        <v>84</v>
      </c>
      <c r="F14" t="s">
        <v>2</v>
      </c>
      <c r="I14" t="s">
        <v>3</v>
      </c>
      <c r="J14">
        <v>54</v>
      </c>
      <c r="K14">
        <v>18</v>
      </c>
      <c r="L14" t="s">
        <v>15</v>
      </c>
      <c r="M14">
        <v>32.924281980000004</v>
      </c>
      <c r="N14">
        <v>100</v>
      </c>
      <c r="P14" t="b">
        <v>1</v>
      </c>
      <c r="Q14">
        <v>1.1102299760000001</v>
      </c>
      <c r="R14">
        <v>57.86720322</v>
      </c>
      <c r="T14" t="s">
        <v>97</v>
      </c>
      <c r="U14">
        <v>0</v>
      </c>
      <c r="W14" t="s">
        <v>17</v>
      </c>
      <c r="Y14">
        <v>50</v>
      </c>
      <c r="Z14">
        <v>0.5</v>
      </c>
      <c r="AA14">
        <v>50</v>
      </c>
      <c r="AB14">
        <v>50</v>
      </c>
      <c r="AC14">
        <v>0.5</v>
      </c>
      <c r="AD14">
        <v>1600</v>
      </c>
      <c r="AE14" s="1">
        <v>42772</v>
      </c>
      <c r="AG14">
        <v>53.049381050000001</v>
      </c>
      <c r="AH14" t="s">
        <v>7</v>
      </c>
      <c r="AI14" t="s">
        <v>98</v>
      </c>
      <c r="AJ14" t="s">
        <v>99</v>
      </c>
      <c r="AK14">
        <v>100</v>
      </c>
      <c r="AL14">
        <v>28</v>
      </c>
      <c r="AM14">
        <v>2522</v>
      </c>
      <c r="AN14" t="s">
        <v>100</v>
      </c>
      <c r="AO14" t="s">
        <v>89</v>
      </c>
      <c r="AP14" t="s">
        <v>1021</v>
      </c>
      <c r="AQ14">
        <v>74.53</v>
      </c>
      <c r="AR14">
        <v>0</v>
      </c>
      <c r="AS14">
        <v>5</v>
      </c>
      <c r="AT14">
        <v>1</v>
      </c>
      <c r="AU14">
        <v>0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2</v>
      </c>
      <c r="BF14">
        <v>1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1</v>
      </c>
      <c r="BR14" t="s">
        <v>1150</v>
      </c>
    </row>
    <row r="15" spans="1:70">
      <c r="A15" t="e">
        <f>-KcK8nPBBeOQN-yst_x1</f>
        <v>#NAME?</v>
      </c>
      <c r="B15" t="s">
        <v>101</v>
      </c>
      <c r="D15" t="s">
        <v>1</v>
      </c>
      <c r="E15" t="s">
        <v>84</v>
      </c>
      <c r="F15" t="s">
        <v>2</v>
      </c>
      <c r="I15" t="s">
        <v>3</v>
      </c>
      <c r="J15">
        <v>54</v>
      </c>
      <c r="K15">
        <v>18</v>
      </c>
      <c r="L15" t="s">
        <v>15</v>
      </c>
      <c r="M15">
        <v>33.158289570000001</v>
      </c>
      <c r="N15">
        <v>100</v>
      </c>
      <c r="P15" t="b">
        <v>1</v>
      </c>
      <c r="Q15">
        <v>1.131221719</v>
      </c>
      <c r="R15">
        <v>57.726058760000001</v>
      </c>
      <c r="T15" t="s">
        <v>102</v>
      </c>
      <c r="U15">
        <v>0</v>
      </c>
      <c r="W15" t="s">
        <v>17</v>
      </c>
      <c r="Y15">
        <v>50</v>
      </c>
      <c r="Z15">
        <v>0.5</v>
      </c>
      <c r="AA15">
        <v>50</v>
      </c>
      <c r="AB15">
        <v>50</v>
      </c>
      <c r="AC15">
        <v>0.5</v>
      </c>
      <c r="AD15">
        <v>1600</v>
      </c>
      <c r="AE15" s="1">
        <v>42772</v>
      </c>
      <c r="AG15">
        <v>55.891349120000001</v>
      </c>
      <c r="AH15" t="s">
        <v>7</v>
      </c>
      <c r="AI15" t="s">
        <v>103</v>
      </c>
      <c r="AJ15" t="s">
        <v>104</v>
      </c>
      <c r="AK15">
        <v>100</v>
      </c>
      <c r="AL15">
        <v>30</v>
      </c>
      <c r="AM15">
        <v>2652</v>
      </c>
      <c r="AN15" t="s">
        <v>100</v>
      </c>
      <c r="AO15" t="s">
        <v>89</v>
      </c>
      <c r="AP15" t="s">
        <v>1022</v>
      </c>
      <c r="AQ15">
        <v>73.52</v>
      </c>
      <c r="AR15">
        <v>0</v>
      </c>
      <c r="AS15">
        <v>5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0</v>
      </c>
      <c r="BD15">
        <v>0</v>
      </c>
      <c r="BE15">
        <v>2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1</v>
      </c>
      <c r="BR15" t="s">
        <v>1150</v>
      </c>
    </row>
    <row r="16" spans="1:70">
      <c r="A16" t="e">
        <f>-KcKA7Vy_s8vWkOzdwUm</f>
        <v>#NAME?</v>
      </c>
      <c r="B16" t="s">
        <v>105</v>
      </c>
      <c r="D16" t="s">
        <v>1</v>
      </c>
      <c r="E16" t="s">
        <v>84</v>
      </c>
      <c r="F16" t="s">
        <v>2</v>
      </c>
      <c r="I16" t="s">
        <v>3</v>
      </c>
      <c r="J16">
        <v>54</v>
      </c>
      <c r="K16">
        <v>18</v>
      </c>
      <c r="L16" t="s">
        <v>15</v>
      </c>
      <c r="M16">
        <v>33.366398019999998</v>
      </c>
      <c r="N16">
        <v>100</v>
      </c>
      <c r="P16" t="b">
        <v>1</v>
      </c>
      <c r="Q16">
        <v>1.2634708290000001</v>
      </c>
      <c r="R16">
        <v>54.665659239999997</v>
      </c>
      <c r="T16" t="s">
        <v>106</v>
      </c>
      <c r="U16">
        <v>0</v>
      </c>
      <c r="W16" t="s">
        <v>17</v>
      </c>
      <c r="Y16">
        <v>50</v>
      </c>
      <c r="Z16">
        <v>0.5</v>
      </c>
      <c r="AA16">
        <v>50</v>
      </c>
      <c r="AB16">
        <v>50</v>
      </c>
      <c r="AC16">
        <v>0.5</v>
      </c>
      <c r="AD16">
        <v>1600</v>
      </c>
      <c r="AE16" s="1">
        <v>42772</v>
      </c>
      <c r="AG16">
        <v>57.195587459999999</v>
      </c>
      <c r="AH16" t="s">
        <v>7</v>
      </c>
      <c r="AI16" t="s">
        <v>107</v>
      </c>
      <c r="AJ16" t="s">
        <v>108</v>
      </c>
      <c r="AK16">
        <v>100</v>
      </c>
      <c r="AL16">
        <v>34</v>
      </c>
      <c r="AM16">
        <v>2691</v>
      </c>
      <c r="AN16" t="s">
        <v>100</v>
      </c>
      <c r="AO16" t="s">
        <v>89</v>
      </c>
      <c r="AP16" t="s">
        <v>1023</v>
      </c>
      <c r="AQ16">
        <v>72.7</v>
      </c>
      <c r="AR16">
        <v>0</v>
      </c>
      <c r="AS16">
        <v>5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1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 t="s">
        <v>1150</v>
      </c>
    </row>
    <row r="17" spans="1:70">
      <c r="A17" t="e">
        <f>-KdD7ozV1sCqBucE-JA2</f>
        <v>#NAME?</v>
      </c>
      <c r="B17" t="s">
        <v>109</v>
      </c>
      <c r="D17" t="s">
        <v>1</v>
      </c>
      <c r="E17" t="s">
        <v>110</v>
      </c>
      <c r="F17" t="s">
        <v>2</v>
      </c>
      <c r="I17" t="s">
        <v>3</v>
      </c>
      <c r="J17">
        <v>55</v>
      </c>
      <c r="K17">
        <v>35</v>
      </c>
      <c r="L17" t="s">
        <v>4</v>
      </c>
      <c r="M17">
        <v>16.182054619999999</v>
      </c>
      <c r="N17">
        <v>300</v>
      </c>
      <c r="P17" t="b">
        <v>1</v>
      </c>
      <c r="Q17">
        <v>2.5233044040000001</v>
      </c>
      <c r="R17">
        <v>28.707132510000001</v>
      </c>
      <c r="T17" t="s">
        <v>111</v>
      </c>
      <c r="U17">
        <v>0</v>
      </c>
      <c r="W17" t="s">
        <v>6</v>
      </c>
      <c r="Y17">
        <v>150</v>
      </c>
      <c r="Z17">
        <v>0.5</v>
      </c>
      <c r="AA17">
        <v>150</v>
      </c>
      <c r="AB17">
        <v>150</v>
      </c>
      <c r="AC17">
        <v>0.5</v>
      </c>
      <c r="AD17">
        <v>4800</v>
      </c>
      <c r="AE17" s="1">
        <v>42783</v>
      </c>
      <c r="AG17">
        <v>150.1849608</v>
      </c>
      <c r="AH17" t="s">
        <v>7</v>
      </c>
      <c r="AI17" t="s">
        <v>112</v>
      </c>
      <c r="AJ17" t="s">
        <v>113</v>
      </c>
      <c r="AK17">
        <v>300</v>
      </c>
      <c r="AL17">
        <v>157</v>
      </c>
      <c r="AM17">
        <v>6222</v>
      </c>
      <c r="AN17" t="s">
        <v>114</v>
      </c>
      <c r="AO17" t="s">
        <v>115</v>
      </c>
      <c r="AP17" t="s">
        <v>1024</v>
      </c>
      <c r="AQ17">
        <v>76.09</v>
      </c>
      <c r="AR17">
        <v>1</v>
      </c>
      <c r="AS17">
        <v>2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1</v>
      </c>
      <c r="BD17">
        <v>0</v>
      </c>
      <c r="BE17">
        <v>2</v>
      </c>
      <c r="BF17">
        <v>0</v>
      </c>
      <c r="BG17">
        <v>0</v>
      </c>
      <c r="BH17">
        <v>1</v>
      </c>
      <c r="BI17">
        <v>1</v>
      </c>
      <c r="BJ17">
        <v>0</v>
      </c>
      <c r="BK17">
        <v>1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 t="s">
        <v>1152</v>
      </c>
    </row>
    <row r="18" spans="1:70">
      <c r="A18" t="e">
        <f>-KeKtPj9mLz_VWyI1Dqy</f>
        <v>#NAME?</v>
      </c>
      <c r="B18" t="s">
        <v>116</v>
      </c>
      <c r="D18" t="s">
        <v>1</v>
      </c>
      <c r="E18" t="s">
        <v>117</v>
      </c>
      <c r="F18" t="s">
        <v>2</v>
      </c>
      <c r="I18" t="s">
        <v>118</v>
      </c>
      <c r="J18">
        <v>65</v>
      </c>
      <c r="K18">
        <v>18</v>
      </c>
      <c r="L18" t="s">
        <v>24</v>
      </c>
      <c r="M18">
        <v>19.357538559999998</v>
      </c>
      <c r="N18">
        <v>200</v>
      </c>
      <c r="P18" t="b">
        <v>1</v>
      </c>
      <c r="Q18">
        <v>2.655960469</v>
      </c>
      <c r="R18">
        <v>45.466607699999997</v>
      </c>
      <c r="T18" t="s">
        <v>119</v>
      </c>
      <c r="U18">
        <v>0</v>
      </c>
      <c r="W18" t="s">
        <v>17</v>
      </c>
      <c r="Y18">
        <v>100</v>
      </c>
      <c r="Z18">
        <v>0.5</v>
      </c>
      <c r="AA18">
        <v>100</v>
      </c>
      <c r="AB18">
        <v>100</v>
      </c>
      <c r="AC18">
        <v>0.5</v>
      </c>
      <c r="AD18">
        <v>4000</v>
      </c>
      <c r="AE18" s="1">
        <v>42797</v>
      </c>
      <c r="AG18">
        <v>100.05777399999999</v>
      </c>
      <c r="AH18" t="s">
        <v>7</v>
      </c>
      <c r="AI18" t="s">
        <v>120</v>
      </c>
      <c r="AJ18" t="s">
        <v>121</v>
      </c>
      <c r="AK18">
        <v>200</v>
      </c>
      <c r="AL18">
        <v>129</v>
      </c>
      <c r="AM18">
        <v>4857</v>
      </c>
      <c r="AN18" t="s">
        <v>122</v>
      </c>
      <c r="AO18" t="s">
        <v>123</v>
      </c>
      <c r="AP18" s="5" t="s">
        <v>1025</v>
      </c>
      <c r="AQ18">
        <v>71.17</v>
      </c>
      <c r="AR18">
        <v>0</v>
      </c>
      <c r="AS18">
        <v>3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1</v>
      </c>
      <c r="BB18">
        <v>1</v>
      </c>
      <c r="BC18">
        <v>0</v>
      </c>
      <c r="BD18">
        <v>0</v>
      </c>
      <c r="BE18">
        <v>2</v>
      </c>
      <c r="BF18">
        <v>0</v>
      </c>
      <c r="BG18">
        <v>0</v>
      </c>
      <c r="BH18">
        <v>1</v>
      </c>
      <c r="BI18">
        <v>1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 t="s">
        <v>1153</v>
      </c>
    </row>
    <row r="19" spans="1:70">
      <c r="A19" t="e">
        <f>-Kjj16GhmjytaIAkrNnj</f>
        <v>#NAME?</v>
      </c>
      <c r="B19" t="s">
        <v>116</v>
      </c>
      <c r="D19" t="s">
        <v>1</v>
      </c>
      <c r="E19" t="s">
        <v>124</v>
      </c>
      <c r="G19" t="s">
        <v>125</v>
      </c>
      <c r="I19" t="s">
        <v>118</v>
      </c>
      <c r="J19">
        <v>65</v>
      </c>
      <c r="K19">
        <v>18</v>
      </c>
      <c r="L19" t="s">
        <v>24</v>
      </c>
      <c r="M19">
        <v>17.567881180000001</v>
      </c>
      <c r="N19">
        <v>100</v>
      </c>
      <c r="P19" t="b">
        <v>1</v>
      </c>
      <c r="Q19">
        <v>1.8934390139999999</v>
      </c>
      <c r="R19">
        <v>53.55285962</v>
      </c>
      <c r="T19" t="s">
        <v>126</v>
      </c>
      <c r="U19">
        <v>0</v>
      </c>
      <c r="W19" t="s">
        <v>17</v>
      </c>
      <c r="X19" t="s">
        <v>127</v>
      </c>
      <c r="Y19">
        <v>56</v>
      </c>
      <c r="Z19">
        <v>0.56000000000000005</v>
      </c>
      <c r="AA19">
        <v>44</v>
      </c>
      <c r="AB19">
        <v>56</v>
      </c>
      <c r="AC19">
        <v>0.56000000000000005</v>
      </c>
      <c r="AD19">
        <v>832</v>
      </c>
      <c r="AE19" s="1">
        <v>42864</v>
      </c>
      <c r="AG19">
        <v>45.96719384</v>
      </c>
      <c r="AH19" t="s">
        <v>7</v>
      </c>
      <c r="AI19" t="s">
        <v>128</v>
      </c>
      <c r="AJ19" t="s">
        <v>129</v>
      </c>
      <c r="AK19">
        <v>100</v>
      </c>
      <c r="AL19">
        <v>43</v>
      </c>
      <c r="AM19">
        <v>2271</v>
      </c>
      <c r="AN19" t="s">
        <v>130</v>
      </c>
      <c r="AO19" t="s">
        <v>123</v>
      </c>
      <c r="AP19" s="5" t="s">
        <v>1025</v>
      </c>
      <c r="AQ19">
        <v>71.47</v>
      </c>
      <c r="AR19">
        <v>0</v>
      </c>
      <c r="AS19">
        <v>3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0</v>
      </c>
      <c r="BE19">
        <v>2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 t="s">
        <v>1153</v>
      </c>
    </row>
    <row r="20" spans="1:70">
      <c r="A20" t="e">
        <f>-KdfPLtzr-PEkWDi4Z1n</f>
        <v>#NAME?</v>
      </c>
      <c r="B20" t="s">
        <v>131</v>
      </c>
      <c r="D20" t="s">
        <v>1</v>
      </c>
      <c r="E20" t="s">
        <v>132</v>
      </c>
      <c r="F20" t="s">
        <v>2</v>
      </c>
      <c r="I20" t="s">
        <v>3</v>
      </c>
      <c r="J20">
        <v>60</v>
      </c>
      <c r="K20">
        <v>18</v>
      </c>
      <c r="L20" t="s">
        <v>24</v>
      </c>
      <c r="M20">
        <v>31.28598848</v>
      </c>
      <c r="N20">
        <v>113</v>
      </c>
      <c r="P20" t="b">
        <v>1</v>
      </c>
      <c r="Q20">
        <v>2.645705521</v>
      </c>
      <c r="R20">
        <v>60.511033679999997</v>
      </c>
      <c r="T20" t="s">
        <v>133</v>
      </c>
      <c r="U20">
        <v>0</v>
      </c>
      <c r="W20" t="s">
        <v>6</v>
      </c>
      <c r="Y20">
        <v>25</v>
      </c>
      <c r="Z20">
        <v>0.5</v>
      </c>
      <c r="AA20">
        <v>56</v>
      </c>
      <c r="AB20">
        <v>56</v>
      </c>
      <c r="AC20">
        <v>0.5</v>
      </c>
      <c r="AD20">
        <v>2260</v>
      </c>
      <c r="AE20" s="1">
        <v>42789</v>
      </c>
      <c r="AF20" s="1">
        <v>42794</v>
      </c>
      <c r="AG20">
        <v>58.519414019999999</v>
      </c>
      <c r="AH20" t="s">
        <v>7</v>
      </c>
      <c r="AI20" t="s">
        <v>134</v>
      </c>
      <c r="AJ20" t="s">
        <v>135</v>
      </c>
      <c r="AK20">
        <v>50</v>
      </c>
      <c r="AL20">
        <v>69</v>
      </c>
      <c r="AM20">
        <v>2608</v>
      </c>
      <c r="AN20" t="s">
        <v>136</v>
      </c>
      <c r="AO20" t="s">
        <v>137</v>
      </c>
      <c r="AP20" t="s">
        <v>1026</v>
      </c>
      <c r="AQ20">
        <v>77.34</v>
      </c>
      <c r="AR20">
        <v>0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3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t="s">
        <v>1148</v>
      </c>
    </row>
    <row r="21" spans="1:70">
      <c r="A21" t="e">
        <f>-KeAAN9uiiCz0JpDswKp</f>
        <v>#NAME?</v>
      </c>
      <c r="B21" t="s">
        <v>138</v>
      </c>
      <c r="D21" t="s">
        <v>1</v>
      </c>
      <c r="F21" t="s">
        <v>2</v>
      </c>
      <c r="H21" t="s">
        <v>139</v>
      </c>
      <c r="I21" t="s">
        <v>3</v>
      </c>
      <c r="J21">
        <v>50</v>
      </c>
      <c r="K21">
        <v>22</v>
      </c>
      <c r="L21" t="s">
        <v>4</v>
      </c>
      <c r="M21">
        <v>23.654240649999998</v>
      </c>
      <c r="N21">
        <v>150</v>
      </c>
      <c r="P21" t="b">
        <v>1</v>
      </c>
      <c r="Q21">
        <v>1.046650718</v>
      </c>
      <c r="R21">
        <v>72.070969719999994</v>
      </c>
      <c r="T21" t="s">
        <v>140</v>
      </c>
      <c r="U21">
        <v>0</v>
      </c>
      <c r="W21" t="s">
        <v>6</v>
      </c>
      <c r="Y21">
        <v>75</v>
      </c>
      <c r="Z21">
        <v>0.5</v>
      </c>
      <c r="AA21">
        <v>75</v>
      </c>
      <c r="AB21">
        <v>75</v>
      </c>
      <c r="AC21">
        <v>0.5</v>
      </c>
      <c r="AD21">
        <v>2400</v>
      </c>
      <c r="AE21" s="1">
        <v>42795</v>
      </c>
      <c r="AF21" s="1">
        <v>42802</v>
      </c>
      <c r="AG21">
        <v>75.124721809999997</v>
      </c>
      <c r="AH21" t="s">
        <v>7</v>
      </c>
      <c r="AI21" t="s">
        <v>141</v>
      </c>
      <c r="AJ21" t="s">
        <v>142</v>
      </c>
      <c r="AK21">
        <v>150</v>
      </c>
      <c r="AL21">
        <v>35</v>
      </c>
      <c r="AM21">
        <v>3344</v>
      </c>
      <c r="AN21" t="s">
        <v>143</v>
      </c>
      <c r="AO21" t="s">
        <v>144</v>
      </c>
      <c r="AP21" t="s">
        <v>1027</v>
      </c>
      <c r="AQ21">
        <v>75.760000000000005</v>
      </c>
      <c r="AR21">
        <v>1</v>
      </c>
      <c r="AS21">
        <v>3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1</v>
      </c>
      <c r="BC21">
        <v>0</v>
      </c>
      <c r="BD21">
        <v>0</v>
      </c>
      <c r="BE21">
        <v>3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 t="s">
        <v>1154</v>
      </c>
    </row>
    <row r="22" spans="1:70">
      <c r="A22" t="e">
        <f>-KeF-f-IF9CQE_SrTsex</f>
        <v>#NAME?</v>
      </c>
      <c r="B22" t="s">
        <v>145</v>
      </c>
      <c r="D22" t="s">
        <v>1</v>
      </c>
      <c r="E22" t="s">
        <v>146</v>
      </c>
      <c r="F22" t="s">
        <v>2</v>
      </c>
      <c r="H22" t="s">
        <v>147</v>
      </c>
      <c r="I22" t="s">
        <v>3</v>
      </c>
      <c r="J22">
        <v>75</v>
      </c>
      <c r="K22">
        <v>18</v>
      </c>
      <c r="L22" t="s">
        <v>4</v>
      </c>
      <c r="M22">
        <v>13.943504580000001</v>
      </c>
      <c r="N22">
        <v>500</v>
      </c>
      <c r="P22" t="b">
        <v>1</v>
      </c>
      <c r="Q22">
        <v>1.587049675</v>
      </c>
      <c r="R22">
        <v>46.565003079999997</v>
      </c>
      <c r="T22" t="s">
        <v>148</v>
      </c>
      <c r="U22">
        <v>0</v>
      </c>
      <c r="W22" t="s">
        <v>17</v>
      </c>
      <c r="Y22">
        <v>250</v>
      </c>
      <c r="Z22">
        <v>0.5</v>
      </c>
      <c r="AA22">
        <v>250</v>
      </c>
      <c r="AB22">
        <v>250</v>
      </c>
      <c r="AC22">
        <v>0.5</v>
      </c>
      <c r="AD22">
        <v>8000</v>
      </c>
      <c r="AE22" s="1">
        <v>42796</v>
      </c>
      <c r="AG22">
        <v>250.04602740000001</v>
      </c>
      <c r="AH22" t="s">
        <v>7</v>
      </c>
      <c r="AI22" t="s">
        <v>149</v>
      </c>
      <c r="AJ22" t="s">
        <v>150</v>
      </c>
      <c r="AK22">
        <v>500</v>
      </c>
      <c r="AL22">
        <v>200</v>
      </c>
      <c r="AM22">
        <v>12602</v>
      </c>
      <c r="AN22" t="s">
        <v>151</v>
      </c>
      <c r="AO22" t="s">
        <v>152</v>
      </c>
      <c r="AP22" t="s">
        <v>153</v>
      </c>
      <c r="AQ22">
        <v>73.58</v>
      </c>
      <c r="AR22">
        <v>0</v>
      </c>
      <c r="AS22">
        <v>3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0</v>
      </c>
      <c r="BD22">
        <v>0</v>
      </c>
      <c r="BE22">
        <v>3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 t="s">
        <v>1155</v>
      </c>
    </row>
    <row r="23" spans="1:70">
      <c r="A23" t="e">
        <f>-KeFGWTESfAuXCQZFY_d</f>
        <v>#NAME?</v>
      </c>
      <c r="B23" t="s">
        <v>154</v>
      </c>
      <c r="D23" t="s">
        <v>1</v>
      </c>
      <c r="E23" t="s">
        <v>155</v>
      </c>
      <c r="F23" t="s">
        <v>2</v>
      </c>
      <c r="I23" t="s">
        <v>3</v>
      </c>
      <c r="J23">
        <v>65</v>
      </c>
      <c r="K23">
        <v>30</v>
      </c>
      <c r="L23" t="s">
        <v>24</v>
      </c>
      <c r="M23">
        <v>45.687953980000003</v>
      </c>
      <c r="N23">
        <v>1000</v>
      </c>
      <c r="P23" t="b">
        <v>1</v>
      </c>
      <c r="Q23">
        <v>1.58985434</v>
      </c>
      <c r="R23">
        <v>22.51777963</v>
      </c>
      <c r="T23" t="s">
        <v>156</v>
      </c>
      <c r="U23">
        <v>0</v>
      </c>
      <c r="W23" t="s">
        <v>6</v>
      </c>
      <c r="Y23">
        <v>500</v>
      </c>
      <c r="Z23">
        <v>0.5</v>
      </c>
      <c r="AA23">
        <v>500</v>
      </c>
      <c r="AB23">
        <v>500</v>
      </c>
      <c r="AC23">
        <v>0.5</v>
      </c>
      <c r="AD23">
        <v>16000</v>
      </c>
      <c r="AE23" s="1">
        <v>42796</v>
      </c>
      <c r="AG23">
        <v>500.06897170000002</v>
      </c>
      <c r="AH23" t="s">
        <v>7</v>
      </c>
      <c r="AI23" t="s">
        <v>157</v>
      </c>
      <c r="AJ23" t="s">
        <v>158</v>
      </c>
      <c r="AK23">
        <v>1000</v>
      </c>
      <c r="AL23">
        <v>346</v>
      </c>
      <c r="AM23">
        <v>21763</v>
      </c>
      <c r="AN23" t="s">
        <v>159</v>
      </c>
      <c r="AO23" t="s">
        <v>160</v>
      </c>
      <c r="AP23" t="s">
        <v>1028</v>
      </c>
      <c r="AQ23">
        <v>75.7</v>
      </c>
      <c r="AR23">
        <v>0</v>
      </c>
      <c r="AS23">
        <v>2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1</v>
      </c>
      <c r="BF23">
        <v>1</v>
      </c>
      <c r="BG23">
        <v>0</v>
      </c>
      <c r="BH23">
        <v>1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 t="s">
        <v>1156</v>
      </c>
    </row>
    <row r="24" spans="1:70">
      <c r="A24" t="e">
        <f>-KeKxoR5kY8tOGbfVc34</f>
        <v>#NAME?</v>
      </c>
      <c r="B24" t="s">
        <v>161</v>
      </c>
      <c r="D24" t="s">
        <v>1</v>
      </c>
      <c r="E24" t="s">
        <v>162</v>
      </c>
      <c r="F24" t="s">
        <v>2</v>
      </c>
      <c r="H24" t="s">
        <v>163</v>
      </c>
      <c r="I24" t="s">
        <v>164</v>
      </c>
      <c r="J24">
        <v>50</v>
      </c>
      <c r="K24">
        <v>18</v>
      </c>
      <c r="L24" t="s">
        <v>24</v>
      </c>
      <c r="M24">
        <v>26.24666311</v>
      </c>
      <c r="N24">
        <v>100</v>
      </c>
      <c r="P24" t="b">
        <v>1</v>
      </c>
      <c r="Q24">
        <v>2.8885272579999999</v>
      </c>
      <c r="R24">
        <v>46.795140340000003</v>
      </c>
      <c r="T24" t="s">
        <v>165</v>
      </c>
      <c r="U24">
        <v>0</v>
      </c>
      <c r="W24" t="s">
        <v>17</v>
      </c>
      <c r="Y24">
        <v>50</v>
      </c>
      <c r="Z24">
        <v>0.5</v>
      </c>
      <c r="AA24">
        <v>50</v>
      </c>
      <c r="AB24">
        <v>50</v>
      </c>
      <c r="AC24">
        <v>0.5</v>
      </c>
      <c r="AD24">
        <v>1600</v>
      </c>
      <c r="AE24" s="1">
        <v>42798</v>
      </c>
      <c r="AF24" s="1">
        <v>42806</v>
      </c>
      <c r="AG24">
        <v>50.263644589999998</v>
      </c>
      <c r="AH24" t="s">
        <v>7</v>
      </c>
      <c r="AI24" t="s">
        <v>166</v>
      </c>
      <c r="AJ24" t="s">
        <v>167</v>
      </c>
      <c r="AK24">
        <v>100</v>
      </c>
      <c r="AL24">
        <v>71</v>
      </c>
      <c r="AM24">
        <v>2458</v>
      </c>
      <c r="AN24" t="s">
        <v>168</v>
      </c>
      <c r="AO24" t="s">
        <v>169</v>
      </c>
      <c r="AP24" s="6" t="s">
        <v>1029</v>
      </c>
      <c r="AQ24">
        <v>79.489999999999995</v>
      </c>
      <c r="AR24">
        <v>1</v>
      </c>
      <c r="AS24">
        <v>2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2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1</v>
      </c>
      <c r="BR24" t="s">
        <v>1157</v>
      </c>
    </row>
    <row r="25" spans="1:70">
      <c r="A25" t="e">
        <f>-KjixC7QAZyica1altix</f>
        <v>#NAME?</v>
      </c>
      <c r="B25" t="s">
        <v>170</v>
      </c>
      <c r="D25" t="s">
        <v>1</v>
      </c>
      <c r="E25" t="s">
        <v>171</v>
      </c>
      <c r="G25" t="s">
        <v>172</v>
      </c>
      <c r="H25" t="s">
        <v>173</v>
      </c>
      <c r="I25" t="s">
        <v>3</v>
      </c>
      <c r="J25">
        <v>65</v>
      </c>
      <c r="K25">
        <v>18</v>
      </c>
      <c r="L25" t="s">
        <v>24</v>
      </c>
      <c r="M25">
        <v>27.694458569999998</v>
      </c>
      <c r="N25">
        <v>100</v>
      </c>
      <c r="P25" t="b">
        <v>1</v>
      </c>
      <c r="Q25">
        <v>0.45892611300000002</v>
      </c>
      <c r="R25">
        <v>28.447091159999999</v>
      </c>
      <c r="T25" t="s">
        <v>174</v>
      </c>
      <c r="U25">
        <v>0</v>
      </c>
      <c r="W25" t="s">
        <v>17</v>
      </c>
      <c r="X25" t="s">
        <v>127</v>
      </c>
      <c r="Y25">
        <v>56</v>
      </c>
      <c r="Z25">
        <v>0.56000000000000005</v>
      </c>
      <c r="AA25">
        <v>44</v>
      </c>
      <c r="AB25">
        <v>56</v>
      </c>
      <c r="AC25">
        <v>0.56000000000000005</v>
      </c>
      <c r="AD25">
        <v>832</v>
      </c>
      <c r="AE25" s="1">
        <v>42864</v>
      </c>
      <c r="AG25">
        <v>44.312260029999997</v>
      </c>
      <c r="AH25" t="s">
        <v>7</v>
      </c>
      <c r="AI25" t="s">
        <v>175</v>
      </c>
      <c r="AJ25" t="s">
        <v>176</v>
      </c>
      <c r="AK25">
        <v>100</v>
      </c>
      <c r="AL25">
        <v>10</v>
      </c>
      <c r="AM25">
        <v>2179</v>
      </c>
      <c r="AN25" t="s">
        <v>177</v>
      </c>
      <c r="AO25" t="s">
        <v>123</v>
      </c>
      <c r="AP25" t="s">
        <v>1030</v>
      </c>
      <c r="AQ25">
        <v>83.71</v>
      </c>
      <c r="AR25">
        <v>1</v>
      </c>
      <c r="AS25">
        <v>4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2</v>
      </c>
      <c r="BF25">
        <v>1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 t="s">
        <v>1152</v>
      </c>
    </row>
    <row r="26" spans="1:70">
      <c r="A26" t="e">
        <f>-Kej3jBytRqweWJWoxNS</f>
        <v>#NAME?</v>
      </c>
      <c r="B26" t="s">
        <v>178</v>
      </c>
      <c r="D26" t="s">
        <v>1</v>
      </c>
      <c r="E26" t="s">
        <v>179</v>
      </c>
      <c r="F26" t="s">
        <v>2</v>
      </c>
      <c r="H26" t="s">
        <v>180</v>
      </c>
      <c r="I26" t="s">
        <v>3</v>
      </c>
      <c r="J26">
        <v>60</v>
      </c>
      <c r="K26">
        <v>30</v>
      </c>
      <c r="L26" t="s">
        <v>15</v>
      </c>
      <c r="M26">
        <v>15.701055350000001</v>
      </c>
      <c r="N26">
        <v>100</v>
      </c>
      <c r="P26" t="b">
        <v>1</v>
      </c>
      <c r="Q26">
        <v>4.8010973940000001</v>
      </c>
      <c r="R26">
        <v>43.18740777</v>
      </c>
      <c r="T26" t="s">
        <v>181</v>
      </c>
      <c r="U26">
        <v>0</v>
      </c>
      <c r="W26" t="s">
        <v>6</v>
      </c>
      <c r="Y26">
        <v>50</v>
      </c>
      <c r="Z26">
        <v>0.5</v>
      </c>
      <c r="AA26">
        <v>50</v>
      </c>
      <c r="AB26">
        <v>50</v>
      </c>
      <c r="AC26">
        <v>0.5</v>
      </c>
      <c r="AD26">
        <v>1600</v>
      </c>
      <c r="AE26" s="1">
        <v>42802</v>
      </c>
      <c r="AG26">
        <v>50.082489979999998</v>
      </c>
      <c r="AH26" t="s">
        <v>7</v>
      </c>
      <c r="AI26" t="s">
        <v>182</v>
      </c>
      <c r="AJ26" t="s">
        <v>183</v>
      </c>
      <c r="AK26">
        <v>100</v>
      </c>
      <c r="AL26">
        <v>105</v>
      </c>
      <c r="AM26">
        <v>2187</v>
      </c>
      <c r="AN26" t="s">
        <v>184</v>
      </c>
      <c r="AO26" t="s">
        <v>185</v>
      </c>
      <c r="AP26" t="s">
        <v>186</v>
      </c>
      <c r="AQ26">
        <v>83.58</v>
      </c>
      <c r="AR26">
        <v>0</v>
      </c>
      <c r="AS26">
        <v>4</v>
      </c>
      <c r="AT26">
        <v>1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1</v>
      </c>
      <c r="BB26">
        <v>1</v>
      </c>
      <c r="BC26">
        <v>0</v>
      </c>
      <c r="BD26">
        <v>0</v>
      </c>
      <c r="BE26">
        <v>2</v>
      </c>
      <c r="BF26">
        <v>0</v>
      </c>
      <c r="BG26">
        <v>0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 t="s">
        <v>1153</v>
      </c>
    </row>
    <row r="27" spans="1:70">
      <c r="A27" t="e">
        <f>-Kf-F6PuBsxNG1Na2BbM</f>
        <v>#NAME?</v>
      </c>
      <c r="B27" t="s">
        <v>187</v>
      </c>
      <c r="D27" t="s">
        <v>1</v>
      </c>
      <c r="E27" t="s">
        <v>188</v>
      </c>
      <c r="G27" t="s">
        <v>189</v>
      </c>
      <c r="I27" t="s">
        <v>3</v>
      </c>
      <c r="J27">
        <v>65</v>
      </c>
      <c r="K27">
        <v>25</v>
      </c>
      <c r="L27" t="s">
        <v>190</v>
      </c>
      <c r="M27">
        <v>36.738754329999999</v>
      </c>
      <c r="N27">
        <v>174</v>
      </c>
      <c r="P27" t="b">
        <v>1</v>
      </c>
      <c r="Q27">
        <v>1.977866729</v>
      </c>
      <c r="R27">
        <v>28.258279720000001</v>
      </c>
      <c r="T27" t="s">
        <v>191</v>
      </c>
      <c r="U27">
        <v>0</v>
      </c>
      <c r="W27" t="s">
        <v>6</v>
      </c>
      <c r="Y27">
        <v>250</v>
      </c>
      <c r="Z27">
        <v>0.5</v>
      </c>
      <c r="AA27">
        <v>150</v>
      </c>
      <c r="AB27">
        <v>87</v>
      </c>
      <c r="AC27">
        <v>0.5</v>
      </c>
      <c r="AD27">
        <v>3480</v>
      </c>
      <c r="AE27" s="1">
        <v>42805</v>
      </c>
      <c r="AG27">
        <v>87.690184689999995</v>
      </c>
      <c r="AH27" t="s">
        <v>7</v>
      </c>
      <c r="AI27" t="s">
        <v>192</v>
      </c>
      <c r="AJ27" t="s">
        <v>193</v>
      </c>
      <c r="AK27">
        <v>500</v>
      </c>
      <c r="AL27">
        <v>84</v>
      </c>
      <c r="AM27">
        <v>4247</v>
      </c>
      <c r="AN27" t="s">
        <v>194</v>
      </c>
      <c r="AO27" t="s">
        <v>137</v>
      </c>
      <c r="AP27" t="s">
        <v>1031</v>
      </c>
      <c r="AQ27">
        <v>79.81</v>
      </c>
      <c r="AR27">
        <v>0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3</v>
      </c>
      <c r="BF27">
        <v>1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 t="s">
        <v>1168</v>
      </c>
    </row>
    <row r="28" spans="1:70">
      <c r="A28" t="e">
        <f>-Kf-GFrlAEDYPq6jhYxK</f>
        <v>#NAME?</v>
      </c>
      <c r="B28" t="s">
        <v>195</v>
      </c>
      <c r="D28" t="s">
        <v>1</v>
      </c>
      <c r="E28" t="s">
        <v>196</v>
      </c>
      <c r="G28" t="s">
        <v>197</v>
      </c>
      <c r="I28" t="s">
        <v>3</v>
      </c>
      <c r="J28">
        <v>35</v>
      </c>
      <c r="K28">
        <v>18</v>
      </c>
      <c r="L28" t="s">
        <v>190</v>
      </c>
      <c r="M28">
        <v>33.747868820000001</v>
      </c>
      <c r="N28">
        <v>150</v>
      </c>
      <c r="P28" t="b">
        <v>1</v>
      </c>
      <c r="Q28">
        <v>1.4561664190000001</v>
      </c>
      <c r="R28">
        <v>61.238182369999997</v>
      </c>
      <c r="T28" t="s">
        <v>198</v>
      </c>
      <c r="U28">
        <v>0</v>
      </c>
      <c r="W28" t="s">
        <v>6</v>
      </c>
      <c r="Y28">
        <v>75</v>
      </c>
      <c r="Z28">
        <v>0.5</v>
      </c>
      <c r="AA28">
        <v>75</v>
      </c>
      <c r="AB28">
        <v>75</v>
      </c>
      <c r="AC28">
        <v>0.5</v>
      </c>
      <c r="AD28">
        <v>3000</v>
      </c>
      <c r="AE28" s="1">
        <v>42805</v>
      </c>
      <c r="AG28">
        <v>77.91439432</v>
      </c>
      <c r="AH28" t="s">
        <v>7</v>
      </c>
      <c r="AI28" t="s">
        <v>199</v>
      </c>
      <c r="AJ28" t="s">
        <v>200</v>
      </c>
      <c r="AK28">
        <v>50</v>
      </c>
      <c r="AL28">
        <v>49</v>
      </c>
      <c r="AM28">
        <v>3365</v>
      </c>
      <c r="AN28" t="s">
        <v>201</v>
      </c>
      <c r="AO28" t="s">
        <v>137</v>
      </c>
      <c r="AP28" t="s">
        <v>1032</v>
      </c>
      <c r="AQ28">
        <v>72.48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1</v>
      </c>
      <c r="BC28">
        <v>0</v>
      </c>
      <c r="BD28">
        <v>0</v>
      </c>
      <c r="BE28">
        <v>3</v>
      </c>
      <c r="BF28">
        <v>1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 t="s">
        <v>1158</v>
      </c>
    </row>
    <row r="29" spans="1:70">
      <c r="A29" t="e">
        <f>-Kf-IfQCU_frgHuAADJS</f>
        <v>#NAME?</v>
      </c>
      <c r="B29" t="s">
        <v>202</v>
      </c>
      <c r="D29" t="s">
        <v>1</v>
      </c>
      <c r="E29" t="s">
        <v>203</v>
      </c>
      <c r="G29" t="s">
        <v>204</v>
      </c>
      <c r="I29" t="s">
        <v>3</v>
      </c>
      <c r="J29">
        <v>35</v>
      </c>
      <c r="K29">
        <v>18</v>
      </c>
      <c r="L29" t="s">
        <v>190</v>
      </c>
      <c r="M29">
        <v>28.72126562</v>
      </c>
      <c r="N29">
        <v>150</v>
      </c>
      <c r="P29" t="b">
        <v>1</v>
      </c>
      <c r="Q29">
        <v>1.643335362</v>
      </c>
      <c r="R29">
        <v>48.522550539999997</v>
      </c>
      <c r="T29" t="s">
        <v>205</v>
      </c>
      <c r="U29">
        <v>0</v>
      </c>
      <c r="W29" t="s">
        <v>6</v>
      </c>
      <c r="Y29">
        <v>75</v>
      </c>
      <c r="Z29">
        <v>0.5</v>
      </c>
      <c r="AA29">
        <v>75</v>
      </c>
      <c r="AB29">
        <v>75</v>
      </c>
      <c r="AC29">
        <v>0.5</v>
      </c>
      <c r="AD29">
        <v>3000</v>
      </c>
      <c r="AE29" s="1">
        <v>42805</v>
      </c>
      <c r="AG29">
        <v>79.621518390000006</v>
      </c>
      <c r="AH29" t="s">
        <v>7</v>
      </c>
      <c r="AI29" t="s">
        <v>206</v>
      </c>
      <c r="AJ29" t="s">
        <v>207</v>
      </c>
      <c r="AK29">
        <v>50</v>
      </c>
      <c r="AL29">
        <v>54</v>
      </c>
      <c r="AM29">
        <v>3286</v>
      </c>
      <c r="AN29" t="s">
        <v>201</v>
      </c>
      <c r="AO29" t="s">
        <v>137</v>
      </c>
      <c r="AP29" t="s">
        <v>1033</v>
      </c>
      <c r="AQ29">
        <v>77.540000000000006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1</v>
      </c>
      <c r="BC29">
        <v>0</v>
      </c>
      <c r="BD29">
        <v>0</v>
      </c>
      <c r="BE29">
        <v>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t="s">
        <v>1153</v>
      </c>
    </row>
    <row r="30" spans="1:70">
      <c r="A30" t="e">
        <f>-Kf94QSKAqU4NjgenZ5t</f>
        <v>#NAME?</v>
      </c>
      <c r="B30" t="s">
        <v>208</v>
      </c>
      <c r="D30" t="s">
        <v>209</v>
      </c>
      <c r="E30" t="s">
        <v>210</v>
      </c>
      <c r="G30" t="s">
        <v>32</v>
      </c>
      <c r="I30" t="s">
        <v>211</v>
      </c>
      <c r="J30">
        <v>54</v>
      </c>
      <c r="K30">
        <v>25</v>
      </c>
      <c r="L30" t="s">
        <v>212</v>
      </c>
      <c r="M30">
        <v>39.799467980000003</v>
      </c>
      <c r="N30">
        <v>100</v>
      </c>
      <c r="P30" t="b">
        <v>1</v>
      </c>
      <c r="Q30">
        <v>2.3650385599999999</v>
      </c>
      <c r="R30">
        <v>61.155698229999999</v>
      </c>
      <c r="T30" t="s">
        <v>213</v>
      </c>
      <c r="U30">
        <v>0</v>
      </c>
      <c r="V30" t="b">
        <v>1</v>
      </c>
      <c r="Y30">
        <v>50</v>
      </c>
      <c r="Z30">
        <v>0.5</v>
      </c>
      <c r="AA30">
        <v>50</v>
      </c>
      <c r="AB30">
        <v>50</v>
      </c>
      <c r="AC30">
        <v>0.5</v>
      </c>
      <c r="AD30">
        <v>2000</v>
      </c>
      <c r="AE30" s="1">
        <v>42807</v>
      </c>
      <c r="AG30">
        <v>50.265922410000002</v>
      </c>
      <c r="AH30" t="s">
        <v>7</v>
      </c>
      <c r="AI30" t="s">
        <v>214</v>
      </c>
      <c r="AJ30" t="s">
        <v>215</v>
      </c>
      <c r="AK30">
        <v>100</v>
      </c>
      <c r="AL30">
        <v>46</v>
      </c>
      <c r="AM30">
        <v>1945</v>
      </c>
      <c r="AN30" t="s">
        <v>216</v>
      </c>
      <c r="AO30" t="s">
        <v>217</v>
      </c>
      <c r="AP30" t="s">
        <v>1034</v>
      </c>
      <c r="AQ30">
        <v>74.52</v>
      </c>
      <c r="AR30">
        <v>0</v>
      </c>
      <c r="AS30">
        <v>3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2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 t="s">
        <v>1159</v>
      </c>
    </row>
    <row r="31" spans="1:70">
      <c r="A31" t="e">
        <f>-Kibw8SfnhhpFLVyYOpy</f>
        <v>#NAME?</v>
      </c>
      <c r="B31" t="s">
        <v>218</v>
      </c>
      <c r="D31" t="s">
        <v>1</v>
      </c>
      <c r="E31" t="s">
        <v>219</v>
      </c>
      <c r="G31" t="s">
        <v>32</v>
      </c>
      <c r="I31" t="s">
        <v>220</v>
      </c>
      <c r="J31">
        <v>0</v>
      </c>
      <c r="K31">
        <v>0</v>
      </c>
      <c r="L31" t="s">
        <v>4</v>
      </c>
      <c r="M31">
        <v>22.000424720000002</v>
      </c>
      <c r="N31">
        <v>100</v>
      </c>
      <c r="P31" t="b">
        <v>1</v>
      </c>
      <c r="Q31">
        <v>1.833976834</v>
      </c>
      <c r="R31">
        <v>29.41176471</v>
      </c>
      <c r="T31" t="s">
        <v>221</v>
      </c>
      <c r="U31">
        <v>0</v>
      </c>
      <c r="W31" t="s">
        <v>17</v>
      </c>
      <c r="Y31">
        <v>47</v>
      </c>
      <c r="Z31">
        <v>0.47</v>
      </c>
      <c r="AA31">
        <v>53</v>
      </c>
      <c r="AB31">
        <v>47</v>
      </c>
      <c r="AC31">
        <v>0.47</v>
      </c>
      <c r="AD31">
        <v>1696</v>
      </c>
      <c r="AE31" s="1">
        <v>42850</v>
      </c>
      <c r="AG31">
        <v>53.046005059999999</v>
      </c>
      <c r="AH31" t="s">
        <v>7</v>
      </c>
      <c r="AI31" t="s">
        <v>222</v>
      </c>
      <c r="AJ31" t="s">
        <v>223</v>
      </c>
      <c r="AK31">
        <v>100</v>
      </c>
      <c r="AL31">
        <v>38</v>
      </c>
      <c r="AM31">
        <v>2072</v>
      </c>
      <c r="AN31" t="s">
        <v>224</v>
      </c>
      <c r="AO31" t="s">
        <v>225</v>
      </c>
      <c r="AP31" t="s">
        <v>1035</v>
      </c>
      <c r="AQ31">
        <v>74.260000000000005</v>
      </c>
      <c r="AR31">
        <v>0</v>
      </c>
      <c r="AS31">
        <v>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1</v>
      </c>
      <c r="BC31">
        <v>0</v>
      </c>
      <c r="BD31">
        <v>0</v>
      </c>
      <c r="BE31">
        <v>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t="s">
        <v>1153</v>
      </c>
    </row>
    <row r="32" spans="1:70">
      <c r="A32" t="e">
        <f>-KiBLovV4IRSQMQakRbW</f>
        <v>#NAME?</v>
      </c>
      <c r="B32" t="s">
        <v>226</v>
      </c>
      <c r="D32" t="s">
        <v>1</v>
      </c>
      <c r="E32" t="s">
        <v>227</v>
      </c>
      <c r="G32" t="s">
        <v>32</v>
      </c>
      <c r="H32" t="s">
        <v>228</v>
      </c>
      <c r="I32" t="s">
        <v>229</v>
      </c>
      <c r="J32">
        <v>0</v>
      </c>
      <c r="K32">
        <v>0</v>
      </c>
      <c r="L32" t="s">
        <v>24</v>
      </c>
      <c r="M32">
        <v>15.39260221</v>
      </c>
      <c r="N32">
        <v>100</v>
      </c>
      <c r="P32" t="b">
        <v>1</v>
      </c>
      <c r="Q32">
        <v>0.73074761099999996</v>
      </c>
      <c r="R32">
        <v>48.259994249999998</v>
      </c>
      <c r="T32" t="s">
        <v>230</v>
      </c>
      <c r="U32">
        <v>0</v>
      </c>
      <c r="W32" t="s">
        <v>231</v>
      </c>
      <c r="X32" t="s">
        <v>232</v>
      </c>
      <c r="Y32">
        <v>56</v>
      </c>
      <c r="Z32">
        <v>0.56000000000000005</v>
      </c>
      <c r="AA32">
        <v>44</v>
      </c>
      <c r="AB32">
        <v>56</v>
      </c>
      <c r="AC32">
        <v>0.56000000000000005</v>
      </c>
      <c r="AD32">
        <v>1760</v>
      </c>
      <c r="AE32" s="1">
        <v>42845</v>
      </c>
      <c r="AF32" s="1">
        <v>42854</v>
      </c>
      <c r="AG32">
        <v>44.107064770000001</v>
      </c>
      <c r="AH32" t="s">
        <v>7</v>
      </c>
      <c r="AI32" t="s">
        <v>233</v>
      </c>
      <c r="AJ32" t="s">
        <v>234</v>
      </c>
      <c r="AK32">
        <v>100</v>
      </c>
      <c r="AL32">
        <v>26</v>
      </c>
      <c r="AM32">
        <v>3558</v>
      </c>
      <c r="AN32" t="s">
        <v>235</v>
      </c>
      <c r="AO32" t="s">
        <v>169</v>
      </c>
      <c r="AP32" s="6" t="s">
        <v>1036</v>
      </c>
      <c r="AQ32">
        <v>38.92</v>
      </c>
      <c r="AR32">
        <v>1</v>
      </c>
      <c r="AS32">
        <v>2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2</v>
      </c>
      <c r="BF32">
        <v>1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1</v>
      </c>
      <c r="BR32" t="s">
        <v>1157</v>
      </c>
    </row>
    <row r="33" spans="1:70">
      <c r="A33" t="e">
        <f>-KgL5XeM71gjWbWPszaK</f>
        <v>#NAME?</v>
      </c>
      <c r="B33" t="s">
        <v>161</v>
      </c>
      <c r="D33" t="s">
        <v>1</v>
      </c>
      <c r="E33" t="s">
        <v>236</v>
      </c>
      <c r="G33" t="s">
        <v>32</v>
      </c>
      <c r="H33" t="s">
        <v>237</v>
      </c>
      <c r="I33" t="s">
        <v>238</v>
      </c>
      <c r="J33">
        <v>50</v>
      </c>
      <c r="K33">
        <v>18</v>
      </c>
      <c r="L33" t="s">
        <v>24</v>
      </c>
      <c r="M33">
        <v>27.151028360000002</v>
      </c>
      <c r="N33">
        <v>100</v>
      </c>
      <c r="P33" t="b">
        <v>1</v>
      </c>
      <c r="Q33">
        <v>2.644554012</v>
      </c>
      <c r="R33">
        <v>40.63653137</v>
      </c>
      <c r="T33" t="s">
        <v>239</v>
      </c>
      <c r="U33">
        <v>0</v>
      </c>
      <c r="W33" t="s">
        <v>6</v>
      </c>
      <c r="X33" t="s">
        <v>240</v>
      </c>
      <c r="Y33">
        <v>50</v>
      </c>
      <c r="Z33">
        <v>0.5</v>
      </c>
      <c r="AA33">
        <v>50</v>
      </c>
      <c r="AB33">
        <v>50</v>
      </c>
      <c r="AC33">
        <v>0.5</v>
      </c>
      <c r="AD33">
        <v>1600</v>
      </c>
      <c r="AE33" s="1">
        <v>42822</v>
      </c>
      <c r="AG33">
        <v>52.736475009999999</v>
      </c>
      <c r="AH33" t="s">
        <v>7</v>
      </c>
      <c r="AI33" t="s">
        <v>241</v>
      </c>
      <c r="AJ33" t="s">
        <v>242</v>
      </c>
      <c r="AK33">
        <v>100</v>
      </c>
      <c r="AL33">
        <v>59</v>
      </c>
      <c r="AM33">
        <v>2231</v>
      </c>
      <c r="AN33" t="s">
        <v>243</v>
      </c>
      <c r="AO33" t="s">
        <v>169</v>
      </c>
      <c r="AP33" s="6" t="s">
        <v>1036</v>
      </c>
      <c r="AQ33">
        <v>78.58</v>
      </c>
      <c r="AR33">
        <v>1</v>
      </c>
      <c r="AS33">
        <v>2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2</v>
      </c>
      <c r="BF33">
        <v>1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1</v>
      </c>
      <c r="BR33" t="s">
        <v>1157</v>
      </c>
    </row>
    <row r="34" spans="1:70">
      <c r="A34" t="e">
        <f>-KhJWUZpquxlGV6kgzPf</f>
        <v>#NAME?</v>
      </c>
      <c r="B34" t="s">
        <v>244</v>
      </c>
      <c r="D34" t="s">
        <v>1</v>
      </c>
      <c r="E34" t="s">
        <v>245</v>
      </c>
      <c r="G34" t="s">
        <v>32</v>
      </c>
      <c r="I34" t="s">
        <v>246</v>
      </c>
      <c r="J34">
        <v>65</v>
      </c>
      <c r="K34">
        <v>18</v>
      </c>
      <c r="L34" t="s">
        <v>24</v>
      </c>
      <c r="M34">
        <v>24.063530119999999</v>
      </c>
      <c r="N34">
        <v>100</v>
      </c>
      <c r="P34" t="b">
        <v>1</v>
      </c>
      <c r="Q34">
        <v>1.660440017</v>
      </c>
      <c r="R34">
        <v>51.755472949999998</v>
      </c>
      <c r="T34" t="s">
        <v>247</v>
      </c>
      <c r="U34">
        <v>0</v>
      </c>
      <c r="W34" t="s">
        <v>6</v>
      </c>
      <c r="X34" t="s">
        <v>248</v>
      </c>
      <c r="Y34">
        <v>50</v>
      </c>
      <c r="Z34">
        <v>0.5</v>
      </c>
      <c r="AA34">
        <v>50</v>
      </c>
      <c r="AB34">
        <v>50</v>
      </c>
      <c r="AC34">
        <v>0.5</v>
      </c>
      <c r="AD34">
        <v>1600</v>
      </c>
      <c r="AE34" s="1">
        <v>42834</v>
      </c>
      <c r="AG34">
        <v>58.973178730000001</v>
      </c>
      <c r="AH34" t="s">
        <v>7</v>
      </c>
      <c r="AI34" t="s">
        <v>249</v>
      </c>
      <c r="AJ34" t="s">
        <v>250</v>
      </c>
      <c r="AK34">
        <v>100</v>
      </c>
      <c r="AL34">
        <v>40</v>
      </c>
      <c r="AM34">
        <v>2409</v>
      </c>
      <c r="AN34" t="s">
        <v>251</v>
      </c>
      <c r="AO34" t="s">
        <v>252</v>
      </c>
      <c r="AP34" s="5" t="s">
        <v>1037</v>
      </c>
      <c r="AQ34">
        <v>68.430000000000007</v>
      </c>
      <c r="AR34">
        <v>1</v>
      </c>
      <c r="AS34">
        <v>3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1</v>
      </c>
      <c r="BB34">
        <v>1</v>
      </c>
      <c r="BC34">
        <v>0</v>
      </c>
      <c r="BD34">
        <v>0</v>
      </c>
      <c r="BE34">
        <v>3</v>
      </c>
      <c r="BF34">
        <v>1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t="s">
        <v>1168</v>
      </c>
    </row>
    <row r="35" spans="1:70">
      <c r="A35" t="e">
        <f>-KkwTElYhHlzw_-ukb3X</f>
        <v>#NAME?</v>
      </c>
      <c r="B35" t="s">
        <v>244</v>
      </c>
      <c r="D35" t="s">
        <v>1</v>
      </c>
      <c r="E35" t="s">
        <v>245</v>
      </c>
      <c r="G35" t="s">
        <v>32</v>
      </c>
      <c r="I35" t="s">
        <v>253</v>
      </c>
      <c r="J35">
        <v>65</v>
      </c>
      <c r="K35">
        <v>18</v>
      </c>
      <c r="L35" t="s">
        <v>24</v>
      </c>
      <c r="M35">
        <v>14.17777306</v>
      </c>
      <c r="N35">
        <v>1500</v>
      </c>
      <c r="P35" t="b">
        <v>1</v>
      </c>
      <c r="Q35">
        <v>2.119770795</v>
      </c>
      <c r="R35">
        <v>51.371402879999998</v>
      </c>
      <c r="T35" t="s">
        <v>254</v>
      </c>
      <c r="U35">
        <v>0</v>
      </c>
      <c r="V35" t="b">
        <v>1</v>
      </c>
      <c r="W35" t="s">
        <v>6</v>
      </c>
      <c r="Y35">
        <v>955</v>
      </c>
      <c r="Z35">
        <v>0.67</v>
      </c>
      <c r="AA35">
        <v>545</v>
      </c>
      <c r="AB35">
        <v>955</v>
      </c>
      <c r="AC35">
        <v>0.67</v>
      </c>
      <c r="AD35">
        <v>15840</v>
      </c>
      <c r="AE35" s="1">
        <v>42880</v>
      </c>
      <c r="AF35" s="1">
        <v>42885</v>
      </c>
      <c r="AG35">
        <v>533.43934079999997</v>
      </c>
      <c r="AH35" t="s">
        <v>7</v>
      </c>
      <c r="AI35" t="s">
        <v>255</v>
      </c>
      <c r="AJ35" t="s">
        <v>256</v>
      </c>
      <c r="AK35">
        <v>1500</v>
      </c>
      <c r="AL35">
        <v>566</v>
      </c>
      <c r="AM35">
        <v>26701</v>
      </c>
      <c r="AN35" t="s">
        <v>257</v>
      </c>
      <c r="AO35" t="s">
        <v>252</v>
      </c>
      <c r="AP35" s="5" t="s">
        <v>1037</v>
      </c>
      <c r="AQ35">
        <v>80.27</v>
      </c>
      <c r="AR35">
        <v>1</v>
      </c>
      <c r="AS35">
        <v>3</v>
      </c>
      <c r="AT35">
        <v>1</v>
      </c>
      <c r="AU35">
        <v>1</v>
      </c>
      <c r="AV35">
        <v>0</v>
      </c>
      <c r="AW35">
        <v>1</v>
      </c>
      <c r="AX35">
        <v>0</v>
      </c>
      <c r="AY35">
        <v>1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3</v>
      </c>
      <c r="BF35">
        <v>1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t="s">
        <v>1168</v>
      </c>
    </row>
    <row r="36" spans="1:70">
      <c r="A36" t="e">
        <f>-KkSExPO9Q2NGboEUggU</f>
        <v>#NAME?</v>
      </c>
      <c r="B36" t="s">
        <v>244</v>
      </c>
      <c r="D36" t="s">
        <v>1</v>
      </c>
      <c r="E36" t="s">
        <v>245</v>
      </c>
      <c r="G36" t="s">
        <v>32</v>
      </c>
      <c r="I36" t="s">
        <v>246</v>
      </c>
      <c r="J36">
        <v>65</v>
      </c>
      <c r="K36">
        <v>18</v>
      </c>
      <c r="L36" t="s">
        <v>24</v>
      </c>
      <c r="M36">
        <v>31.948412699999999</v>
      </c>
      <c r="N36">
        <v>1000</v>
      </c>
      <c r="P36" t="b">
        <v>1</v>
      </c>
      <c r="Q36">
        <v>2.2357471119999999</v>
      </c>
      <c r="R36">
        <v>55.306961110000003</v>
      </c>
      <c r="T36" t="s">
        <v>258</v>
      </c>
      <c r="U36">
        <v>0</v>
      </c>
      <c r="V36" t="b">
        <v>1</v>
      </c>
      <c r="W36" t="s">
        <v>6</v>
      </c>
      <c r="Y36">
        <v>500</v>
      </c>
      <c r="Z36">
        <v>0.5</v>
      </c>
      <c r="AA36">
        <v>500</v>
      </c>
      <c r="AB36">
        <v>500</v>
      </c>
      <c r="AC36">
        <v>0.5</v>
      </c>
      <c r="AD36">
        <v>10560</v>
      </c>
      <c r="AE36" s="1">
        <v>42873</v>
      </c>
      <c r="AF36" s="1">
        <v>42878</v>
      </c>
      <c r="AG36">
        <v>499.95424850000001</v>
      </c>
      <c r="AH36" t="s">
        <v>7</v>
      </c>
      <c r="AI36" t="s">
        <v>259</v>
      </c>
      <c r="AJ36" t="s">
        <v>260</v>
      </c>
      <c r="AK36">
        <v>1000</v>
      </c>
      <c r="AL36">
        <v>540</v>
      </c>
      <c r="AM36">
        <v>24153</v>
      </c>
      <c r="AN36" t="s">
        <v>261</v>
      </c>
      <c r="AO36" t="s">
        <v>252</v>
      </c>
      <c r="AP36" s="5" t="s">
        <v>1037</v>
      </c>
      <c r="AQ36">
        <v>83.67</v>
      </c>
      <c r="AR36">
        <v>1</v>
      </c>
      <c r="AS36">
        <v>3</v>
      </c>
      <c r="AT36">
        <v>1</v>
      </c>
      <c r="AU36">
        <v>1</v>
      </c>
      <c r="AV36">
        <v>0</v>
      </c>
      <c r="AW36">
        <v>1</v>
      </c>
      <c r="AX36">
        <v>0</v>
      </c>
      <c r="AY36">
        <v>1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3</v>
      </c>
      <c r="BF36">
        <v>1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t="s">
        <v>1168</v>
      </c>
    </row>
    <row r="37" spans="1:70">
      <c r="A37" t="e">
        <f>-KhNr5pBRYt4UHTtIdzR</f>
        <v>#NAME?</v>
      </c>
      <c r="B37" t="s">
        <v>262</v>
      </c>
      <c r="D37" t="s">
        <v>1</v>
      </c>
      <c r="E37" t="s">
        <v>263</v>
      </c>
      <c r="G37" t="s">
        <v>32</v>
      </c>
      <c r="H37" t="s">
        <v>264</v>
      </c>
      <c r="I37" t="s">
        <v>3</v>
      </c>
      <c r="J37">
        <v>65</v>
      </c>
      <c r="K37">
        <v>18</v>
      </c>
      <c r="L37" t="s">
        <v>24</v>
      </c>
      <c r="M37">
        <v>31.492473530000002</v>
      </c>
      <c r="N37">
        <v>300</v>
      </c>
      <c r="P37" t="b">
        <v>1</v>
      </c>
      <c r="Q37">
        <v>1.613389626</v>
      </c>
      <c r="R37">
        <v>54.91716066</v>
      </c>
      <c r="T37" t="s">
        <v>265</v>
      </c>
      <c r="U37">
        <v>0</v>
      </c>
      <c r="V37" t="b">
        <v>1</v>
      </c>
      <c r="W37" t="s">
        <v>17</v>
      </c>
      <c r="X37" t="s">
        <v>266</v>
      </c>
      <c r="Y37">
        <v>150</v>
      </c>
      <c r="Z37">
        <v>0.5</v>
      </c>
      <c r="AA37">
        <v>150</v>
      </c>
      <c r="AB37">
        <v>150</v>
      </c>
      <c r="AC37">
        <v>0.5</v>
      </c>
      <c r="AD37">
        <v>4800</v>
      </c>
      <c r="AE37" s="1">
        <v>42835</v>
      </c>
      <c r="AG37">
        <v>151.3671081</v>
      </c>
      <c r="AH37" t="s">
        <v>7</v>
      </c>
      <c r="AI37" t="s">
        <v>267</v>
      </c>
      <c r="AJ37" t="s">
        <v>268</v>
      </c>
      <c r="AK37">
        <v>300</v>
      </c>
      <c r="AL37">
        <v>107</v>
      </c>
      <c r="AM37">
        <v>6632</v>
      </c>
      <c r="AN37" t="s">
        <v>269</v>
      </c>
      <c r="AO37" t="s">
        <v>270</v>
      </c>
      <c r="AP37" t="s">
        <v>1038</v>
      </c>
      <c r="AQ37">
        <v>80.7</v>
      </c>
      <c r="AR37">
        <v>0</v>
      </c>
      <c r="AS37">
        <v>3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2</v>
      </c>
      <c r="BF37">
        <v>1</v>
      </c>
      <c r="BG37">
        <v>0</v>
      </c>
      <c r="BH37">
        <v>1</v>
      </c>
      <c r="BI37">
        <v>1</v>
      </c>
      <c r="BJ37">
        <v>0</v>
      </c>
      <c r="BK37">
        <v>1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1</v>
      </c>
      <c r="BR37" t="s">
        <v>1163</v>
      </c>
    </row>
    <row r="38" spans="1:70">
      <c r="A38" t="e">
        <f>-KhNp01sToV56AiBkdAP</f>
        <v>#NAME?</v>
      </c>
      <c r="B38" t="s">
        <v>271</v>
      </c>
      <c r="D38" t="s">
        <v>30</v>
      </c>
      <c r="E38" t="s">
        <v>272</v>
      </c>
      <c r="G38" t="s">
        <v>273</v>
      </c>
      <c r="H38" t="s">
        <v>274</v>
      </c>
      <c r="I38" t="s">
        <v>3</v>
      </c>
      <c r="J38">
        <v>45</v>
      </c>
      <c r="K38">
        <v>20</v>
      </c>
      <c r="L38" t="s">
        <v>4</v>
      </c>
      <c r="M38">
        <v>29.450671870000001</v>
      </c>
      <c r="N38">
        <v>100</v>
      </c>
      <c r="P38" t="b">
        <v>1</v>
      </c>
      <c r="Q38">
        <v>0.14184397200000001</v>
      </c>
      <c r="R38">
        <v>54.929227709999999</v>
      </c>
      <c r="T38" t="s">
        <v>275</v>
      </c>
      <c r="U38">
        <v>0</v>
      </c>
      <c r="W38" t="s">
        <v>231</v>
      </c>
      <c r="Y38">
        <v>50</v>
      </c>
      <c r="Z38">
        <v>0.5</v>
      </c>
      <c r="AA38">
        <v>50</v>
      </c>
      <c r="AB38">
        <v>50</v>
      </c>
      <c r="AC38">
        <v>0.5</v>
      </c>
      <c r="AD38">
        <v>2000</v>
      </c>
      <c r="AE38" s="1">
        <v>42835</v>
      </c>
      <c r="AG38">
        <v>50.019733199999997</v>
      </c>
      <c r="AH38" t="s">
        <v>7</v>
      </c>
      <c r="AI38" t="s">
        <v>276</v>
      </c>
      <c r="AJ38" t="s">
        <v>277</v>
      </c>
      <c r="AK38">
        <v>100</v>
      </c>
      <c r="AL38">
        <v>6</v>
      </c>
      <c r="AM38">
        <v>4230</v>
      </c>
      <c r="AN38" t="s">
        <v>269</v>
      </c>
      <c r="AO38" t="s">
        <v>278</v>
      </c>
      <c r="AP38" t="s">
        <v>1039</v>
      </c>
      <c r="AQ38">
        <v>26.44</v>
      </c>
      <c r="AR38">
        <v>1</v>
      </c>
      <c r="AS38">
        <v>2</v>
      </c>
      <c r="AT38">
        <v>1</v>
      </c>
      <c r="AU38">
        <v>1</v>
      </c>
      <c r="AV38">
        <v>1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1</v>
      </c>
      <c r="BC38">
        <v>1</v>
      </c>
      <c r="BD38">
        <v>0</v>
      </c>
      <c r="BE38">
        <v>3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 t="s">
        <v>1162</v>
      </c>
    </row>
    <row r="39" spans="1:70">
      <c r="A39" t="e">
        <f>-Khlj2Cc2P05ixhCJsOs</f>
        <v>#NAME?</v>
      </c>
      <c r="B39" t="s">
        <v>262</v>
      </c>
      <c r="D39" t="s">
        <v>1</v>
      </c>
      <c r="E39" t="s">
        <v>263</v>
      </c>
      <c r="G39" t="s">
        <v>32</v>
      </c>
      <c r="H39" t="s">
        <v>264</v>
      </c>
      <c r="I39" t="s">
        <v>3</v>
      </c>
      <c r="J39">
        <v>65</v>
      </c>
      <c r="K39">
        <v>18</v>
      </c>
      <c r="L39" t="s">
        <v>4</v>
      </c>
      <c r="M39">
        <v>29.185467559999999</v>
      </c>
      <c r="N39">
        <v>200</v>
      </c>
      <c r="P39" t="b">
        <v>1</v>
      </c>
      <c r="Q39">
        <v>0.479808077</v>
      </c>
      <c r="R39">
        <v>51.478557049999999</v>
      </c>
      <c r="T39" t="s">
        <v>279</v>
      </c>
      <c r="U39">
        <v>0</v>
      </c>
      <c r="V39" t="b">
        <v>1</v>
      </c>
      <c r="W39" t="s">
        <v>231</v>
      </c>
      <c r="X39" t="s">
        <v>266</v>
      </c>
      <c r="Y39">
        <v>112</v>
      </c>
      <c r="Z39">
        <v>0.56000000000000005</v>
      </c>
      <c r="AA39">
        <v>88</v>
      </c>
      <c r="AB39">
        <v>112</v>
      </c>
      <c r="AC39">
        <v>0.56000000000000005</v>
      </c>
      <c r="AD39">
        <v>3520</v>
      </c>
      <c r="AE39" s="1">
        <v>42840</v>
      </c>
      <c r="AG39">
        <v>89.396673079999999</v>
      </c>
      <c r="AH39" t="s">
        <v>7</v>
      </c>
      <c r="AI39" t="s">
        <v>280</v>
      </c>
      <c r="AJ39" t="s">
        <v>281</v>
      </c>
      <c r="AK39">
        <v>200</v>
      </c>
      <c r="AL39">
        <v>36</v>
      </c>
      <c r="AM39">
        <v>7503</v>
      </c>
      <c r="AN39" t="s">
        <v>282</v>
      </c>
      <c r="AO39" t="s">
        <v>270</v>
      </c>
      <c r="AP39" t="s">
        <v>1040</v>
      </c>
      <c r="AQ39">
        <v>32.72</v>
      </c>
      <c r="AR39">
        <v>0</v>
      </c>
      <c r="AS39">
        <v>2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1</v>
      </c>
      <c r="BF39">
        <v>1</v>
      </c>
      <c r="BG39">
        <v>0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 t="s">
        <v>1163</v>
      </c>
    </row>
    <row r="40" spans="1:70">
      <c r="A40" t="s">
        <v>283</v>
      </c>
      <c r="B40" t="s">
        <v>284</v>
      </c>
      <c r="D40" t="s">
        <v>1</v>
      </c>
      <c r="E40" t="s">
        <v>285</v>
      </c>
      <c r="G40" t="s">
        <v>32</v>
      </c>
      <c r="H40" t="s">
        <v>286</v>
      </c>
      <c r="I40" t="s">
        <v>3</v>
      </c>
      <c r="J40">
        <v>55</v>
      </c>
      <c r="K40">
        <v>25</v>
      </c>
      <c r="L40" t="s">
        <v>15</v>
      </c>
      <c r="M40">
        <v>29.690879020000001</v>
      </c>
      <c r="N40">
        <v>100</v>
      </c>
      <c r="P40" t="b">
        <v>1</v>
      </c>
      <c r="Q40">
        <v>2.7849185950000002</v>
      </c>
      <c r="R40">
        <v>55.864978899999997</v>
      </c>
      <c r="T40" t="s">
        <v>287</v>
      </c>
      <c r="U40">
        <v>0</v>
      </c>
      <c r="W40" t="s">
        <v>6</v>
      </c>
      <c r="X40" t="s">
        <v>288</v>
      </c>
      <c r="Y40">
        <v>56</v>
      </c>
      <c r="Z40">
        <v>0.56000000000000005</v>
      </c>
      <c r="AA40">
        <v>44</v>
      </c>
      <c r="AB40">
        <v>56</v>
      </c>
      <c r="AC40">
        <v>0.56000000000000005</v>
      </c>
      <c r="AD40">
        <v>1408</v>
      </c>
      <c r="AE40" s="1">
        <v>42842</v>
      </c>
      <c r="AF40" s="1">
        <v>42847</v>
      </c>
      <c r="AG40">
        <v>44.005435669999997</v>
      </c>
      <c r="AH40" t="s">
        <v>7</v>
      </c>
      <c r="AI40" t="s">
        <v>289</v>
      </c>
      <c r="AJ40" t="s">
        <v>290</v>
      </c>
      <c r="AK40">
        <v>100</v>
      </c>
      <c r="AL40">
        <v>65</v>
      </c>
      <c r="AM40">
        <v>2334</v>
      </c>
      <c r="AN40" t="s">
        <v>291</v>
      </c>
      <c r="AO40" t="s">
        <v>292</v>
      </c>
      <c r="AP40" t="s">
        <v>1041</v>
      </c>
      <c r="AQ40">
        <v>84.59</v>
      </c>
      <c r="AR40">
        <v>0</v>
      </c>
      <c r="AS40">
        <v>2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2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 t="s">
        <v>1164</v>
      </c>
    </row>
    <row r="41" spans="1:70">
      <c r="A41" t="e">
        <f>-Kjgrqffv_3VlhoCXWOv</f>
        <v>#NAME?</v>
      </c>
      <c r="B41" t="s">
        <v>293</v>
      </c>
      <c r="D41" t="s">
        <v>1</v>
      </c>
      <c r="E41" t="s">
        <v>294</v>
      </c>
      <c r="G41" t="s">
        <v>295</v>
      </c>
      <c r="H41" t="s">
        <v>296</v>
      </c>
      <c r="I41" t="s">
        <v>3</v>
      </c>
      <c r="J41">
        <v>55</v>
      </c>
      <c r="K41">
        <v>30</v>
      </c>
      <c r="L41" t="s">
        <v>4</v>
      </c>
      <c r="M41">
        <v>27.977083619999998</v>
      </c>
      <c r="N41">
        <v>100</v>
      </c>
      <c r="P41" t="b">
        <v>1</v>
      </c>
      <c r="Q41">
        <v>1.755241346</v>
      </c>
      <c r="R41">
        <v>54.82477196</v>
      </c>
      <c r="T41" t="s">
        <v>297</v>
      </c>
      <c r="U41">
        <v>0</v>
      </c>
      <c r="W41" t="s">
        <v>6</v>
      </c>
      <c r="X41" t="s">
        <v>298</v>
      </c>
      <c r="Y41">
        <v>56</v>
      </c>
      <c r="Z41">
        <v>0.56000000000000005</v>
      </c>
      <c r="AA41">
        <v>44</v>
      </c>
      <c r="AB41">
        <v>56</v>
      </c>
      <c r="AC41">
        <v>0.56000000000000005</v>
      </c>
      <c r="AD41">
        <v>1216</v>
      </c>
      <c r="AE41" s="1">
        <v>42864</v>
      </c>
      <c r="AF41" s="1">
        <v>42872</v>
      </c>
      <c r="AG41">
        <v>44.376066399999999</v>
      </c>
      <c r="AH41" t="s">
        <v>7</v>
      </c>
      <c r="AI41" t="s">
        <v>299</v>
      </c>
      <c r="AJ41" t="s">
        <v>300</v>
      </c>
      <c r="AK41">
        <v>100</v>
      </c>
      <c r="AL41">
        <v>36</v>
      </c>
      <c r="AM41">
        <v>2051</v>
      </c>
      <c r="AN41" t="s">
        <v>301</v>
      </c>
      <c r="AO41" t="s">
        <v>302</v>
      </c>
      <c r="AP41" s="5" t="s">
        <v>1042</v>
      </c>
      <c r="AQ41">
        <v>80.11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 t="s">
        <v>1165</v>
      </c>
    </row>
    <row r="42" spans="1:70">
      <c r="A42" t="e">
        <f>-KkN0Cr-PsMP8scMwmex</f>
        <v>#NAME?</v>
      </c>
      <c r="B42" t="s">
        <v>293</v>
      </c>
      <c r="D42" t="s">
        <v>1</v>
      </c>
      <c r="E42" t="s">
        <v>303</v>
      </c>
      <c r="G42" t="s">
        <v>304</v>
      </c>
      <c r="I42" t="s">
        <v>305</v>
      </c>
      <c r="J42">
        <v>65</v>
      </c>
      <c r="K42">
        <v>28</v>
      </c>
      <c r="L42" t="s">
        <v>4</v>
      </c>
      <c r="M42">
        <v>31.36729223</v>
      </c>
      <c r="N42">
        <v>100</v>
      </c>
      <c r="P42" t="b">
        <v>1</v>
      </c>
      <c r="Q42">
        <v>2.5641025640000001</v>
      </c>
      <c r="R42">
        <v>64.539748950000003</v>
      </c>
      <c r="T42" t="s">
        <v>306</v>
      </c>
      <c r="U42">
        <v>0</v>
      </c>
      <c r="W42" t="s">
        <v>6</v>
      </c>
      <c r="X42" t="s">
        <v>298</v>
      </c>
      <c r="Y42">
        <v>46</v>
      </c>
      <c r="Z42">
        <v>0.46</v>
      </c>
      <c r="AA42">
        <v>54</v>
      </c>
      <c r="AB42">
        <v>46</v>
      </c>
      <c r="AC42">
        <v>0.46</v>
      </c>
      <c r="AD42">
        <v>1760</v>
      </c>
      <c r="AE42" s="1">
        <v>42872</v>
      </c>
      <c r="AF42" s="1">
        <v>42879</v>
      </c>
      <c r="AG42">
        <v>54.178492130000002</v>
      </c>
      <c r="AH42" t="s">
        <v>7</v>
      </c>
      <c r="AI42" t="s">
        <v>307</v>
      </c>
      <c r="AJ42" t="s">
        <v>308</v>
      </c>
      <c r="AK42">
        <v>100</v>
      </c>
      <c r="AL42">
        <v>72</v>
      </c>
      <c r="AM42">
        <v>2808</v>
      </c>
      <c r="AN42" t="s">
        <v>309</v>
      </c>
      <c r="AO42" t="s">
        <v>302</v>
      </c>
      <c r="AP42" s="5" t="s">
        <v>1042</v>
      </c>
      <c r="AQ42">
        <v>80.69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1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1</v>
      </c>
      <c r="BI42">
        <v>1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 t="s">
        <v>1165</v>
      </c>
    </row>
    <row r="43" spans="1:70">
      <c r="A43" t="e">
        <f>-KL-x2jCXACFKng4c8Gq</f>
        <v>#NAME?</v>
      </c>
      <c r="B43" t="s">
        <v>310</v>
      </c>
      <c r="D43" t="s">
        <v>1</v>
      </c>
      <c r="E43" t="s">
        <v>311</v>
      </c>
      <c r="G43" t="s">
        <v>312</v>
      </c>
      <c r="I43" t="s">
        <v>3</v>
      </c>
      <c r="J43">
        <v>65</v>
      </c>
      <c r="K43">
        <v>30</v>
      </c>
      <c r="L43" t="s">
        <v>4</v>
      </c>
      <c r="M43">
        <v>50.109249820000002</v>
      </c>
      <c r="N43">
        <v>100</v>
      </c>
      <c r="P43" t="b">
        <v>1</v>
      </c>
      <c r="Q43">
        <v>0.83575581399999999</v>
      </c>
      <c r="R43">
        <v>79.451065369999995</v>
      </c>
      <c r="T43" t="s">
        <v>313</v>
      </c>
      <c r="U43">
        <v>0</v>
      </c>
      <c r="W43" t="s">
        <v>6</v>
      </c>
      <c r="X43" t="s">
        <v>298</v>
      </c>
      <c r="Y43">
        <v>49</v>
      </c>
      <c r="Z43">
        <v>0.49</v>
      </c>
      <c r="AA43">
        <v>51</v>
      </c>
      <c r="AB43">
        <v>49</v>
      </c>
      <c r="AC43">
        <v>0.49</v>
      </c>
      <c r="AD43">
        <v>1632</v>
      </c>
      <c r="AE43" s="1">
        <v>42880</v>
      </c>
      <c r="AF43" s="1">
        <v>42887</v>
      </c>
      <c r="AG43">
        <v>51.116228069999998</v>
      </c>
      <c r="AH43" t="s">
        <v>7</v>
      </c>
      <c r="AI43" t="s">
        <v>314</v>
      </c>
      <c r="AJ43" t="s">
        <v>315</v>
      </c>
      <c r="AK43">
        <v>100</v>
      </c>
      <c r="AL43">
        <v>23</v>
      </c>
      <c r="AM43">
        <v>2752</v>
      </c>
      <c r="AN43" t="s">
        <v>316</v>
      </c>
      <c r="AO43" t="s">
        <v>302</v>
      </c>
      <c r="AP43" s="5" t="s">
        <v>1042</v>
      </c>
      <c r="AQ43">
        <v>85.43</v>
      </c>
      <c r="AR43">
        <v>1</v>
      </c>
      <c r="AS43">
        <v>1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1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 t="s">
        <v>1165</v>
      </c>
    </row>
    <row r="44" spans="1:70">
      <c r="A44" t="e">
        <f>-KiaQwRRvLnk83tDenGT</f>
        <v>#NAME?</v>
      </c>
      <c r="B44" t="s">
        <v>317</v>
      </c>
      <c r="D44" t="s">
        <v>1</v>
      </c>
      <c r="E44" t="s">
        <v>318</v>
      </c>
      <c r="G44" t="s">
        <v>32</v>
      </c>
      <c r="I44" t="s">
        <v>3</v>
      </c>
      <c r="J44">
        <v>48</v>
      </c>
      <c r="K44">
        <v>24</v>
      </c>
      <c r="L44" t="s">
        <v>4</v>
      </c>
      <c r="M44">
        <v>28.566144739999999</v>
      </c>
      <c r="N44">
        <v>100</v>
      </c>
      <c r="P44" t="b">
        <v>1</v>
      </c>
      <c r="Q44">
        <v>3.9706517049999999</v>
      </c>
      <c r="R44">
        <v>25.052898859999999</v>
      </c>
      <c r="T44" t="s">
        <v>319</v>
      </c>
      <c r="U44">
        <v>0</v>
      </c>
      <c r="W44" t="s">
        <v>6</v>
      </c>
      <c r="X44" t="s">
        <v>320</v>
      </c>
      <c r="Y44">
        <v>56</v>
      </c>
      <c r="Z44">
        <v>0.56000000000000005</v>
      </c>
      <c r="AA44">
        <v>44</v>
      </c>
      <c r="AB44">
        <v>56</v>
      </c>
      <c r="AC44">
        <v>0.56000000000000005</v>
      </c>
      <c r="AD44">
        <v>1408</v>
      </c>
      <c r="AE44" s="1">
        <v>42850</v>
      </c>
      <c r="AG44">
        <v>44.004157990000003</v>
      </c>
      <c r="AH44" t="s">
        <v>7</v>
      </c>
      <c r="AI44" t="s">
        <v>321</v>
      </c>
      <c r="AJ44" t="s">
        <v>322</v>
      </c>
      <c r="AK44">
        <v>100</v>
      </c>
      <c r="AL44">
        <v>92</v>
      </c>
      <c r="AM44">
        <v>2317</v>
      </c>
      <c r="AN44" t="s">
        <v>323</v>
      </c>
      <c r="AO44">
        <v>3033</v>
      </c>
      <c r="AP44" t="s">
        <v>1043</v>
      </c>
      <c r="AQ44">
        <v>81.63</v>
      </c>
      <c r="AR44">
        <v>0</v>
      </c>
      <c r="AS44">
        <v>2</v>
      </c>
      <c r="AT44">
        <v>1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1</v>
      </c>
      <c r="BC44">
        <v>0</v>
      </c>
      <c r="BD44">
        <v>0</v>
      </c>
      <c r="BE44">
        <v>2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0</v>
      </c>
      <c r="BP44">
        <v>0</v>
      </c>
      <c r="BQ44">
        <v>0</v>
      </c>
      <c r="BR44" t="s">
        <v>1166</v>
      </c>
    </row>
    <row r="45" spans="1:70">
      <c r="A45" t="e">
        <f>-Kk0IGngbIg77pwE6jDv</f>
        <v>#NAME?</v>
      </c>
      <c r="B45" t="s">
        <v>324</v>
      </c>
      <c r="D45" t="s">
        <v>1</v>
      </c>
      <c r="E45" t="s">
        <v>325</v>
      </c>
      <c r="G45" t="s">
        <v>32</v>
      </c>
      <c r="H45" t="s">
        <v>326</v>
      </c>
      <c r="I45" t="s">
        <v>3</v>
      </c>
      <c r="J45">
        <v>45</v>
      </c>
      <c r="K45">
        <v>20</v>
      </c>
      <c r="L45" t="s">
        <v>4</v>
      </c>
      <c r="M45">
        <v>26.552219399999998</v>
      </c>
      <c r="N45">
        <v>2250</v>
      </c>
      <c r="P45" t="b">
        <v>1</v>
      </c>
      <c r="Q45">
        <v>1.483863894</v>
      </c>
      <c r="R45">
        <v>36.690647480000003</v>
      </c>
      <c r="T45" t="s">
        <v>327</v>
      </c>
      <c r="U45">
        <v>0</v>
      </c>
      <c r="V45" t="b">
        <v>1</v>
      </c>
      <c r="W45" t="s">
        <v>17</v>
      </c>
      <c r="X45" t="s">
        <v>328</v>
      </c>
      <c r="Y45">
        <v>1582</v>
      </c>
      <c r="Z45">
        <v>0.74</v>
      </c>
      <c r="AA45">
        <v>668</v>
      </c>
      <c r="AB45">
        <v>1582</v>
      </c>
      <c r="AC45">
        <v>0.74</v>
      </c>
      <c r="AD45">
        <v>18720</v>
      </c>
      <c r="AE45" s="1">
        <v>42868</v>
      </c>
      <c r="AG45">
        <v>668.04004769999995</v>
      </c>
      <c r="AH45" t="s">
        <v>7</v>
      </c>
      <c r="AI45" t="s">
        <v>329</v>
      </c>
      <c r="AJ45" t="s">
        <v>330</v>
      </c>
      <c r="AK45">
        <v>2250</v>
      </c>
      <c r="AL45">
        <v>406</v>
      </c>
      <c r="AM45">
        <v>27361</v>
      </c>
      <c r="AN45" t="s">
        <v>331</v>
      </c>
      <c r="AO45" t="s">
        <v>332</v>
      </c>
      <c r="AP45" t="s">
        <v>1044</v>
      </c>
      <c r="AQ45">
        <v>81.540000000000006</v>
      </c>
      <c r="AR45">
        <v>1</v>
      </c>
      <c r="AS45">
        <v>3</v>
      </c>
      <c r="AT45">
        <v>1</v>
      </c>
      <c r="AU45">
        <v>1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1</v>
      </c>
      <c r="BC45">
        <v>0</v>
      </c>
      <c r="BD45">
        <v>0</v>
      </c>
      <c r="BE45">
        <v>2</v>
      </c>
      <c r="BF45">
        <v>0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 t="s">
        <v>1153</v>
      </c>
    </row>
    <row r="46" spans="1:70">
      <c r="A46" t="e">
        <f>-KjJQQCOmEGlXCF6UCvn</f>
        <v>#NAME?</v>
      </c>
      <c r="B46" t="s">
        <v>333</v>
      </c>
      <c r="D46" t="s">
        <v>1</v>
      </c>
      <c r="E46" t="s">
        <v>334</v>
      </c>
      <c r="G46" t="s">
        <v>335</v>
      </c>
      <c r="I46" t="s">
        <v>3</v>
      </c>
      <c r="J46">
        <v>60</v>
      </c>
      <c r="K46">
        <v>30</v>
      </c>
      <c r="L46" t="s">
        <v>4</v>
      </c>
      <c r="M46">
        <v>12.383568990000001</v>
      </c>
      <c r="N46">
        <v>100</v>
      </c>
      <c r="P46" t="b">
        <v>1</v>
      </c>
      <c r="Q46">
        <v>6.2770562769999998</v>
      </c>
      <c r="R46">
        <v>23.82397572</v>
      </c>
      <c r="T46" t="s">
        <v>336</v>
      </c>
      <c r="U46">
        <v>0</v>
      </c>
      <c r="W46" t="s">
        <v>6</v>
      </c>
      <c r="X46" t="s">
        <v>337</v>
      </c>
      <c r="Y46">
        <v>56</v>
      </c>
      <c r="Z46">
        <v>0.56000000000000005</v>
      </c>
      <c r="AA46">
        <v>44</v>
      </c>
      <c r="AB46">
        <v>56</v>
      </c>
      <c r="AC46">
        <v>0.56000000000000005</v>
      </c>
      <c r="AD46">
        <v>1408</v>
      </c>
      <c r="AE46" s="1">
        <v>42859</v>
      </c>
      <c r="AG46">
        <v>44.017923240000002</v>
      </c>
      <c r="AH46" t="s">
        <v>7</v>
      </c>
      <c r="AI46" t="s">
        <v>338</v>
      </c>
      <c r="AJ46" t="s">
        <v>339</v>
      </c>
      <c r="AK46">
        <v>100</v>
      </c>
      <c r="AL46">
        <v>116</v>
      </c>
      <c r="AM46">
        <v>1848</v>
      </c>
      <c r="AN46" t="s">
        <v>340</v>
      </c>
      <c r="AO46" t="s">
        <v>341</v>
      </c>
      <c r="AP46" t="s">
        <v>1045</v>
      </c>
      <c r="AQ46">
        <v>71.94</v>
      </c>
      <c r="AR46">
        <v>0</v>
      </c>
      <c r="AS46">
        <v>4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1</v>
      </c>
      <c r="BB46">
        <v>0</v>
      </c>
      <c r="BC46">
        <v>1</v>
      </c>
      <c r="BD46">
        <v>0</v>
      </c>
      <c r="BE46">
        <v>2</v>
      </c>
      <c r="BF46">
        <v>1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1</v>
      </c>
      <c r="BR46" t="s">
        <v>1153</v>
      </c>
    </row>
    <row r="47" spans="1:70">
      <c r="A47" t="e">
        <f>-KjJXEmO3jT7e9WyvYEZ</f>
        <v>#NAME?</v>
      </c>
      <c r="B47" t="s">
        <v>342</v>
      </c>
      <c r="D47" t="s">
        <v>1</v>
      </c>
      <c r="E47" t="s">
        <v>343</v>
      </c>
      <c r="G47" t="s">
        <v>32</v>
      </c>
      <c r="I47" t="s">
        <v>3</v>
      </c>
      <c r="J47">
        <v>60</v>
      </c>
      <c r="K47">
        <v>25</v>
      </c>
      <c r="L47" t="s">
        <v>4</v>
      </c>
      <c r="M47">
        <v>25.820206089999999</v>
      </c>
      <c r="N47">
        <v>100</v>
      </c>
      <c r="P47" t="b">
        <v>1</v>
      </c>
      <c r="Q47">
        <v>1.23853211</v>
      </c>
      <c r="R47">
        <v>51.818590030000003</v>
      </c>
      <c r="T47" t="s">
        <v>344</v>
      </c>
      <c r="U47">
        <v>0</v>
      </c>
      <c r="W47" t="s">
        <v>6</v>
      </c>
      <c r="X47" t="s">
        <v>345</v>
      </c>
      <c r="Y47">
        <v>46</v>
      </c>
      <c r="Z47">
        <v>0.46</v>
      </c>
      <c r="AA47">
        <v>54</v>
      </c>
      <c r="AB47">
        <v>46</v>
      </c>
      <c r="AC47">
        <v>0.46</v>
      </c>
      <c r="AD47">
        <v>1728</v>
      </c>
      <c r="AE47" s="1">
        <v>42859</v>
      </c>
      <c r="AG47">
        <v>54.358163500000003</v>
      </c>
      <c r="AH47" t="s">
        <v>7</v>
      </c>
      <c r="AI47" t="s">
        <v>346</v>
      </c>
      <c r="AJ47" t="s">
        <v>347</v>
      </c>
      <c r="AK47">
        <v>100</v>
      </c>
      <c r="AL47">
        <v>27</v>
      </c>
      <c r="AM47">
        <v>2180</v>
      </c>
      <c r="AN47" t="s">
        <v>348</v>
      </c>
      <c r="AO47" t="s">
        <v>349</v>
      </c>
      <c r="AP47" t="s">
        <v>1046</v>
      </c>
      <c r="AQ47">
        <v>77.42</v>
      </c>
      <c r="AR47">
        <v>0</v>
      </c>
      <c r="AS47">
        <v>4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 t="s">
        <v>1153</v>
      </c>
    </row>
    <row r="48" spans="1:70">
      <c r="A48" t="s">
        <v>350</v>
      </c>
      <c r="B48" t="s">
        <v>351</v>
      </c>
      <c r="D48" t="s">
        <v>1</v>
      </c>
      <c r="E48" t="s">
        <v>352</v>
      </c>
      <c r="G48" t="s">
        <v>32</v>
      </c>
      <c r="H48" t="s">
        <v>353</v>
      </c>
      <c r="I48" t="s">
        <v>3</v>
      </c>
      <c r="J48">
        <v>60</v>
      </c>
      <c r="K48">
        <v>30</v>
      </c>
      <c r="L48" t="s">
        <v>15</v>
      </c>
      <c r="M48">
        <v>23.570241060000001</v>
      </c>
      <c r="N48">
        <v>500</v>
      </c>
      <c r="P48" t="b">
        <v>1</v>
      </c>
      <c r="Q48">
        <v>2.0895785579999999</v>
      </c>
      <c r="R48">
        <v>54.317427019999997</v>
      </c>
      <c r="T48" t="s">
        <v>354</v>
      </c>
      <c r="U48">
        <v>0</v>
      </c>
      <c r="V48" t="b">
        <v>1</v>
      </c>
      <c r="X48" t="s">
        <v>355</v>
      </c>
      <c r="Y48">
        <v>219</v>
      </c>
      <c r="Z48">
        <v>0.46</v>
      </c>
      <c r="AA48">
        <v>281</v>
      </c>
      <c r="AB48">
        <v>219</v>
      </c>
      <c r="AC48">
        <v>0.46</v>
      </c>
      <c r="AD48">
        <v>0</v>
      </c>
      <c r="AE48" s="1">
        <v>42860</v>
      </c>
      <c r="AG48">
        <v>281.22565100000003</v>
      </c>
      <c r="AH48" t="s">
        <v>7</v>
      </c>
      <c r="AI48" t="s">
        <v>356</v>
      </c>
      <c r="AJ48" t="s">
        <v>357</v>
      </c>
      <c r="AK48">
        <v>500</v>
      </c>
      <c r="AL48">
        <v>237</v>
      </c>
      <c r="AM48">
        <v>11342</v>
      </c>
      <c r="AN48" t="s">
        <v>358</v>
      </c>
      <c r="AO48" t="s">
        <v>359</v>
      </c>
      <c r="AP48" t="s">
        <v>1047</v>
      </c>
      <c r="AQ48">
        <v>81.510000000000005</v>
      </c>
      <c r="AR48">
        <v>0</v>
      </c>
      <c r="AS48">
        <v>4</v>
      </c>
      <c r="AT48">
        <v>1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3</v>
      </c>
      <c r="BF48">
        <v>1</v>
      </c>
      <c r="BG48">
        <v>0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 t="s">
        <v>1161</v>
      </c>
    </row>
    <row r="49" spans="1:70">
      <c r="A49" t="e">
        <f>-KjOXuN5XmFUkhsEePMr</f>
        <v>#NAME?</v>
      </c>
      <c r="B49" t="s">
        <v>351</v>
      </c>
      <c r="D49" t="s">
        <v>1</v>
      </c>
      <c r="E49" t="s">
        <v>352</v>
      </c>
      <c r="G49" t="s">
        <v>32</v>
      </c>
      <c r="H49" t="s">
        <v>353</v>
      </c>
      <c r="I49" t="s">
        <v>3</v>
      </c>
      <c r="J49">
        <v>60</v>
      </c>
      <c r="K49">
        <v>30</v>
      </c>
      <c r="L49" t="s">
        <v>15</v>
      </c>
      <c r="M49">
        <v>22.291943839999998</v>
      </c>
      <c r="N49">
        <v>500</v>
      </c>
      <c r="P49" t="b">
        <v>1</v>
      </c>
      <c r="Q49">
        <v>2.1378941739999999</v>
      </c>
      <c r="R49">
        <v>52.962995669999998</v>
      </c>
      <c r="T49" t="s">
        <v>360</v>
      </c>
      <c r="U49">
        <v>0</v>
      </c>
      <c r="V49" t="b">
        <v>1</v>
      </c>
      <c r="X49" t="s">
        <v>355</v>
      </c>
      <c r="Y49">
        <v>219</v>
      </c>
      <c r="Z49">
        <v>0.46</v>
      </c>
      <c r="AA49">
        <v>281</v>
      </c>
      <c r="AB49">
        <v>219</v>
      </c>
      <c r="AC49">
        <v>0.46</v>
      </c>
      <c r="AD49">
        <v>0</v>
      </c>
      <c r="AE49" s="1">
        <v>42860</v>
      </c>
      <c r="AG49">
        <v>281.1908889</v>
      </c>
      <c r="AH49" t="s">
        <v>7</v>
      </c>
      <c r="AI49" t="s">
        <v>361</v>
      </c>
      <c r="AJ49" t="s">
        <v>362</v>
      </c>
      <c r="AK49">
        <v>500</v>
      </c>
      <c r="AL49">
        <v>240</v>
      </c>
      <c r="AM49">
        <v>11226</v>
      </c>
      <c r="AN49" t="s">
        <v>358</v>
      </c>
      <c r="AO49" t="s">
        <v>359</v>
      </c>
      <c r="AP49" t="s">
        <v>1048</v>
      </c>
      <c r="AQ49">
        <v>81.819999999999993</v>
      </c>
      <c r="AR49">
        <v>0</v>
      </c>
      <c r="AS49">
        <v>4</v>
      </c>
      <c r="AT49">
        <v>1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0</v>
      </c>
      <c r="BE49">
        <v>3</v>
      </c>
      <c r="BF49">
        <v>0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 t="s">
        <v>1161</v>
      </c>
    </row>
    <row r="50" spans="1:70">
      <c r="A50" t="e">
        <f>-KjR1arJ508rj8aIp2p5</f>
        <v>#NAME?</v>
      </c>
      <c r="B50" t="s">
        <v>363</v>
      </c>
      <c r="D50" t="s">
        <v>1</v>
      </c>
      <c r="E50" t="s">
        <v>364</v>
      </c>
      <c r="G50" t="s">
        <v>365</v>
      </c>
      <c r="I50" t="s">
        <v>3</v>
      </c>
      <c r="J50">
        <v>0</v>
      </c>
      <c r="K50">
        <v>25</v>
      </c>
      <c r="L50" t="s">
        <v>15</v>
      </c>
      <c r="M50">
        <v>31.581327000000002</v>
      </c>
      <c r="N50">
        <v>100</v>
      </c>
      <c r="P50" t="b">
        <v>1</v>
      </c>
      <c r="Q50">
        <v>1.07372942</v>
      </c>
      <c r="R50">
        <v>34.872159089999997</v>
      </c>
      <c r="T50" t="s">
        <v>366</v>
      </c>
      <c r="U50">
        <v>0</v>
      </c>
      <c r="W50" t="s">
        <v>6</v>
      </c>
      <c r="X50" t="s">
        <v>367</v>
      </c>
      <c r="Y50">
        <v>51</v>
      </c>
      <c r="Z50">
        <v>0.51</v>
      </c>
      <c r="AA50">
        <v>49</v>
      </c>
      <c r="AB50">
        <v>51</v>
      </c>
      <c r="AC50">
        <v>0.51</v>
      </c>
      <c r="AD50">
        <v>1568</v>
      </c>
      <c r="AE50" s="1">
        <v>43040</v>
      </c>
      <c r="AG50">
        <v>49.00022259</v>
      </c>
      <c r="AH50" t="s">
        <v>7</v>
      </c>
      <c r="AI50" t="s">
        <v>368</v>
      </c>
      <c r="AJ50" t="s">
        <v>369</v>
      </c>
      <c r="AK50">
        <v>100</v>
      </c>
      <c r="AL50">
        <v>30</v>
      </c>
      <c r="AM50">
        <v>2794</v>
      </c>
      <c r="AN50" t="s">
        <v>370</v>
      </c>
      <c r="AO50" t="s">
        <v>371</v>
      </c>
      <c r="AP50" t="s">
        <v>1049</v>
      </c>
      <c r="AQ50">
        <v>82.88</v>
      </c>
      <c r="AR50">
        <v>0</v>
      </c>
      <c r="AS50">
        <v>2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1</v>
      </c>
      <c r="BC50">
        <v>0</v>
      </c>
      <c r="BD50">
        <v>0</v>
      </c>
      <c r="BE50">
        <v>2</v>
      </c>
      <c r="BF50">
        <v>1</v>
      </c>
      <c r="BG50">
        <v>0</v>
      </c>
      <c r="BH50">
        <v>0</v>
      </c>
      <c r="BI50">
        <v>1</v>
      </c>
      <c r="BJ50">
        <v>0</v>
      </c>
      <c r="BK50">
        <v>1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 t="s">
        <v>1161</v>
      </c>
    </row>
    <row r="51" spans="1:70">
      <c r="A51" t="e">
        <f>-KjZFeEyYVBdDTR5imPX</f>
        <v>#NAME?</v>
      </c>
      <c r="B51" t="s">
        <v>372</v>
      </c>
      <c r="D51" t="s">
        <v>30</v>
      </c>
      <c r="E51" t="s">
        <v>373</v>
      </c>
      <c r="I51" t="s">
        <v>3</v>
      </c>
      <c r="J51">
        <v>55</v>
      </c>
      <c r="K51">
        <v>35</v>
      </c>
      <c r="L51" t="s">
        <v>4</v>
      </c>
      <c r="M51">
        <v>32.945926110000002</v>
      </c>
      <c r="N51">
        <v>100</v>
      </c>
      <c r="P51" t="b">
        <v>1</v>
      </c>
      <c r="Q51">
        <v>0.59413293700000003</v>
      </c>
      <c r="R51">
        <v>47.009174309999999</v>
      </c>
      <c r="T51" t="s">
        <v>374</v>
      </c>
      <c r="U51">
        <v>0</v>
      </c>
      <c r="W51" t="s">
        <v>6</v>
      </c>
      <c r="Y51">
        <v>50</v>
      </c>
      <c r="Z51">
        <v>0.5</v>
      </c>
      <c r="AA51">
        <v>50</v>
      </c>
      <c r="AB51">
        <v>50</v>
      </c>
      <c r="AC51">
        <v>0.5</v>
      </c>
      <c r="AD51">
        <v>1600</v>
      </c>
      <c r="AE51" s="1">
        <v>42862</v>
      </c>
      <c r="AG51">
        <v>50.055964979999999</v>
      </c>
      <c r="AH51" t="s">
        <v>7</v>
      </c>
      <c r="AI51" t="s">
        <v>375</v>
      </c>
      <c r="AJ51" t="s">
        <v>376</v>
      </c>
      <c r="AK51">
        <v>100</v>
      </c>
      <c r="AL51">
        <v>16</v>
      </c>
      <c r="AM51">
        <v>2693</v>
      </c>
      <c r="AN51" t="s">
        <v>377</v>
      </c>
      <c r="AO51" t="s">
        <v>378</v>
      </c>
      <c r="AP51" t="s">
        <v>1050</v>
      </c>
      <c r="AQ51">
        <v>88.76</v>
      </c>
      <c r="AR51">
        <v>0</v>
      </c>
      <c r="AS51">
        <v>2</v>
      </c>
      <c r="AT51">
        <v>0</v>
      </c>
      <c r="AU51">
        <v>0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0</v>
      </c>
      <c r="BD51">
        <v>0</v>
      </c>
      <c r="BE51">
        <v>2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 t="s">
        <v>1167</v>
      </c>
    </row>
    <row r="52" spans="1:70">
      <c r="A52" t="e">
        <f>-KjoFzP2glVvZZpIJ3FN</f>
        <v>#NAME?</v>
      </c>
      <c r="B52" t="s">
        <v>379</v>
      </c>
      <c r="D52" t="s">
        <v>1</v>
      </c>
      <c r="E52" t="s">
        <v>380</v>
      </c>
      <c r="G52" t="s">
        <v>381</v>
      </c>
      <c r="I52" t="s">
        <v>3</v>
      </c>
      <c r="J52">
        <v>75</v>
      </c>
      <c r="K52">
        <v>18</v>
      </c>
      <c r="L52" t="s">
        <v>4</v>
      </c>
      <c r="M52">
        <v>18.507164750000001</v>
      </c>
      <c r="N52">
        <v>100</v>
      </c>
      <c r="P52" t="b">
        <v>1</v>
      </c>
      <c r="Q52">
        <v>1.502311248</v>
      </c>
      <c r="R52">
        <v>55.357142860000003</v>
      </c>
      <c r="T52" t="s">
        <v>382</v>
      </c>
      <c r="U52">
        <v>0</v>
      </c>
      <c r="W52" t="s">
        <v>17</v>
      </c>
      <c r="X52" t="s">
        <v>383</v>
      </c>
      <c r="Y52">
        <v>46</v>
      </c>
      <c r="Z52">
        <v>0.46</v>
      </c>
      <c r="AA52">
        <v>54</v>
      </c>
      <c r="AB52">
        <v>46</v>
      </c>
      <c r="AC52">
        <v>0.46</v>
      </c>
      <c r="AD52">
        <v>1888</v>
      </c>
      <c r="AE52" s="1">
        <v>42865</v>
      </c>
      <c r="AG52">
        <v>54.835142099999999</v>
      </c>
      <c r="AH52" t="s">
        <v>7</v>
      </c>
      <c r="AI52" t="s">
        <v>384</v>
      </c>
      <c r="AJ52" t="s">
        <v>385</v>
      </c>
      <c r="AK52">
        <v>100</v>
      </c>
      <c r="AL52">
        <v>39</v>
      </c>
      <c r="AM52">
        <v>2596</v>
      </c>
      <c r="AN52" t="s">
        <v>386</v>
      </c>
      <c r="AO52" t="s">
        <v>387</v>
      </c>
      <c r="AP52" t="s">
        <v>1051</v>
      </c>
      <c r="AQ52">
        <v>78.77</v>
      </c>
      <c r="AR52">
        <v>0</v>
      </c>
      <c r="AS52">
        <v>3</v>
      </c>
      <c r="AT52">
        <v>1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3</v>
      </c>
      <c r="BF52">
        <v>1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 t="s">
        <v>1168</v>
      </c>
    </row>
    <row r="53" spans="1:70">
      <c r="A53" t="e">
        <f>-KkGEd_pF6HL6Iu_lz4W</f>
        <v>#NAME?</v>
      </c>
      <c r="B53" t="s">
        <v>388</v>
      </c>
      <c r="D53" t="s">
        <v>1</v>
      </c>
      <c r="E53" t="s">
        <v>389</v>
      </c>
      <c r="G53" t="s">
        <v>32</v>
      </c>
      <c r="I53" t="s">
        <v>3</v>
      </c>
      <c r="J53">
        <v>0</v>
      </c>
      <c r="K53">
        <v>0</v>
      </c>
      <c r="L53" t="s">
        <v>4</v>
      </c>
      <c r="M53">
        <v>28.378063010000002</v>
      </c>
      <c r="N53">
        <v>100</v>
      </c>
      <c r="P53" t="b">
        <v>1</v>
      </c>
      <c r="Q53">
        <v>0.98684210500000002</v>
      </c>
      <c r="R53">
        <v>63.94971614</v>
      </c>
      <c r="T53" t="s">
        <v>390</v>
      </c>
      <c r="U53">
        <v>0</v>
      </c>
      <c r="W53" t="s">
        <v>17</v>
      </c>
      <c r="Y53">
        <v>46</v>
      </c>
      <c r="Z53">
        <v>0.46</v>
      </c>
      <c r="AA53">
        <v>54</v>
      </c>
      <c r="AB53">
        <v>46</v>
      </c>
      <c r="AC53">
        <v>0.46</v>
      </c>
      <c r="AD53">
        <v>2016</v>
      </c>
      <c r="AE53" s="1">
        <v>42871</v>
      </c>
      <c r="AF53" s="1">
        <v>42875</v>
      </c>
      <c r="AG53">
        <v>55.035324889999998</v>
      </c>
      <c r="AH53" t="s">
        <v>7</v>
      </c>
      <c r="AI53" t="s">
        <v>391</v>
      </c>
      <c r="AJ53" t="s">
        <v>392</v>
      </c>
      <c r="AK53">
        <v>100</v>
      </c>
      <c r="AL53">
        <v>24</v>
      </c>
      <c r="AM53">
        <v>2432</v>
      </c>
      <c r="AN53" t="s">
        <v>393</v>
      </c>
      <c r="AO53" t="s">
        <v>394</v>
      </c>
      <c r="AP53" t="s">
        <v>1052</v>
      </c>
      <c r="AQ53">
        <v>78.22</v>
      </c>
      <c r="AR53">
        <v>0</v>
      </c>
      <c r="AS53">
        <v>2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1</v>
      </c>
      <c r="BC53">
        <v>0</v>
      </c>
      <c r="BD53">
        <v>0</v>
      </c>
      <c r="BE53">
        <v>2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 t="s">
        <v>1161</v>
      </c>
    </row>
    <row r="54" spans="1:70">
      <c r="A54" t="e">
        <f>-KjylQMkHjK7qPAgT6Wv</f>
        <v>#NAME?</v>
      </c>
      <c r="B54" t="s">
        <v>395</v>
      </c>
      <c r="D54" t="s">
        <v>209</v>
      </c>
      <c r="E54" t="s">
        <v>396</v>
      </c>
      <c r="G54" t="s">
        <v>32</v>
      </c>
      <c r="I54" t="s">
        <v>3</v>
      </c>
      <c r="J54">
        <v>55</v>
      </c>
      <c r="K54">
        <v>25</v>
      </c>
      <c r="L54" t="s">
        <v>4</v>
      </c>
      <c r="M54">
        <v>25.265166919999999</v>
      </c>
      <c r="N54">
        <v>250</v>
      </c>
      <c r="P54" t="b">
        <v>1</v>
      </c>
      <c r="Q54">
        <v>1.0154798759999999</v>
      </c>
      <c r="R54">
        <v>34.738553920000001</v>
      </c>
      <c r="T54" t="s">
        <v>397</v>
      </c>
      <c r="U54">
        <v>0</v>
      </c>
      <c r="V54" t="b">
        <v>1</v>
      </c>
      <c r="W54" t="s">
        <v>6</v>
      </c>
      <c r="X54" t="s">
        <v>398</v>
      </c>
      <c r="Y54">
        <v>109</v>
      </c>
      <c r="Z54">
        <v>0.46</v>
      </c>
      <c r="AA54">
        <v>141</v>
      </c>
      <c r="AB54">
        <v>109</v>
      </c>
      <c r="AC54">
        <v>0.46</v>
      </c>
      <c r="AD54">
        <v>4480</v>
      </c>
      <c r="AE54" s="1">
        <v>42867</v>
      </c>
      <c r="AG54">
        <v>142.7220825</v>
      </c>
      <c r="AH54" t="s">
        <v>7</v>
      </c>
      <c r="AI54" t="s">
        <v>399</v>
      </c>
      <c r="AJ54" t="s">
        <v>400</v>
      </c>
      <c r="AK54">
        <v>250</v>
      </c>
      <c r="AL54">
        <v>82</v>
      </c>
      <c r="AM54">
        <v>8075</v>
      </c>
      <c r="AN54" t="s">
        <v>401</v>
      </c>
      <c r="AO54" t="s">
        <v>402</v>
      </c>
      <c r="AP54" t="s">
        <v>1053</v>
      </c>
      <c r="AQ54">
        <v>83.2</v>
      </c>
      <c r="AR54">
        <v>0</v>
      </c>
      <c r="AS54">
        <v>2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1</v>
      </c>
      <c r="BI54">
        <v>1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 t="s">
        <v>1138</v>
      </c>
    </row>
    <row r="55" spans="1:70">
      <c r="A55" t="e">
        <f>-KkIJKHnfNpzGGe6wCd1</f>
        <v>#NAME?</v>
      </c>
      <c r="B55" t="s">
        <v>403</v>
      </c>
      <c r="D55" t="s">
        <v>1</v>
      </c>
      <c r="E55" t="s">
        <v>404</v>
      </c>
      <c r="H55" t="s">
        <v>405</v>
      </c>
      <c r="I55" t="s">
        <v>3</v>
      </c>
      <c r="J55">
        <v>45</v>
      </c>
      <c r="K55">
        <v>0</v>
      </c>
      <c r="L55" t="s">
        <v>190</v>
      </c>
      <c r="M55">
        <v>22.55100878</v>
      </c>
      <c r="N55">
        <v>500</v>
      </c>
      <c r="P55" t="b">
        <v>1</v>
      </c>
      <c r="Q55">
        <v>1.597250303</v>
      </c>
      <c r="R55">
        <v>47.008803520000001</v>
      </c>
      <c r="T55" t="s">
        <v>406</v>
      </c>
      <c r="U55">
        <v>0</v>
      </c>
      <c r="W55" t="s">
        <v>6</v>
      </c>
      <c r="X55" t="s">
        <v>407</v>
      </c>
      <c r="Y55">
        <v>304</v>
      </c>
      <c r="Z55">
        <v>0.64</v>
      </c>
      <c r="AA55">
        <v>196</v>
      </c>
      <c r="AB55">
        <v>304</v>
      </c>
      <c r="AC55">
        <v>0.64</v>
      </c>
      <c r="AD55">
        <v>5760</v>
      </c>
      <c r="AE55" s="1">
        <v>42871</v>
      </c>
      <c r="AF55" s="1">
        <v>42881</v>
      </c>
      <c r="AG55">
        <v>195.99652710000001</v>
      </c>
      <c r="AH55" t="s">
        <v>7</v>
      </c>
      <c r="AI55" t="s">
        <v>408</v>
      </c>
      <c r="AJ55" t="s">
        <v>409</v>
      </c>
      <c r="AK55">
        <v>500</v>
      </c>
      <c r="AL55">
        <v>158</v>
      </c>
      <c r="AM55">
        <v>9892</v>
      </c>
      <c r="AN55" t="s">
        <v>410</v>
      </c>
      <c r="AO55" t="s">
        <v>411</v>
      </c>
      <c r="AP55" t="s">
        <v>1054</v>
      </c>
      <c r="AQ55">
        <v>71.319999999999993</v>
      </c>
      <c r="AR55">
        <v>0</v>
      </c>
      <c r="AS55">
        <v>2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2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1</v>
      </c>
      <c r="BR55" t="s">
        <v>1168</v>
      </c>
    </row>
    <row r="56" spans="1:70">
      <c r="A56" t="e">
        <f>-KkRV8CxGK-vtsSctBOf</f>
        <v>#NAME?</v>
      </c>
      <c r="B56" t="s">
        <v>412</v>
      </c>
      <c r="D56" t="s">
        <v>1</v>
      </c>
      <c r="E56" t="s">
        <v>413</v>
      </c>
      <c r="G56" t="s">
        <v>32</v>
      </c>
      <c r="H56" t="s">
        <v>414</v>
      </c>
      <c r="I56" t="s">
        <v>3</v>
      </c>
      <c r="J56">
        <v>40</v>
      </c>
      <c r="K56">
        <v>28</v>
      </c>
      <c r="L56" t="s">
        <v>4</v>
      </c>
      <c r="M56">
        <v>7.7281404580000004</v>
      </c>
      <c r="N56">
        <v>1000</v>
      </c>
      <c r="P56" t="b">
        <v>1</v>
      </c>
      <c r="Q56">
        <v>0.89163861300000002</v>
      </c>
      <c r="R56">
        <v>49.356807310000001</v>
      </c>
      <c r="T56" t="s">
        <v>415</v>
      </c>
      <c r="U56">
        <v>0</v>
      </c>
      <c r="W56" t="s">
        <v>6</v>
      </c>
      <c r="Y56">
        <v>580</v>
      </c>
      <c r="Z56">
        <v>0.61</v>
      </c>
      <c r="AA56">
        <v>420</v>
      </c>
      <c r="AB56">
        <v>580</v>
      </c>
      <c r="AC56">
        <v>0.61</v>
      </c>
      <c r="AD56">
        <v>12480</v>
      </c>
      <c r="AE56" s="1">
        <v>42873</v>
      </c>
      <c r="AG56">
        <v>420.04957080000003</v>
      </c>
      <c r="AH56" t="s">
        <v>7</v>
      </c>
      <c r="AI56" t="s">
        <v>416</v>
      </c>
      <c r="AJ56" t="s">
        <v>417</v>
      </c>
      <c r="AK56">
        <v>1000</v>
      </c>
      <c r="AL56">
        <v>196</v>
      </c>
      <c r="AM56">
        <v>21982</v>
      </c>
      <c r="AN56" t="s">
        <v>418</v>
      </c>
      <c r="AO56" t="s">
        <v>419</v>
      </c>
      <c r="AP56" t="s">
        <v>1055</v>
      </c>
      <c r="AQ56">
        <v>76.88</v>
      </c>
      <c r="AR56">
        <v>1</v>
      </c>
      <c r="AS56">
        <v>3</v>
      </c>
      <c r="AT56">
        <v>1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1</v>
      </c>
      <c r="BB56">
        <v>1</v>
      </c>
      <c r="BC56">
        <v>0</v>
      </c>
      <c r="BD56">
        <v>0</v>
      </c>
      <c r="BE56">
        <v>2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 t="s">
        <v>1138</v>
      </c>
    </row>
    <row r="57" spans="1:70">
      <c r="A57" t="e">
        <f>-Kkkto2KukRZjc68E3Iu</f>
        <v>#NAME?</v>
      </c>
      <c r="B57" t="s">
        <v>420</v>
      </c>
      <c r="D57" t="s">
        <v>1</v>
      </c>
      <c r="E57" t="s">
        <v>421</v>
      </c>
      <c r="G57" t="s">
        <v>422</v>
      </c>
      <c r="I57" t="s">
        <v>3</v>
      </c>
      <c r="J57">
        <v>40</v>
      </c>
      <c r="K57">
        <v>18</v>
      </c>
      <c r="L57" t="s">
        <v>24</v>
      </c>
      <c r="M57">
        <v>29.57446809</v>
      </c>
      <c r="N57">
        <v>150</v>
      </c>
      <c r="P57" t="b">
        <v>1</v>
      </c>
      <c r="Q57">
        <v>1.939318111</v>
      </c>
      <c r="R57">
        <v>63.613784539999997</v>
      </c>
      <c r="T57" t="s">
        <v>423</v>
      </c>
      <c r="U57">
        <v>0</v>
      </c>
      <c r="W57" t="s">
        <v>17</v>
      </c>
      <c r="X57" t="s">
        <v>424</v>
      </c>
      <c r="Y57">
        <v>84</v>
      </c>
      <c r="Z57">
        <v>0.56000000000000005</v>
      </c>
      <c r="AA57">
        <v>66</v>
      </c>
      <c r="AB57">
        <v>84</v>
      </c>
      <c r="AC57">
        <v>0.56000000000000005</v>
      </c>
      <c r="AD57">
        <v>1680</v>
      </c>
      <c r="AE57" s="1">
        <v>42877</v>
      </c>
      <c r="AF57" s="1">
        <v>42884</v>
      </c>
      <c r="AG57">
        <v>66.619960899999995</v>
      </c>
      <c r="AH57" t="s">
        <v>7</v>
      </c>
      <c r="AI57" t="s">
        <v>425</v>
      </c>
      <c r="AJ57" t="s">
        <v>426</v>
      </c>
      <c r="AK57">
        <v>150</v>
      </c>
      <c r="AL57">
        <v>62</v>
      </c>
      <c r="AM57">
        <v>3197</v>
      </c>
      <c r="AN57" t="s">
        <v>427</v>
      </c>
      <c r="AO57" t="s">
        <v>428</v>
      </c>
      <c r="AP57" t="s">
        <v>1056</v>
      </c>
      <c r="AQ57">
        <v>83.62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1</v>
      </c>
      <c r="BE57">
        <v>3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 t="s">
        <v>1169</v>
      </c>
    </row>
    <row r="58" spans="1:70">
      <c r="A58" t="e">
        <f>-Kkw8TGJH70w7yDb0lN3</f>
        <v>#NAME?</v>
      </c>
      <c r="B58" t="s">
        <v>429</v>
      </c>
      <c r="D58" t="s">
        <v>1</v>
      </c>
      <c r="G58" t="s">
        <v>430</v>
      </c>
      <c r="I58" t="s">
        <v>3</v>
      </c>
      <c r="J58">
        <v>0</v>
      </c>
      <c r="K58">
        <v>0</v>
      </c>
      <c r="L58" t="s">
        <v>24</v>
      </c>
      <c r="M58">
        <v>38.446902129999998</v>
      </c>
      <c r="N58">
        <v>100</v>
      </c>
      <c r="P58" t="b">
        <v>1</v>
      </c>
      <c r="Q58">
        <v>2.7528611199999999</v>
      </c>
      <c r="R58">
        <v>48.334860980000002</v>
      </c>
      <c r="T58" t="s">
        <v>431</v>
      </c>
      <c r="U58">
        <v>0</v>
      </c>
      <c r="W58" t="s">
        <v>6</v>
      </c>
      <c r="X58" t="s">
        <v>432</v>
      </c>
      <c r="Y58">
        <v>46</v>
      </c>
      <c r="Z58">
        <v>0.46</v>
      </c>
      <c r="AA58">
        <v>54</v>
      </c>
      <c r="AB58">
        <v>46</v>
      </c>
      <c r="AC58">
        <v>0.46</v>
      </c>
      <c r="AD58">
        <v>2208</v>
      </c>
      <c r="AE58" s="1">
        <v>42879</v>
      </c>
      <c r="AG58">
        <v>54.300976419999998</v>
      </c>
      <c r="AH58" t="s">
        <v>7</v>
      </c>
      <c r="AI58" t="s">
        <v>433</v>
      </c>
      <c r="AJ58" t="s">
        <v>434</v>
      </c>
      <c r="AK58">
        <v>100</v>
      </c>
      <c r="AL58">
        <v>89</v>
      </c>
      <c r="AM58">
        <v>3233</v>
      </c>
      <c r="AN58" t="s">
        <v>435</v>
      </c>
      <c r="AO58" t="s">
        <v>436</v>
      </c>
      <c r="AP58" t="s">
        <v>1057</v>
      </c>
      <c r="AQ58">
        <v>88.55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3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 t="s">
        <v>1167</v>
      </c>
    </row>
    <row r="59" spans="1:70">
      <c r="A59" t="e">
        <f>-KrmQJKfB-IDCgmUegVA</f>
        <v>#NAME?</v>
      </c>
      <c r="B59" t="s">
        <v>437</v>
      </c>
      <c r="D59" t="s">
        <v>1</v>
      </c>
      <c r="G59" t="s">
        <v>365</v>
      </c>
      <c r="H59" t="s">
        <v>438</v>
      </c>
      <c r="I59" t="s">
        <v>3</v>
      </c>
      <c r="J59">
        <v>65</v>
      </c>
      <c r="K59">
        <v>25</v>
      </c>
      <c r="L59" t="s">
        <v>24</v>
      </c>
      <c r="M59">
        <v>20.149537729999999</v>
      </c>
      <c r="N59">
        <v>200</v>
      </c>
      <c r="P59" t="b">
        <v>1</v>
      </c>
      <c r="Q59">
        <v>0.16664814999999999</v>
      </c>
      <c r="R59">
        <v>56.81033523</v>
      </c>
      <c r="T59" t="s">
        <v>439</v>
      </c>
      <c r="U59">
        <v>0</v>
      </c>
      <c r="W59" t="s">
        <v>231</v>
      </c>
      <c r="X59" t="s">
        <v>345</v>
      </c>
      <c r="Y59">
        <v>92</v>
      </c>
      <c r="Z59">
        <v>0.46</v>
      </c>
      <c r="AA59">
        <v>108</v>
      </c>
      <c r="AB59">
        <v>92</v>
      </c>
      <c r="AC59">
        <v>0.46</v>
      </c>
      <c r="AD59">
        <v>4960</v>
      </c>
      <c r="AE59" s="1">
        <v>42978</v>
      </c>
      <c r="AF59" s="1">
        <v>42983</v>
      </c>
      <c r="AG59">
        <v>108.0163197</v>
      </c>
      <c r="AH59" t="s">
        <v>7</v>
      </c>
      <c r="AI59" t="s">
        <v>440</v>
      </c>
      <c r="AJ59" t="s">
        <v>441</v>
      </c>
      <c r="AK59">
        <v>200</v>
      </c>
      <c r="AL59">
        <v>15</v>
      </c>
      <c r="AM59">
        <v>9001</v>
      </c>
      <c r="AN59" t="s">
        <v>38</v>
      </c>
      <c r="AO59" t="s">
        <v>442</v>
      </c>
      <c r="AP59" s="5" t="s">
        <v>1058</v>
      </c>
      <c r="AQ59">
        <v>13.23</v>
      </c>
      <c r="AR59">
        <v>1</v>
      </c>
      <c r="AS59">
        <v>3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1</v>
      </c>
      <c r="BB59">
        <v>1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 t="s">
        <v>1170</v>
      </c>
    </row>
    <row r="60" spans="1:70">
      <c r="A60" t="e">
        <f>-KlU5KhRcxOP8iHuye1Q</f>
        <v>#NAME?</v>
      </c>
      <c r="B60" t="s">
        <v>437</v>
      </c>
      <c r="D60" t="s">
        <v>1</v>
      </c>
      <c r="G60" t="s">
        <v>365</v>
      </c>
      <c r="H60" t="s">
        <v>443</v>
      </c>
      <c r="I60" t="s">
        <v>3</v>
      </c>
      <c r="J60">
        <v>60</v>
      </c>
      <c r="K60">
        <v>18</v>
      </c>
      <c r="L60" t="s">
        <v>444</v>
      </c>
      <c r="M60">
        <v>11.04274611</v>
      </c>
      <c r="N60">
        <v>100</v>
      </c>
      <c r="P60" t="b">
        <v>1</v>
      </c>
      <c r="Q60">
        <v>0.406045567</v>
      </c>
      <c r="R60">
        <v>65.00571429</v>
      </c>
      <c r="T60" t="s">
        <v>445</v>
      </c>
      <c r="U60">
        <v>0</v>
      </c>
      <c r="W60" t="s">
        <v>231</v>
      </c>
      <c r="X60" t="s">
        <v>446</v>
      </c>
      <c r="Y60">
        <v>46</v>
      </c>
      <c r="Z60">
        <v>0.46</v>
      </c>
      <c r="AA60">
        <v>54</v>
      </c>
      <c r="AB60">
        <v>46</v>
      </c>
      <c r="AC60">
        <v>0.46</v>
      </c>
      <c r="AD60">
        <v>2400</v>
      </c>
      <c r="AE60" s="1">
        <v>42886</v>
      </c>
      <c r="AF60" s="1">
        <v>42888</v>
      </c>
      <c r="AG60">
        <v>54.075701559999999</v>
      </c>
      <c r="AH60" t="s">
        <v>7</v>
      </c>
      <c r="AI60" t="s">
        <v>447</v>
      </c>
      <c r="AJ60" t="s">
        <v>448</v>
      </c>
      <c r="AK60">
        <v>100</v>
      </c>
      <c r="AL60">
        <v>18</v>
      </c>
      <c r="AM60">
        <v>4433</v>
      </c>
      <c r="AN60" t="s">
        <v>449</v>
      </c>
      <c r="AO60" t="s">
        <v>442</v>
      </c>
      <c r="AP60" s="5" t="s">
        <v>1058</v>
      </c>
      <c r="AQ60">
        <v>26.3</v>
      </c>
      <c r="AR60">
        <v>1</v>
      </c>
      <c r="AS60">
        <v>3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1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 t="s">
        <v>1170</v>
      </c>
    </row>
    <row r="61" spans="1:70">
      <c r="A61" t="e">
        <f>-Kn6dHTep9kkww_MB4ly</f>
        <v>#NAME?</v>
      </c>
      <c r="B61" t="s">
        <v>437</v>
      </c>
      <c r="D61" t="s">
        <v>1</v>
      </c>
      <c r="E61" t="s">
        <v>450</v>
      </c>
      <c r="G61" t="s">
        <v>365</v>
      </c>
      <c r="H61" t="s">
        <v>438</v>
      </c>
      <c r="I61" t="s">
        <v>3</v>
      </c>
      <c r="J61">
        <v>64</v>
      </c>
      <c r="K61">
        <v>25</v>
      </c>
      <c r="L61" t="s">
        <v>24</v>
      </c>
      <c r="M61">
        <v>31.587113939999998</v>
      </c>
      <c r="N61">
        <v>110</v>
      </c>
      <c r="P61" t="b">
        <v>1</v>
      </c>
      <c r="Q61">
        <v>1.5204678359999999</v>
      </c>
      <c r="R61">
        <v>83.108736059999998</v>
      </c>
      <c r="T61" t="s">
        <v>451</v>
      </c>
      <c r="U61">
        <v>0</v>
      </c>
      <c r="W61" t="s">
        <v>17</v>
      </c>
      <c r="X61" t="s">
        <v>345</v>
      </c>
      <c r="Y61">
        <v>51</v>
      </c>
      <c r="Z61">
        <v>0.46</v>
      </c>
      <c r="AA61">
        <v>59</v>
      </c>
      <c r="AB61">
        <v>51</v>
      </c>
      <c r="AC61">
        <v>0.46</v>
      </c>
      <c r="AD61">
        <v>2006</v>
      </c>
      <c r="AE61" s="1">
        <v>42916</v>
      </c>
      <c r="AF61" s="1">
        <v>42916</v>
      </c>
      <c r="AG61">
        <v>59.039117830000002</v>
      </c>
      <c r="AH61" t="s">
        <v>7</v>
      </c>
      <c r="AI61" t="s">
        <v>452</v>
      </c>
      <c r="AJ61" t="s">
        <v>453</v>
      </c>
      <c r="AK61">
        <v>110</v>
      </c>
      <c r="AL61">
        <v>65</v>
      </c>
      <c r="AM61">
        <v>4275</v>
      </c>
      <c r="AN61" t="s">
        <v>454</v>
      </c>
      <c r="AO61" t="s">
        <v>442</v>
      </c>
      <c r="AP61" s="5" t="s">
        <v>1058</v>
      </c>
      <c r="AQ61">
        <v>71.150000000000006</v>
      </c>
      <c r="AR61">
        <v>1</v>
      </c>
      <c r="AS61">
        <v>3</v>
      </c>
      <c r="AT61">
        <v>1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1</v>
      </c>
      <c r="BB61">
        <v>1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 t="s">
        <v>1170</v>
      </c>
    </row>
    <row r="62" spans="1:70">
      <c r="A62" t="e">
        <f>-KmXNbAPJWp1g6R9K8m6</f>
        <v>#NAME?</v>
      </c>
      <c r="B62" t="s">
        <v>455</v>
      </c>
      <c r="D62" t="s">
        <v>1</v>
      </c>
      <c r="E62" t="s">
        <v>456</v>
      </c>
      <c r="G62" t="s">
        <v>32</v>
      </c>
      <c r="I62" t="s">
        <v>3</v>
      </c>
      <c r="J62">
        <v>0</v>
      </c>
      <c r="K62">
        <v>0</v>
      </c>
      <c r="L62" t="s">
        <v>15</v>
      </c>
      <c r="M62">
        <v>32.89188781</v>
      </c>
      <c r="N62">
        <v>250</v>
      </c>
      <c r="P62" t="b">
        <v>1</v>
      </c>
      <c r="Q62">
        <v>0.76546233900000005</v>
      </c>
      <c r="R62">
        <v>59.015646359999998</v>
      </c>
      <c r="T62" t="s">
        <v>457</v>
      </c>
      <c r="U62">
        <v>0</v>
      </c>
      <c r="W62" t="s">
        <v>17</v>
      </c>
      <c r="Y62">
        <v>109</v>
      </c>
      <c r="Z62">
        <v>0.46</v>
      </c>
      <c r="AA62">
        <v>141</v>
      </c>
      <c r="AB62">
        <v>109</v>
      </c>
      <c r="AC62">
        <v>0.46</v>
      </c>
      <c r="AD62">
        <v>5680</v>
      </c>
      <c r="AE62" s="1">
        <v>42899</v>
      </c>
      <c r="AG62">
        <v>141.4992264</v>
      </c>
      <c r="AH62" t="s">
        <v>7</v>
      </c>
      <c r="AI62" t="s">
        <v>458</v>
      </c>
      <c r="AJ62" t="s">
        <v>459</v>
      </c>
      <c r="AK62">
        <v>250</v>
      </c>
      <c r="AL62">
        <v>50</v>
      </c>
      <c r="AM62">
        <v>6532</v>
      </c>
      <c r="AN62" t="s">
        <v>460</v>
      </c>
      <c r="AO62" t="s">
        <v>461</v>
      </c>
      <c r="AP62" t="s">
        <v>1059</v>
      </c>
      <c r="AQ62">
        <v>70.56</v>
      </c>
      <c r="AR62">
        <v>0</v>
      </c>
      <c r="AS62">
        <v>3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1</v>
      </c>
      <c r="BB62">
        <v>0</v>
      </c>
      <c r="BC62">
        <v>0</v>
      </c>
      <c r="BD62">
        <v>0</v>
      </c>
      <c r="BE62">
        <v>2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 t="s">
        <v>1161</v>
      </c>
    </row>
    <row r="63" spans="1:70">
      <c r="A63" t="e">
        <f>-KnWJg_o8MWzKLOlBdng</f>
        <v>#NAME?</v>
      </c>
      <c r="B63" t="s">
        <v>462</v>
      </c>
      <c r="D63" t="s">
        <v>30</v>
      </c>
      <c r="E63" t="s">
        <v>463</v>
      </c>
      <c r="G63" t="s">
        <v>32</v>
      </c>
      <c r="H63" t="s">
        <v>464</v>
      </c>
      <c r="I63" t="s">
        <v>3</v>
      </c>
      <c r="J63">
        <v>68</v>
      </c>
      <c r="K63">
        <v>22</v>
      </c>
      <c r="L63" t="s">
        <v>4</v>
      </c>
      <c r="M63">
        <v>28.52353239</v>
      </c>
      <c r="N63">
        <v>200</v>
      </c>
      <c r="P63" t="b">
        <v>1</v>
      </c>
      <c r="Q63">
        <v>0.88711466000000005</v>
      </c>
      <c r="R63">
        <v>49.483402949999999</v>
      </c>
      <c r="T63" t="s">
        <v>465</v>
      </c>
      <c r="U63">
        <v>0</v>
      </c>
      <c r="W63" t="s">
        <v>6</v>
      </c>
      <c r="X63" t="s">
        <v>466</v>
      </c>
      <c r="Y63">
        <v>112</v>
      </c>
      <c r="Z63">
        <v>0.56000000000000005</v>
      </c>
      <c r="AA63">
        <v>88</v>
      </c>
      <c r="AB63">
        <v>112</v>
      </c>
      <c r="AC63">
        <v>0.56000000000000005</v>
      </c>
      <c r="AD63">
        <v>1984</v>
      </c>
      <c r="AE63" s="1">
        <v>42913</v>
      </c>
      <c r="AF63" s="1">
        <v>42925</v>
      </c>
      <c r="AG63">
        <v>88.0114509</v>
      </c>
      <c r="AH63" t="s">
        <v>7</v>
      </c>
      <c r="AI63" t="s">
        <v>467</v>
      </c>
      <c r="AJ63" t="s">
        <v>468</v>
      </c>
      <c r="AK63">
        <v>200</v>
      </c>
      <c r="AL63">
        <v>40</v>
      </c>
      <c r="AM63">
        <v>4509</v>
      </c>
      <c r="AN63" t="s">
        <v>469</v>
      </c>
      <c r="AO63" t="s">
        <v>470</v>
      </c>
      <c r="AP63" t="s">
        <v>1060</v>
      </c>
      <c r="AQ63">
        <v>83.37</v>
      </c>
      <c r="AR63">
        <v>0</v>
      </c>
      <c r="AS63">
        <v>4</v>
      </c>
      <c r="AT63">
        <v>1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1</v>
      </c>
      <c r="BC63">
        <v>0</v>
      </c>
      <c r="BD63">
        <v>0</v>
      </c>
      <c r="BE63">
        <v>2</v>
      </c>
      <c r="BF63">
        <v>1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 t="s">
        <v>1153</v>
      </c>
    </row>
    <row r="64" spans="1:70">
      <c r="A64" t="e">
        <f>-KmTLWMMOWqH_wL7ngNO</f>
        <v>#NAME?</v>
      </c>
      <c r="B64" t="s">
        <v>471</v>
      </c>
      <c r="D64" t="s">
        <v>1</v>
      </c>
      <c r="G64" t="s">
        <v>32</v>
      </c>
      <c r="H64" t="s">
        <v>472</v>
      </c>
      <c r="I64" t="s">
        <v>3</v>
      </c>
      <c r="J64">
        <v>40</v>
      </c>
      <c r="K64">
        <v>21</v>
      </c>
      <c r="L64" t="s">
        <v>15</v>
      </c>
      <c r="M64">
        <v>20.09222917</v>
      </c>
      <c r="N64">
        <v>500</v>
      </c>
      <c r="P64" t="b">
        <v>1</v>
      </c>
      <c r="Q64">
        <v>0.72206820999999999</v>
      </c>
      <c r="R64">
        <v>68.306115910000003</v>
      </c>
      <c r="T64" t="s">
        <v>473</v>
      </c>
      <c r="U64">
        <v>0</v>
      </c>
      <c r="W64" t="s">
        <v>17</v>
      </c>
      <c r="X64" t="s">
        <v>345</v>
      </c>
      <c r="Y64">
        <v>147</v>
      </c>
      <c r="Z64">
        <v>0.31</v>
      </c>
      <c r="AA64">
        <v>353</v>
      </c>
      <c r="AB64">
        <v>147</v>
      </c>
      <c r="AC64">
        <v>0.31</v>
      </c>
      <c r="AD64">
        <v>11040</v>
      </c>
      <c r="AE64" s="1">
        <v>42899</v>
      </c>
      <c r="AF64" s="1">
        <v>42899</v>
      </c>
      <c r="AG64">
        <v>353.3500454</v>
      </c>
      <c r="AH64" t="s">
        <v>7</v>
      </c>
      <c r="AI64" t="s">
        <v>474</v>
      </c>
      <c r="AJ64" t="s">
        <v>475</v>
      </c>
      <c r="AK64">
        <v>500</v>
      </c>
      <c r="AL64">
        <v>112</v>
      </c>
      <c r="AM64">
        <v>15511</v>
      </c>
      <c r="AN64" t="s">
        <v>476</v>
      </c>
      <c r="AO64" t="s">
        <v>477</v>
      </c>
      <c r="AP64" t="s">
        <v>1061</v>
      </c>
      <c r="AQ64">
        <v>67.61</v>
      </c>
      <c r="AR64">
        <v>1</v>
      </c>
      <c r="AS64">
        <v>5</v>
      </c>
      <c r="AT64">
        <v>1</v>
      </c>
      <c r="AU64">
        <v>1</v>
      </c>
      <c r="AV64">
        <v>0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0</v>
      </c>
      <c r="BD64">
        <v>0</v>
      </c>
      <c r="BE64">
        <v>3</v>
      </c>
      <c r="BF64">
        <v>1</v>
      </c>
      <c r="BG64">
        <v>0</v>
      </c>
      <c r="BH64">
        <v>0</v>
      </c>
      <c r="BI64">
        <v>1</v>
      </c>
      <c r="BJ64">
        <v>0</v>
      </c>
      <c r="BK64">
        <v>1</v>
      </c>
      <c r="BL64">
        <v>1</v>
      </c>
      <c r="BM64">
        <v>1</v>
      </c>
      <c r="BN64">
        <v>0</v>
      </c>
      <c r="BO64">
        <v>0</v>
      </c>
      <c r="BP64">
        <v>1</v>
      </c>
      <c r="BQ64">
        <v>0</v>
      </c>
      <c r="BR64" t="s">
        <v>1171</v>
      </c>
    </row>
    <row r="65" spans="1:70">
      <c r="A65" t="e">
        <f>-KmTMyJ-agTPYvOBTRwm</f>
        <v>#NAME?</v>
      </c>
      <c r="B65" t="s">
        <v>471</v>
      </c>
      <c r="D65" t="s">
        <v>1</v>
      </c>
      <c r="G65" t="s">
        <v>32</v>
      </c>
      <c r="H65" t="s">
        <v>478</v>
      </c>
      <c r="I65" t="s">
        <v>3</v>
      </c>
      <c r="J65">
        <v>40</v>
      </c>
      <c r="K65">
        <v>21</v>
      </c>
      <c r="L65" t="s">
        <v>15</v>
      </c>
      <c r="M65">
        <v>11.78300876</v>
      </c>
      <c r="N65">
        <v>500</v>
      </c>
      <c r="P65" t="b">
        <v>1</v>
      </c>
      <c r="Q65">
        <v>1.216834975</v>
      </c>
      <c r="R65">
        <v>33.32709698</v>
      </c>
      <c r="T65" t="s">
        <v>479</v>
      </c>
      <c r="U65">
        <v>0</v>
      </c>
      <c r="W65" t="s">
        <v>17</v>
      </c>
      <c r="X65" t="s">
        <v>345</v>
      </c>
      <c r="Y65">
        <v>147</v>
      </c>
      <c r="Z65">
        <v>0.31</v>
      </c>
      <c r="AA65">
        <v>353</v>
      </c>
      <c r="AB65">
        <v>147</v>
      </c>
      <c r="AC65">
        <v>0.31</v>
      </c>
      <c r="AD65">
        <v>11040</v>
      </c>
      <c r="AE65" s="1">
        <v>42898</v>
      </c>
      <c r="AG65">
        <v>353.0660148</v>
      </c>
      <c r="AH65" t="s">
        <v>7</v>
      </c>
      <c r="AI65" t="s">
        <v>480</v>
      </c>
      <c r="AJ65" t="s">
        <v>481</v>
      </c>
      <c r="AK65">
        <v>500</v>
      </c>
      <c r="AL65">
        <v>194</v>
      </c>
      <c r="AM65">
        <v>15943</v>
      </c>
      <c r="AN65" t="s">
        <v>476</v>
      </c>
      <c r="AO65" t="s">
        <v>477</v>
      </c>
      <c r="AP65" t="s">
        <v>1062</v>
      </c>
      <c r="AQ65">
        <v>74.040000000000006</v>
      </c>
      <c r="AR65">
        <v>0</v>
      </c>
      <c r="AS65">
        <v>5</v>
      </c>
      <c r="AT65">
        <v>1</v>
      </c>
      <c r="AU65">
        <v>1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0</v>
      </c>
      <c r="BD65">
        <v>0</v>
      </c>
      <c r="BE65">
        <v>2</v>
      </c>
      <c r="BF65">
        <v>0</v>
      </c>
      <c r="BG65">
        <v>0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 t="s">
        <v>1171</v>
      </c>
    </row>
    <row r="66" spans="1:70">
      <c r="A66" t="e">
        <f>-Km1uPu_-WIKkhj1Shev</f>
        <v>#NAME?</v>
      </c>
      <c r="B66" t="s">
        <v>482</v>
      </c>
      <c r="D66" t="s">
        <v>1</v>
      </c>
      <c r="E66" t="s">
        <v>483</v>
      </c>
      <c r="G66" t="s">
        <v>32</v>
      </c>
      <c r="I66" t="s">
        <v>3</v>
      </c>
      <c r="J66">
        <v>55</v>
      </c>
      <c r="K66">
        <v>24</v>
      </c>
      <c r="L66" t="s">
        <v>484</v>
      </c>
      <c r="M66">
        <v>65.310163040000006</v>
      </c>
      <c r="N66">
        <v>1000</v>
      </c>
      <c r="P66" t="b">
        <v>1</v>
      </c>
      <c r="Q66">
        <v>0.202710106</v>
      </c>
      <c r="R66">
        <v>80.28607959</v>
      </c>
      <c r="T66" t="s">
        <v>485</v>
      </c>
      <c r="U66">
        <v>0</v>
      </c>
      <c r="W66" t="s">
        <v>231</v>
      </c>
      <c r="X66" t="s">
        <v>398</v>
      </c>
      <c r="Y66">
        <v>390</v>
      </c>
      <c r="Z66">
        <v>0.41</v>
      </c>
      <c r="AA66">
        <v>610</v>
      </c>
      <c r="AB66">
        <v>390</v>
      </c>
      <c r="AC66">
        <v>0.41</v>
      </c>
      <c r="AD66">
        <v>23600</v>
      </c>
      <c r="AE66" s="1">
        <v>42899</v>
      </c>
      <c r="AF66" s="1">
        <v>42916</v>
      </c>
      <c r="AG66">
        <v>609.73807120000004</v>
      </c>
      <c r="AH66" t="s">
        <v>7</v>
      </c>
      <c r="AI66" t="s">
        <v>486</v>
      </c>
      <c r="AJ66" t="s">
        <v>487</v>
      </c>
      <c r="AK66">
        <v>1000</v>
      </c>
      <c r="AL66">
        <v>111</v>
      </c>
      <c r="AM66">
        <v>54758</v>
      </c>
      <c r="AN66" t="s">
        <v>488</v>
      </c>
      <c r="AO66" t="s">
        <v>489</v>
      </c>
      <c r="AP66" s="5" t="s">
        <v>490</v>
      </c>
      <c r="AQ66">
        <v>76.38</v>
      </c>
      <c r="AR66">
        <v>1</v>
      </c>
      <c r="AS66">
        <v>4</v>
      </c>
      <c r="AT66">
        <v>1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2</v>
      </c>
      <c r="BF66">
        <v>1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1</v>
      </c>
      <c r="BM66">
        <v>1</v>
      </c>
      <c r="BN66">
        <v>0</v>
      </c>
      <c r="BO66">
        <v>0</v>
      </c>
      <c r="BP66">
        <v>0</v>
      </c>
      <c r="BQ66">
        <v>0</v>
      </c>
      <c r="BR66" t="s">
        <v>1172</v>
      </c>
    </row>
    <row r="67" spans="1:70">
      <c r="A67" t="e">
        <f>-KoTBvMFWAZNQ6TxXQyO</f>
        <v>#NAME?</v>
      </c>
      <c r="B67" t="s">
        <v>491</v>
      </c>
      <c r="D67" t="s">
        <v>1</v>
      </c>
      <c r="E67" t="s">
        <v>492</v>
      </c>
      <c r="G67" t="s">
        <v>32</v>
      </c>
      <c r="I67" t="s">
        <v>3</v>
      </c>
      <c r="J67">
        <v>45</v>
      </c>
      <c r="K67">
        <v>24</v>
      </c>
      <c r="L67" t="s">
        <v>4</v>
      </c>
      <c r="M67">
        <v>48.518728520000003</v>
      </c>
      <c r="N67">
        <v>1000</v>
      </c>
      <c r="P67" t="b">
        <v>1</v>
      </c>
      <c r="Q67">
        <v>0.67925355099999996</v>
      </c>
      <c r="R67">
        <v>47.784318679999998</v>
      </c>
      <c r="T67" t="s">
        <v>493</v>
      </c>
      <c r="U67">
        <v>0</v>
      </c>
      <c r="V67" t="b">
        <v>1</v>
      </c>
      <c r="W67" t="s">
        <v>17</v>
      </c>
      <c r="X67" t="s">
        <v>398</v>
      </c>
      <c r="Y67">
        <v>466</v>
      </c>
      <c r="Z67">
        <v>0.49</v>
      </c>
      <c r="AA67">
        <v>534</v>
      </c>
      <c r="AB67">
        <v>466</v>
      </c>
      <c r="AC67">
        <v>0.49</v>
      </c>
      <c r="AD67">
        <v>16320</v>
      </c>
      <c r="AE67" s="1">
        <v>42947</v>
      </c>
      <c r="AF67" s="1">
        <v>42952</v>
      </c>
      <c r="AG67">
        <v>533.70538999999997</v>
      </c>
      <c r="AH67" t="s">
        <v>7</v>
      </c>
      <c r="AI67" t="s">
        <v>494</v>
      </c>
      <c r="AJ67" t="s">
        <v>495</v>
      </c>
      <c r="AK67">
        <v>1000</v>
      </c>
      <c r="AL67">
        <v>186</v>
      </c>
      <c r="AM67">
        <v>27383</v>
      </c>
      <c r="AN67" t="s">
        <v>496</v>
      </c>
      <c r="AO67" t="s">
        <v>489</v>
      </c>
      <c r="AP67" s="5" t="s">
        <v>490</v>
      </c>
      <c r="AQ67">
        <v>75.81</v>
      </c>
      <c r="AR67">
        <v>1</v>
      </c>
      <c r="AS67">
        <v>4</v>
      </c>
      <c r="AT67">
        <v>1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0</v>
      </c>
      <c r="BD67">
        <v>0</v>
      </c>
      <c r="BE67">
        <v>2</v>
      </c>
      <c r="BF67">
        <v>1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1</v>
      </c>
      <c r="BM67">
        <v>1</v>
      </c>
      <c r="BN67">
        <v>0</v>
      </c>
      <c r="BO67">
        <v>0</v>
      </c>
      <c r="BP67">
        <v>0</v>
      </c>
      <c r="BQ67">
        <v>0</v>
      </c>
      <c r="BR67" t="s">
        <v>1172</v>
      </c>
    </row>
    <row r="68" spans="1:70">
      <c r="A68" t="e">
        <f>-KmapG1RZ2Niq70yimOx</f>
        <v>#NAME?</v>
      </c>
      <c r="B68" t="s">
        <v>497</v>
      </c>
      <c r="D68" t="s">
        <v>1</v>
      </c>
      <c r="E68" t="s">
        <v>498</v>
      </c>
      <c r="G68" t="s">
        <v>32</v>
      </c>
      <c r="I68" t="s">
        <v>3</v>
      </c>
      <c r="J68">
        <v>70</v>
      </c>
      <c r="K68">
        <v>0</v>
      </c>
      <c r="L68" t="s">
        <v>4</v>
      </c>
      <c r="M68">
        <v>25.478547850000002</v>
      </c>
      <c r="N68">
        <v>100</v>
      </c>
      <c r="P68" t="b">
        <v>1</v>
      </c>
      <c r="Q68">
        <v>0.67357513000000002</v>
      </c>
      <c r="R68">
        <v>45.543534260000001</v>
      </c>
      <c r="T68" t="s">
        <v>499</v>
      </c>
      <c r="U68">
        <v>0</v>
      </c>
      <c r="W68" t="s">
        <v>6</v>
      </c>
      <c r="X68" t="s">
        <v>288</v>
      </c>
      <c r="Y68">
        <v>56</v>
      </c>
      <c r="Z68">
        <v>0.56000000000000005</v>
      </c>
      <c r="AA68">
        <v>44</v>
      </c>
      <c r="AB68">
        <v>56</v>
      </c>
      <c r="AC68">
        <v>0.56000000000000005</v>
      </c>
      <c r="AD68">
        <v>672</v>
      </c>
      <c r="AE68" s="1">
        <v>42899</v>
      </c>
      <c r="AG68">
        <v>44.974609440000002</v>
      </c>
      <c r="AH68" t="s">
        <v>7</v>
      </c>
      <c r="AI68" t="s">
        <v>500</v>
      </c>
      <c r="AJ68" t="s">
        <v>501</v>
      </c>
      <c r="AK68">
        <v>100</v>
      </c>
      <c r="AL68">
        <v>13</v>
      </c>
      <c r="AM68">
        <v>1930</v>
      </c>
      <c r="AN68" t="s">
        <v>502</v>
      </c>
      <c r="AO68" t="s">
        <v>503</v>
      </c>
      <c r="AP68" t="s">
        <v>1063</v>
      </c>
      <c r="AQ68">
        <v>82.71</v>
      </c>
      <c r="AR68">
        <v>1</v>
      </c>
      <c r="AS68">
        <v>2</v>
      </c>
      <c r="AT68">
        <v>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1</v>
      </c>
      <c r="BC68">
        <v>0</v>
      </c>
      <c r="BD68">
        <v>0</v>
      </c>
      <c r="BE68">
        <v>2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 t="s">
        <v>1168</v>
      </c>
    </row>
    <row r="69" spans="1:70">
      <c r="A69" t="e">
        <f>-Kq9Ywz8tOixEhv6hTVU</f>
        <v>#NAME?</v>
      </c>
      <c r="B69" t="s">
        <v>504</v>
      </c>
      <c r="D69" t="s">
        <v>1</v>
      </c>
      <c r="E69" t="s">
        <v>505</v>
      </c>
      <c r="G69" t="s">
        <v>506</v>
      </c>
      <c r="H69" t="s">
        <v>507</v>
      </c>
      <c r="I69" t="s">
        <v>3</v>
      </c>
      <c r="J69">
        <v>65</v>
      </c>
      <c r="K69">
        <v>21</v>
      </c>
      <c r="L69" t="s">
        <v>4</v>
      </c>
      <c r="M69">
        <v>14.78286228</v>
      </c>
      <c r="N69">
        <v>250</v>
      </c>
      <c r="P69" t="b">
        <v>1</v>
      </c>
      <c r="Q69">
        <v>1.3315798130000001</v>
      </c>
      <c r="R69">
        <v>21.174348040000002</v>
      </c>
      <c r="T69" t="s">
        <v>508</v>
      </c>
      <c r="U69">
        <v>0</v>
      </c>
      <c r="W69" t="s">
        <v>6</v>
      </c>
      <c r="X69" t="s">
        <v>509</v>
      </c>
      <c r="Y69">
        <v>133</v>
      </c>
      <c r="Z69">
        <v>0.56000000000000005</v>
      </c>
      <c r="AA69">
        <v>117</v>
      </c>
      <c r="AB69">
        <v>133</v>
      </c>
      <c r="AC69">
        <v>0.56000000000000005</v>
      </c>
      <c r="AD69">
        <v>2400</v>
      </c>
      <c r="AE69" s="1">
        <v>42930</v>
      </c>
      <c r="AG69">
        <v>117.01125810000001</v>
      </c>
      <c r="AH69" t="s">
        <v>7</v>
      </c>
      <c r="AI69" t="s">
        <v>510</v>
      </c>
      <c r="AJ69" t="s">
        <v>511</v>
      </c>
      <c r="AK69">
        <v>250</v>
      </c>
      <c r="AL69">
        <v>81</v>
      </c>
      <c r="AM69">
        <v>6083</v>
      </c>
      <c r="AN69" t="s">
        <v>512</v>
      </c>
      <c r="AO69">
        <v>3033</v>
      </c>
      <c r="AP69" s="5" t="s">
        <v>1064</v>
      </c>
      <c r="AQ69">
        <v>42.57</v>
      </c>
      <c r="AR69">
        <v>1</v>
      </c>
      <c r="AS69">
        <v>3</v>
      </c>
      <c r="AT69">
        <v>1</v>
      </c>
      <c r="AU69">
        <v>1</v>
      </c>
      <c r="AV69">
        <v>1</v>
      </c>
      <c r="AW69">
        <v>0</v>
      </c>
      <c r="AX69">
        <v>1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0</v>
      </c>
      <c r="BE69">
        <v>2</v>
      </c>
      <c r="BF69">
        <v>1</v>
      </c>
      <c r="BG69">
        <v>0</v>
      </c>
      <c r="BH69">
        <v>0</v>
      </c>
      <c r="BI69">
        <v>1</v>
      </c>
      <c r="BJ69">
        <v>0</v>
      </c>
      <c r="BK69">
        <v>1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 t="s">
        <v>1173</v>
      </c>
    </row>
    <row r="70" spans="1:70">
      <c r="A70" t="e">
        <f>-Kp1DUPBeJrsogctMeuT</f>
        <v>#NAME?</v>
      </c>
      <c r="B70" t="s">
        <v>504</v>
      </c>
      <c r="D70" t="s">
        <v>1</v>
      </c>
      <c r="E70" t="s">
        <v>505</v>
      </c>
      <c r="G70" t="s">
        <v>32</v>
      </c>
      <c r="H70" t="s">
        <v>513</v>
      </c>
      <c r="I70" t="s">
        <v>3</v>
      </c>
      <c r="J70">
        <v>65</v>
      </c>
      <c r="K70">
        <v>21</v>
      </c>
      <c r="L70" t="s">
        <v>4</v>
      </c>
      <c r="M70">
        <v>33.670457679999998</v>
      </c>
      <c r="N70">
        <v>500</v>
      </c>
      <c r="P70" t="b">
        <v>1</v>
      </c>
      <c r="Q70">
        <v>1.285647499</v>
      </c>
      <c r="R70">
        <v>28.427395990000001</v>
      </c>
      <c r="T70" t="s">
        <v>514</v>
      </c>
      <c r="U70">
        <v>0</v>
      </c>
      <c r="W70" t="s">
        <v>6</v>
      </c>
      <c r="X70" t="s">
        <v>509</v>
      </c>
      <c r="Y70">
        <v>333</v>
      </c>
      <c r="Z70">
        <v>0.7</v>
      </c>
      <c r="AA70">
        <v>167</v>
      </c>
      <c r="AB70">
        <v>333</v>
      </c>
      <c r="AC70">
        <v>0.7</v>
      </c>
      <c r="AD70">
        <v>-2400</v>
      </c>
      <c r="AE70" s="1">
        <v>42930</v>
      </c>
      <c r="AG70">
        <v>167.03023049999999</v>
      </c>
      <c r="AH70" t="s">
        <v>7</v>
      </c>
      <c r="AI70" t="s">
        <v>515</v>
      </c>
      <c r="AJ70" t="s">
        <v>516</v>
      </c>
      <c r="AK70">
        <v>500</v>
      </c>
      <c r="AL70">
        <v>110</v>
      </c>
      <c r="AM70">
        <v>8556</v>
      </c>
      <c r="AN70" t="s">
        <v>517</v>
      </c>
      <c r="AO70">
        <v>3033</v>
      </c>
      <c r="AP70" s="5" t="s">
        <v>1064</v>
      </c>
      <c r="AQ70">
        <v>77.150000000000006</v>
      </c>
      <c r="AR70">
        <v>1</v>
      </c>
      <c r="AS70">
        <v>3</v>
      </c>
      <c r="AT70">
        <v>1</v>
      </c>
      <c r="AU70">
        <v>1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1</v>
      </c>
      <c r="BB70">
        <v>1</v>
      </c>
      <c r="BC70">
        <v>1</v>
      </c>
      <c r="BD70">
        <v>0</v>
      </c>
      <c r="BE70">
        <v>2</v>
      </c>
      <c r="BF70">
        <v>1</v>
      </c>
      <c r="BG70">
        <v>0</v>
      </c>
      <c r="BH70">
        <v>0</v>
      </c>
      <c r="BI70">
        <v>1</v>
      </c>
      <c r="BJ70">
        <v>0</v>
      </c>
      <c r="BK70">
        <v>1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 t="s">
        <v>1173</v>
      </c>
    </row>
    <row r="71" spans="1:70">
      <c r="A71" t="e">
        <f>-KpQkk9f59mDBwtO7Rd8</f>
        <v>#NAME?</v>
      </c>
      <c r="B71" t="s">
        <v>518</v>
      </c>
      <c r="D71" t="s">
        <v>1</v>
      </c>
      <c r="E71" t="s">
        <v>519</v>
      </c>
      <c r="G71" t="s">
        <v>520</v>
      </c>
      <c r="H71" t="s">
        <v>521</v>
      </c>
      <c r="I71" t="s">
        <v>3</v>
      </c>
      <c r="J71">
        <v>55</v>
      </c>
      <c r="K71">
        <v>25</v>
      </c>
      <c r="L71" t="s">
        <v>4</v>
      </c>
      <c r="M71">
        <v>27.948129139999999</v>
      </c>
      <c r="N71">
        <v>100</v>
      </c>
      <c r="P71" t="b">
        <v>1</v>
      </c>
      <c r="Q71">
        <v>0.91831802799999995</v>
      </c>
      <c r="R71">
        <v>79.872361319999996</v>
      </c>
      <c r="T71" t="s">
        <v>522</v>
      </c>
      <c r="U71">
        <v>0</v>
      </c>
      <c r="W71" t="s">
        <v>17</v>
      </c>
      <c r="X71" t="s">
        <v>523</v>
      </c>
      <c r="Y71">
        <v>56</v>
      </c>
      <c r="Z71">
        <v>0.56000000000000005</v>
      </c>
      <c r="AA71">
        <v>44</v>
      </c>
      <c r="AB71">
        <v>56</v>
      </c>
      <c r="AC71">
        <v>0.56000000000000005</v>
      </c>
      <c r="AD71">
        <v>1344</v>
      </c>
      <c r="AE71" s="1">
        <v>42935</v>
      </c>
      <c r="AG71">
        <v>45.030351570000001</v>
      </c>
      <c r="AH71" t="s">
        <v>7</v>
      </c>
      <c r="AI71" t="s">
        <v>524</v>
      </c>
      <c r="AJ71" t="s">
        <v>525</v>
      </c>
      <c r="AK71">
        <v>100</v>
      </c>
      <c r="AL71">
        <v>19</v>
      </c>
      <c r="AM71">
        <v>2069</v>
      </c>
      <c r="AN71" t="s">
        <v>526</v>
      </c>
      <c r="AO71" t="s">
        <v>527</v>
      </c>
      <c r="AP71" t="s">
        <v>1065</v>
      </c>
      <c r="AQ71">
        <v>82.68</v>
      </c>
      <c r="AR71">
        <v>0</v>
      </c>
      <c r="AS71">
        <v>3</v>
      </c>
      <c r="AT71">
        <v>1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1</v>
      </c>
      <c r="BB71">
        <v>1</v>
      </c>
      <c r="BC71">
        <v>0</v>
      </c>
      <c r="BD71">
        <v>0</v>
      </c>
      <c r="BE71">
        <v>3</v>
      </c>
      <c r="BF71">
        <v>1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0</v>
      </c>
      <c r="BQ71">
        <v>0</v>
      </c>
      <c r="BR71" t="s">
        <v>1153</v>
      </c>
    </row>
    <row r="72" spans="1:70">
      <c r="A72" t="e">
        <f>-KnaAPFzb02ljqFn2h1l</f>
        <v>#NAME?</v>
      </c>
      <c r="B72" t="s">
        <v>528</v>
      </c>
      <c r="D72" t="s">
        <v>1</v>
      </c>
      <c r="E72" t="s">
        <v>529</v>
      </c>
      <c r="G72" t="s">
        <v>32</v>
      </c>
      <c r="H72" t="s">
        <v>530</v>
      </c>
      <c r="I72" t="s">
        <v>531</v>
      </c>
      <c r="J72">
        <v>0</v>
      </c>
      <c r="K72">
        <v>36</v>
      </c>
      <c r="L72" t="s">
        <v>4</v>
      </c>
      <c r="M72">
        <v>6.5250991200000001</v>
      </c>
      <c r="N72">
        <v>200</v>
      </c>
      <c r="P72" t="b">
        <v>1</v>
      </c>
      <c r="Q72">
        <v>1.210092688</v>
      </c>
      <c r="R72">
        <v>70.318021200000004</v>
      </c>
      <c r="T72" t="s">
        <v>532</v>
      </c>
      <c r="U72">
        <v>0</v>
      </c>
      <c r="W72" t="s">
        <v>6</v>
      </c>
      <c r="Y72">
        <v>112</v>
      </c>
      <c r="Z72">
        <v>0.56000000000000005</v>
      </c>
      <c r="AA72">
        <v>88</v>
      </c>
      <c r="AB72">
        <v>112</v>
      </c>
      <c r="AC72">
        <v>0.56000000000000005</v>
      </c>
      <c r="AD72">
        <v>2368</v>
      </c>
      <c r="AE72" s="1">
        <v>42912</v>
      </c>
      <c r="AG72">
        <v>88.013132060000004</v>
      </c>
      <c r="AH72" t="s">
        <v>7</v>
      </c>
      <c r="AI72" t="s">
        <v>533</v>
      </c>
      <c r="AJ72" t="s">
        <v>534</v>
      </c>
      <c r="AK72">
        <v>200</v>
      </c>
      <c r="AL72">
        <v>47</v>
      </c>
      <c r="AM72">
        <v>3884</v>
      </c>
      <c r="AN72" t="s">
        <v>535</v>
      </c>
      <c r="AO72" t="s">
        <v>536</v>
      </c>
      <c r="AP72" t="s">
        <v>1066</v>
      </c>
      <c r="AQ72">
        <v>74.72</v>
      </c>
      <c r="AR72">
        <v>0</v>
      </c>
      <c r="AS72">
        <v>3</v>
      </c>
      <c r="AT72">
        <v>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1</v>
      </c>
      <c r="BC72">
        <v>0</v>
      </c>
      <c r="BD72">
        <v>0</v>
      </c>
      <c r="BE72">
        <v>3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 t="s">
        <v>1153</v>
      </c>
    </row>
    <row r="73" spans="1:70">
      <c r="A73" t="e">
        <f>-Knl6J5gbVRKD0hNnYZY</f>
        <v>#NAME?</v>
      </c>
      <c r="B73" t="s">
        <v>537</v>
      </c>
      <c r="D73" t="s">
        <v>1</v>
      </c>
      <c r="E73" t="s">
        <v>538</v>
      </c>
      <c r="H73" t="s">
        <v>539</v>
      </c>
      <c r="I73" t="s">
        <v>3</v>
      </c>
      <c r="J73">
        <v>55</v>
      </c>
      <c r="K73">
        <v>25</v>
      </c>
      <c r="L73" t="s">
        <v>24</v>
      </c>
      <c r="M73">
        <v>14.554753310000001</v>
      </c>
      <c r="N73">
        <v>100</v>
      </c>
      <c r="P73" t="b">
        <v>1</v>
      </c>
      <c r="Q73">
        <v>2.0256304260000002</v>
      </c>
      <c r="R73">
        <v>72.363041699999997</v>
      </c>
      <c r="T73" t="s">
        <v>540</v>
      </c>
      <c r="U73">
        <v>0</v>
      </c>
      <c r="W73" t="s">
        <v>17</v>
      </c>
      <c r="X73" t="s">
        <v>541</v>
      </c>
      <c r="Y73">
        <v>56</v>
      </c>
      <c r="Z73">
        <v>0.56000000000000005</v>
      </c>
      <c r="AA73">
        <v>44</v>
      </c>
      <c r="AB73">
        <v>56</v>
      </c>
      <c r="AC73">
        <v>0.56000000000000005</v>
      </c>
      <c r="AD73">
        <v>1376</v>
      </c>
      <c r="AE73" s="1">
        <v>42914</v>
      </c>
      <c r="AG73">
        <v>44.012469789999997</v>
      </c>
      <c r="AH73" t="s">
        <v>7</v>
      </c>
      <c r="AI73" t="s">
        <v>542</v>
      </c>
      <c r="AJ73" t="s">
        <v>543</v>
      </c>
      <c r="AK73">
        <v>100</v>
      </c>
      <c r="AL73">
        <v>49</v>
      </c>
      <c r="AM73">
        <v>2419</v>
      </c>
      <c r="AN73" t="s">
        <v>544</v>
      </c>
      <c r="AO73" t="s">
        <v>545</v>
      </c>
      <c r="AP73" s="7" t="s">
        <v>546</v>
      </c>
      <c r="AQ73">
        <v>73.959999999999994</v>
      </c>
      <c r="AR73">
        <v>1</v>
      </c>
      <c r="AS73">
        <v>2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2</v>
      </c>
      <c r="BF73">
        <v>0</v>
      </c>
      <c r="BG73">
        <v>0</v>
      </c>
      <c r="BH73">
        <v>1</v>
      </c>
      <c r="BI73">
        <v>1</v>
      </c>
      <c r="BJ73">
        <v>0</v>
      </c>
      <c r="BK73">
        <v>0</v>
      </c>
      <c r="BL73">
        <v>0</v>
      </c>
      <c r="BM73">
        <v>1</v>
      </c>
      <c r="BN73">
        <v>0</v>
      </c>
      <c r="BO73">
        <v>0</v>
      </c>
      <c r="BP73">
        <v>1</v>
      </c>
      <c r="BQ73">
        <v>0</v>
      </c>
      <c r="BR73" t="s">
        <v>1170</v>
      </c>
    </row>
    <row r="74" spans="1:70">
      <c r="A74" t="e">
        <f>-Knl8JP8WOA97HGKq6Vh</f>
        <v>#NAME?</v>
      </c>
      <c r="B74" t="s">
        <v>547</v>
      </c>
      <c r="D74" t="s">
        <v>1</v>
      </c>
      <c r="E74" t="s">
        <v>538</v>
      </c>
      <c r="H74" t="s">
        <v>539</v>
      </c>
      <c r="I74" t="s">
        <v>3</v>
      </c>
      <c r="J74">
        <v>55</v>
      </c>
      <c r="K74">
        <v>25</v>
      </c>
      <c r="L74" t="s">
        <v>24</v>
      </c>
      <c r="M74">
        <v>8.4649439540000007</v>
      </c>
      <c r="N74">
        <v>100</v>
      </c>
      <c r="P74" t="b">
        <v>1</v>
      </c>
      <c r="Q74">
        <v>1.8916913950000001</v>
      </c>
      <c r="R74">
        <v>73.065585850000005</v>
      </c>
      <c r="T74" t="s">
        <v>548</v>
      </c>
      <c r="U74">
        <v>0</v>
      </c>
      <c r="W74" t="s">
        <v>6</v>
      </c>
      <c r="X74" t="s">
        <v>541</v>
      </c>
      <c r="Y74">
        <v>56</v>
      </c>
      <c r="Z74">
        <v>0.56000000000000005</v>
      </c>
      <c r="AA74">
        <v>44</v>
      </c>
      <c r="AB74">
        <v>56</v>
      </c>
      <c r="AC74">
        <v>0.56000000000000005</v>
      </c>
      <c r="AD74">
        <v>1376</v>
      </c>
      <c r="AE74" s="1">
        <v>42914</v>
      </c>
      <c r="AG74">
        <v>44.031744860000003</v>
      </c>
      <c r="AH74" t="s">
        <v>7</v>
      </c>
      <c r="AI74" t="s">
        <v>549</v>
      </c>
      <c r="AJ74" t="s">
        <v>550</v>
      </c>
      <c r="AK74">
        <v>100</v>
      </c>
      <c r="AL74">
        <v>51</v>
      </c>
      <c r="AM74">
        <v>2696</v>
      </c>
      <c r="AN74" t="s">
        <v>544</v>
      </c>
      <c r="AO74" t="s">
        <v>545</v>
      </c>
      <c r="AP74" s="7" t="s">
        <v>1067</v>
      </c>
      <c r="AQ74">
        <v>64.209999999999994</v>
      </c>
      <c r="AR74">
        <v>1</v>
      </c>
      <c r="AS74">
        <v>2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2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1</v>
      </c>
      <c r="BQ74">
        <v>0</v>
      </c>
      <c r="BR74" t="s">
        <v>1170</v>
      </c>
    </row>
    <row r="75" spans="1:70">
      <c r="A75" t="e">
        <f>-KoiN22KDHJO1C2O1i1Y</f>
        <v>#NAME?</v>
      </c>
      <c r="B75" t="s">
        <v>551</v>
      </c>
      <c r="D75" t="s">
        <v>1</v>
      </c>
      <c r="E75" t="s">
        <v>552</v>
      </c>
      <c r="G75" t="s">
        <v>32</v>
      </c>
      <c r="I75" t="s">
        <v>553</v>
      </c>
      <c r="J75">
        <v>55</v>
      </c>
      <c r="K75">
        <v>25</v>
      </c>
      <c r="L75" t="s">
        <v>4</v>
      </c>
      <c r="M75">
        <v>45.089172300000001</v>
      </c>
      <c r="N75">
        <v>265</v>
      </c>
      <c r="P75" t="b">
        <v>1</v>
      </c>
      <c r="Q75">
        <v>1.0930809109999999</v>
      </c>
      <c r="R75">
        <v>58.486341240000002</v>
      </c>
      <c r="T75" t="s">
        <v>554</v>
      </c>
      <c r="U75">
        <v>0</v>
      </c>
      <c r="W75" t="s">
        <v>17</v>
      </c>
      <c r="Y75">
        <v>110</v>
      </c>
      <c r="Z75">
        <v>0.46</v>
      </c>
      <c r="AA75">
        <v>130</v>
      </c>
      <c r="AB75">
        <v>110</v>
      </c>
      <c r="AC75">
        <v>0.46</v>
      </c>
      <c r="AD75">
        <v>4147</v>
      </c>
      <c r="AE75" s="1">
        <v>42927</v>
      </c>
      <c r="AG75">
        <v>181.5809831</v>
      </c>
      <c r="AH75" t="s">
        <v>7</v>
      </c>
      <c r="AI75" t="s">
        <v>555</v>
      </c>
      <c r="AJ75" t="s">
        <v>556</v>
      </c>
      <c r="AK75">
        <v>240</v>
      </c>
      <c r="AL75">
        <v>97</v>
      </c>
      <c r="AM75">
        <v>8874</v>
      </c>
      <c r="AN75" t="s">
        <v>557</v>
      </c>
      <c r="AO75">
        <v>37</v>
      </c>
      <c r="AP75" s="6" t="s">
        <v>1068</v>
      </c>
      <c r="AQ75">
        <v>69.41</v>
      </c>
      <c r="AR75">
        <v>1</v>
      </c>
      <c r="AS75">
        <v>5</v>
      </c>
      <c r="AT75">
        <v>1</v>
      </c>
      <c r="AU75">
        <v>1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0</v>
      </c>
      <c r="BE75">
        <v>3</v>
      </c>
      <c r="BF75">
        <v>1</v>
      </c>
      <c r="BG75">
        <v>0</v>
      </c>
      <c r="BH75">
        <v>0</v>
      </c>
      <c r="BI75">
        <v>1</v>
      </c>
      <c r="BJ75">
        <v>0</v>
      </c>
      <c r="BK75">
        <v>1</v>
      </c>
      <c r="BL75">
        <v>0</v>
      </c>
      <c r="BM75">
        <v>1</v>
      </c>
      <c r="BN75">
        <v>0</v>
      </c>
      <c r="BO75">
        <v>0</v>
      </c>
      <c r="BP75">
        <v>1</v>
      </c>
      <c r="BQ75">
        <v>0</v>
      </c>
      <c r="BR75" t="s">
        <v>1150</v>
      </c>
    </row>
    <row r="76" spans="1:70">
      <c r="A76" t="e">
        <f>-KoiOMyI1PyiNxULWuvE</f>
        <v>#NAME?</v>
      </c>
      <c r="B76" t="s">
        <v>551</v>
      </c>
      <c r="D76" t="s">
        <v>1</v>
      </c>
      <c r="E76" t="s">
        <v>552</v>
      </c>
      <c r="G76" t="s">
        <v>32</v>
      </c>
      <c r="I76" t="s">
        <v>558</v>
      </c>
      <c r="J76">
        <v>55</v>
      </c>
      <c r="K76">
        <v>25</v>
      </c>
      <c r="L76" t="s">
        <v>4</v>
      </c>
      <c r="M76">
        <v>49.247171809999998</v>
      </c>
      <c r="N76">
        <v>185</v>
      </c>
      <c r="P76" t="b">
        <v>1</v>
      </c>
      <c r="Q76">
        <v>1.3386217149999999</v>
      </c>
      <c r="R76">
        <v>58.390691580000002</v>
      </c>
      <c r="T76" t="s">
        <v>559</v>
      </c>
      <c r="U76">
        <v>0</v>
      </c>
      <c r="W76" t="s">
        <v>17</v>
      </c>
      <c r="Y76">
        <v>92</v>
      </c>
      <c r="Z76">
        <v>0.46</v>
      </c>
      <c r="AA76">
        <v>108</v>
      </c>
      <c r="AB76">
        <v>92</v>
      </c>
      <c r="AC76">
        <v>0.46</v>
      </c>
      <c r="AD76">
        <v>3456</v>
      </c>
      <c r="AE76" s="1">
        <v>42927</v>
      </c>
      <c r="AG76">
        <v>126.5419026</v>
      </c>
      <c r="AH76" t="s">
        <v>7</v>
      </c>
      <c r="AI76" t="s">
        <v>560</v>
      </c>
      <c r="AJ76" t="s">
        <v>561</v>
      </c>
      <c r="AK76">
        <v>200</v>
      </c>
      <c r="AL76">
        <v>81</v>
      </c>
      <c r="AM76">
        <v>6051</v>
      </c>
      <c r="AN76" t="s">
        <v>557</v>
      </c>
      <c r="AO76">
        <v>37</v>
      </c>
      <c r="AP76" s="6" t="s">
        <v>1068</v>
      </c>
      <c r="AQ76">
        <v>71.2</v>
      </c>
      <c r="AR76">
        <v>1</v>
      </c>
      <c r="AS76">
        <v>5</v>
      </c>
      <c r="AT76">
        <v>1</v>
      </c>
      <c r="AU76">
        <v>1</v>
      </c>
      <c r="AV76">
        <v>0</v>
      </c>
      <c r="AW76">
        <v>0</v>
      </c>
      <c r="AX76">
        <v>0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0</v>
      </c>
      <c r="BE76">
        <v>3</v>
      </c>
      <c r="BF76">
        <v>1</v>
      </c>
      <c r="BG76">
        <v>0</v>
      </c>
      <c r="BH76">
        <v>0</v>
      </c>
      <c r="BI76">
        <v>1</v>
      </c>
      <c r="BJ76">
        <v>0</v>
      </c>
      <c r="BK76">
        <v>1</v>
      </c>
      <c r="BL76">
        <v>0</v>
      </c>
      <c r="BM76">
        <v>1</v>
      </c>
      <c r="BN76">
        <v>0</v>
      </c>
      <c r="BO76">
        <v>0</v>
      </c>
      <c r="BP76">
        <v>1</v>
      </c>
      <c r="BQ76">
        <v>0</v>
      </c>
      <c r="BR76" t="s">
        <v>1150</v>
      </c>
    </row>
    <row r="77" spans="1:70">
      <c r="A77" t="e">
        <f>-KoiKRH4660A0_yH6fll</f>
        <v>#NAME?</v>
      </c>
      <c r="B77" t="s">
        <v>551</v>
      </c>
      <c r="D77" t="s">
        <v>1</v>
      </c>
      <c r="E77" t="s">
        <v>552</v>
      </c>
      <c r="G77" t="s">
        <v>32</v>
      </c>
      <c r="I77" t="s">
        <v>562</v>
      </c>
      <c r="J77">
        <v>55</v>
      </c>
      <c r="K77">
        <v>25</v>
      </c>
      <c r="L77" t="s">
        <v>4</v>
      </c>
      <c r="M77">
        <v>52.695022170000001</v>
      </c>
      <c r="N77">
        <v>527</v>
      </c>
      <c r="P77" t="b">
        <v>1</v>
      </c>
      <c r="Q77">
        <v>1.0726561569999999</v>
      </c>
      <c r="R77">
        <v>58.283397960000002</v>
      </c>
      <c r="T77" t="s">
        <v>563</v>
      </c>
      <c r="U77">
        <v>0</v>
      </c>
      <c r="W77" t="s">
        <v>17</v>
      </c>
      <c r="Y77">
        <v>175</v>
      </c>
      <c r="Z77">
        <v>0.46</v>
      </c>
      <c r="AA77">
        <v>225</v>
      </c>
      <c r="AB77">
        <v>175</v>
      </c>
      <c r="AC77">
        <v>0.46</v>
      </c>
      <c r="AD77">
        <v>6912</v>
      </c>
      <c r="AE77" s="1">
        <v>42927</v>
      </c>
      <c r="AG77">
        <v>361.14251419999999</v>
      </c>
      <c r="AH77" t="s">
        <v>7</v>
      </c>
      <c r="AI77" t="s">
        <v>564</v>
      </c>
      <c r="AJ77" t="s">
        <v>565</v>
      </c>
      <c r="AK77">
        <v>400</v>
      </c>
      <c r="AL77">
        <v>181</v>
      </c>
      <c r="AM77">
        <v>16874</v>
      </c>
      <c r="AN77" t="s">
        <v>566</v>
      </c>
      <c r="AO77">
        <v>37</v>
      </c>
      <c r="AP77" s="6" t="s">
        <v>1068</v>
      </c>
      <c r="AQ77">
        <v>74.569999999999993</v>
      </c>
      <c r="AR77">
        <v>1</v>
      </c>
      <c r="AS77">
        <v>5</v>
      </c>
      <c r="AT77">
        <v>1</v>
      </c>
      <c r="AU77">
        <v>1</v>
      </c>
      <c r="AV77">
        <v>0</v>
      </c>
      <c r="AW77">
        <v>0</v>
      </c>
      <c r="AX77">
        <v>0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0</v>
      </c>
      <c r="BE77">
        <v>3</v>
      </c>
      <c r="BF77">
        <v>1</v>
      </c>
      <c r="BG77">
        <v>0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1</v>
      </c>
      <c r="BN77">
        <v>0</v>
      </c>
      <c r="BO77">
        <v>0</v>
      </c>
      <c r="BP77">
        <v>1</v>
      </c>
      <c r="BQ77">
        <v>0</v>
      </c>
      <c r="BR77" t="s">
        <v>1150</v>
      </c>
    </row>
    <row r="78" spans="1:70">
      <c r="A78" t="e">
        <f>-KoiUBXK3DGvKwF78T7P</f>
        <v>#NAME?</v>
      </c>
      <c r="B78" t="s">
        <v>551</v>
      </c>
      <c r="D78" t="s">
        <v>1</v>
      </c>
      <c r="E78" t="s">
        <v>552</v>
      </c>
      <c r="G78" t="s">
        <v>32</v>
      </c>
      <c r="I78" t="s">
        <v>567</v>
      </c>
      <c r="J78">
        <v>55</v>
      </c>
      <c r="K78">
        <v>25</v>
      </c>
      <c r="L78" t="s">
        <v>4</v>
      </c>
      <c r="M78">
        <v>48.897175500000003</v>
      </c>
      <c r="N78">
        <v>369</v>
      </c>
      <c r="P78" t="b">
        <v>1</v>
      </c>
      <c r="Q78">
        <v>1.111471686</v>
      </c>
      <c r="R78">
        <v>56.90238402</v>
      </c>
      <c r="T78" t="s">
        <v>568</v>
      </c>
      <c r="U78">
        <v>0</v>
      </c>
      <c r="W78" t="s">
        <v>17</v>
      </c>
      <c r="Y78">
        <v>131</v>
      </c>
      <c r="Z78">
        <v>0.46</v>
      </c>
      <c r="AA78">
        <v>169</v>
      </c>
      <c r="AB78">
        <v>131</v>
      </c>
      <c r="AC78">
        <v>0.46</v>
      </c>
      <c r="AD78">
        <v>5184</v>
      </c>
      <c r="AE78" s="1">
        <v>42927</v>
      </c>
      <c r="AG78">
        <v>252.64226690000001</v>
      </c>
      <c r="AH78" t="s">
        <v>7</v>
      </c>
      <c r="AI78" t="s">
        <v>569</v>
      </c>
      <c r="AJ78" t="s">
        <v>570</v>
      </c>
      <c r="AK78">
        <v>300</v>
      </c>
      <c r="AL78">
        <v>137</v>
      </c>
      <c r="AM78">
        <v>12326</v>
      </c>
      <c r="AN78" t="s">
        <v>571</v>
      </c>
      <c r="AO78">
        <v>37</v>
      </c>
      <c r="AP78" s="6" t="s">
        <v>1069</v>
      </c>
      <c r="AQ78">
        <v>72.290000000000006</v>
      </c>
      <c r="AR78">
        <v>1</v>
      </c>
      <c r="AS78">
        <v>5</v>
      </c>
      <c r="AT78">
        <v>1</v>
      </c>
      <c r="AU78">
        <v>1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0</v>
      </c>
      <c r="BE78">
        <v>3</v>
      </c>
      <c r="BF78">
        <v>1</v>
      </c>
      <c r="BG78">
        <v>0</v>
      </c>
      <c r="BH78">
        <v>0</v>
      </c>
      <c r="BI78">
        <v>1</v>
      </c>
      <c r="BJ78">
        <v>0</v>
      </c>
      <c r="BK78">
        <v>1</v>
      </c>
      <c r="BL78">
        <v>0</v>
      </c>
      <c r="BM78">
        <v>1</v>
      </c>
      <c r="BN78">
        <v>0</v>
      </c>
      <c r="BO78">
        <v>0</v>
      </c>
      <c r="BP78">
        <v>1</v>
      </c>
      <c r="BQ78">
        <v>0</v>
      </c>
      <c r="BR78" t="s">
        <v>1150</v>
      </c>
    </row>
    <row r="79" spans="1:70">
      <c r="A79" t="e">
        <f>-KoiYyS6nhHb9OSZWnQs</f>
        <v>#NAME?</v>
      </c>
      <c r="B79" t="s">
        <v>551</v>
      </c>
      <c r="D79" t="s">
        <v>1</v>
      </c>
      <c r="E79" t="s">
        <v>552</v>
      </c>
      <c r="G79" t="s">
        <v>32</v>
      </c>
      <c r="I79" t="s">
        <v>567</v>
      </c>
      <c r="J79">
        <v>55</v>
      </c>
      <c r="K79">
        <v>25</v>
      </c>
      <c r="L79" t="s">
        <v>4</v>
      </c>
      <c r="M79">
        <v>48.92736318</v>
      </c>
      <c r="N79">
        <v>369</v>
      </c>
      <c r="P79" t="b">
        <v>1</v>
      </c>
      <c r="Q79">
        <v>1.2364760429999999</v>
      </c>
      <c r="R79">
        <v>54.937772750000001</v>
      </c>
      <c r="T79" t="s">
        <v>572</v>
      </c>
      <c r="U79">
        <v>0</v>
      </c>
      <c r="W79" t="s">
        <v>17</v>
      </c>
      <c r="Y79">
        <v>131</v>
      </c>
      <c r="Z79">
        <v>0.46</v>
      </c>
      <c r="AA79">
        <v>169</v>
      </c>
      <c r="AB79">
        <v>131</v>
      </c>
      <c r="AC79">
        <v>0.46</v>
      </c>
      <c r="AD79">
        <v>5184</v>
      </c>
      <c r="AE79" s="1">
        <v>42927</v>
      </c>
      <c r="AG79">
        <v>253.0803573</v>
      </c>
      <c r="AH79" t="s">
        <v>7</v>
      </c>
      <c r="AI79" t="s">
        <v>573</v>
      </c>
      <c r="AJ79" t="s">
        <v>574</v>
      </c>
      <c r="AK79">
        <v>300</v>
      </c>
      <c r="AL79">
        <v>152</v>
      </c>
      <c r="AM79">
        <v>12293</v>
      </c>
      <c r="AN79" t="s">
        <v>571</v>
      </c>
      <c r="AO79">
        <v>37</v>
      </c>
      <c r="AP79" s="8" t="s">
        <v>575</v>
      </c>
      <c r="AQ79">
        <v>72.900000000000006</v>
      </c>
      <c r="AR79">
        <v>1</v>
      </c>
      <c r="AS79">
        <v>4</v>
      </c>
      <c r="AT79">
        <v>1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1</v>
      </c>
      <c r="BB79">
        <v>1</v>
      </c>
      <c r="BC79">
        <v>1</v>
      </c>
      <c r="BD79">
        <v>0</v>
      </c>
      <c r="BE79">
        <v>2</v>
      </c>
      <c r="BF79">
        <v>1</v>
      </c>
      <c r="BG79">
        <v>0</v>
      </c>
      <c r="BH79">
        <v>0</v>
      </c>
      <c r="BI79">
        <v>1</v>
      </c>
      <c r="BJ79">
        <v>0</v>
      </c>
      <c r="BK79">
        <v>1</v>
      </c>
      <c r="BL79">
        <v>0</v>
      </c>
      <c r="BM79">
        <v>1</v>
      </c>
      <c r="BN79">
        <v>0</v>
      </c>
      <c r="BO79">
        <v>0</v>
      </c>
      <c r="BP79">
        <v>1</v>
      </c>
      <c r="BQ79">
        <v>0</v>
      </c>
      <c r="BR79" t="s">
        <v>1150</v>
      </c>
    </row>
    <row r="80" spans="1:70">
      <c r="A80" t="e">
        <f>-KoibTXWQgs-XS5jH5EL</f>
        <v>#NAME?</v>
      </c>
      <c r="B80" t="s">
        <v>551</v>
      </c>
      <c r="D80" t="s">
        <v>1</v>
      </c>
      <c r="E80" t="s">
        <v>552</v>
      </c>
      <c r="G80" t="s">
        <v>32</v>
      </c>
      <c r="I80" t="s">
        <v>576</v>
      </c>
      <c r="J80">
        <v>55</v>
      </c>
      <c r="K80">
        <v>25</v>
      </c>
      <c r="L80" t="s">
        <v>4</v>
      </c>
      <c r="M80">
        <v>54.394588499999998</v>
      </c>
      <c r="N80">
        <v>374</v>
      </c>
      <c r="P80" t="b">
        <v>1</v>
      </c>
      <c r="Q80">
        <v>1.061183883</v>
      </c>
      <c r="R80">
        <v>56.346011670000003</v>
      </c>
      <c r="T80" t="s">
        <v>577</v>
      </c>
      <c r="U80">
        <v>0</v>
      </c>
      <c r="W80" t="s">
        <v>17</v>
      </c>
      <c r="Y80">
        <v>131</v>
      </c>
      <c r="Z80">
        <v>0.46</v>
      </c>
      <c r="AA80">
        <v>169</v>
      </c>
      <c r="AB80">
        <v>131</v>
      </c>
      <c r="AC80">
        <v>0.46</v>
      </c>
      <c r="AD80">
        <v>5184</v>
      </c>
      <c r="AE80" s="1">
        <v>42927</v>
      </c>
      <c r="AG80">
        <v>256.19361520000001</v>
      </c>
      <c r="AH80" t="s">
        <v>7</v>
      </c>
      <c r="AI80" t="s">
        <v>578</v>
      </c>
      <c r="AJ80" t="s">
        <v>579</v>
      </c>
      <c r="AK80">
        <v>300</v>
      </c>
      <c r="AL80">
        <v>128</v>
      </c>
      <c r="AM80">
        <v>12062</v>
      </c>
      <c r="AN80" t="s">
        <v>580</v>
      </c>
      <c r="AO80">
        <v>37</v>
      </c>
      <c r="AP80" s="6" t="s">
        <v>1070</v>
      </c>
      <c r="AQ80">
        <v>73.98</v>
      </c>
      <c r="AR80">
        <v>1</v>
      </c>
      <c r="AS80">
        <v>5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0</v>
      </c>
      <c r="BE80">
        <v>3</v>
      </c>
      <c r="BF80">
        <v>1</v>
      </c>
      <c r="BG80">
        <v>0</v>
      </c>
      <c r="BH80">
        <v>0</v>
      </c>
      <c r="BI80">
        <v>1</v>
      </c>
      <c r="BJ80">
        <v>0</v>
      </c>
      <c r="BK80">
        <v>1</v>
      </c>
      <c r="BL80">
        <v>0</v>
      </c>
      <c r="BM80">
        <v>1</v>
      </c>
      <c r="BN80">
        <v>0</v>
      </c>
      <c r="BO80">
        <v>0</v>
      </c>
      <c r="BP80">
        <v>1</v>
      </c>
      <c r="BQ80">
        <v>0</v>
      </c>
      <c r="BR80" t="s">
        <v>1150</v>
      </c>
    </row>
    <row r="81" spans="1:70">
      <c r="A81" t="e">
        <f>-KoicCpBY4OB72CE_KTJ</f>
        <v>#NAME?</v>
      </c>
      <c r="B81" t="s">
        <v>551</v>
      </c>
      <c r="D81" t="s">
        <v>1</v>
      </c>
      <c r="E81" t="s">
        <v>552</v>
      </c>
      <c r="G81" t="s">
        <v>32</v>
      </c>
      <c r="I81" t="s">
        <v>576</v>
      </c>
      <c r="J81">
        <v>55</v>
      </c>
      <c r="K81">
        <v>25</v>
      </c>
      <c r="L81" t="s">
        <v>4</v>
      </c>
      <c r="M81">
        <v>53.14730694</v>
      </c>
      <c r="N81">
        <v>384</v>
      </c>
      <c r="P81" t="b">
        <v>1</v>
      </c>
      <c r="Q81">
        <v>1.0582010580000001</v>
      </c>
      <c r="R81">
        <v>54.196255649999998</v>
      </c>
      <c r="T81" t="s">
        <v>581</v>
      </c>
      <c r="U81">
        <v>0</v>
      </c>
      <c r="W81" t="s">
        <v>17</v>
      </c>
      <c r="Y81">
        <v>131</v>
      </c>
      <c r="Z81">
        <v>0.46</v>
      </c>
      <c r="AA81">
        <v>169</v>
      </c>
      <c r="AB81">
        <v>131</v>
      </c>
      <c r="AC81">
        <v>0.46</v>
      </c>
      <c r="AD81">
        <v>5184</v>
      </c>
      <c r="AE81" s="1">
        <v>42927</v>
      </c>
      <c r="AG81">
        <v>263.21314430000001</v>
      </c>
      <c r="AH81" t="s">
        <v>7</v>
      </c>
      <c r="AI81" t="s">
        <v>582</v>
      </c>
      <c r="AJ81" t="s">
        <v>583</v>
      </c>
      <c r="AK81">
        <v>300</v>
      </c>
      <c r="AL81">
        <v>130</v>
      </c>
      <c r="AM81">
        <v>12285</v>
      </c>
      <c r="AN81" t="s">
        <v>580</v>
      </c>
      <c r="AO81">
        <v>37</v>
      </c>
      <c r="AP81" s="8" t="s">
        <v>1071</v>
      </c>
      <c r="AQ81">
        <v>75.05</v>
      </c>
      <c r="AR81">
        <v>1</v>
      </c>
      <c r="AS81">
        <v>4</v>
      </c>
      <c r="AT81">
        <v>1</v>
      </c>
      <c r="AU81">
        <v>1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1</v>
      </c>
      <c r="BC81">
        <v>1</v>
      </c>
      <c r="BD81">
        <v>0</v>
      </c>
      <c r="BE81">
        <v>2</v>
      </c>
      <c r="BF81">
        <v>1</v>
      </c>
      <c r="BG81">
        <v>0</v>
      </c>
      <c r="BH81">
        <v>0</v>
      </c>
      <c r="BI81">
        <v>1</v>
      </c>
      <c r="BJ81">
        <v>0</v>
      </c>
      <c r="BK81">
        <v>1</v>
      </c>
      <c r="BL81">
        <v>0</v>
      </c>
      <c r="BM81">
        <v>1</v>
      </c>
      <c r="BN81">
        <v>0</v>
      </c>
      <c r="BO81">
        <v>0</v>
      </c>
      <c r="BP81">
        <v>1</v>
      </c>
      <c r="BQ81">
        <v>0</v>
      </c>
      <c r="BR81" t="s">
        <v>1150</v>
      </c>
    </row>
    <row r="82" spans="1:70">
      <c r="A82" t="e">
        <f>-KppUiPqrl-xEqrK91u9</f>
        <v>#NAME?</v>
      </c>
      <c r="B82" t="s">
        <v>551</v>
      </c>
      <c r="D82" t="s">
        <v>1</v>
      </c>
      <c r="E82" t="s">
        <v>552</v>
      </c>
      <c r="G82" t="s">
        <v>32</v>
      </c>
      <c r="I82" t="s">
        <v>576</v>
      </c>
      <c r="J82">
        <v>55</v>
      </c>
      <c r="K82">
        <v>25</v>
      </c>
      <c r="L82" t="s">
        <v>4</v>
      </c>
      <c r="M82">
        <v>15.10380821</v>
      </c>
      <c r="N82">
        <v>384</v>
      </c>
      <c r="P82" t="b">
        <v>1</v>
      </c>
      <c r="Q82">
        <v>0.86386937500000005</v>
      </c>
      <c r="R82">
        <v>61.785545579999997</v>
      </c>
      <c r="T82" t="s">
        <v>584</v>
      </c>
      <c r="U82">
        <v>0</v>
      </c>
      <c r="W82" t="s">
        <v>17</v>
      </c>
      <c r="Y82">
        <v>168</v>
      </c>
      <c r="Z82">
        <v>0.46</v>
      </c>
      <c r="AA82">
        <v>216</v>
      </c>
      <c r="AB82">
        <v>168</v>
      </c>
      <c r="AC82">
        <v>0.46</v>
      </c>
      <c r="AD82">
        <v>6636</v>
      </c>
      <c r="AE82" s="1">
        <v>42927</v>
      </c>
      <c r="AG82">
        <v>216.00485209999999</v>
      </c>
      <c r="AH82" t="s">
        <v>7</v>
      </c>
      <c r="AI82" t="s">
        <v>585</v>
      </c>
      <c r="AJ82" t="s">
        <v>586</v>
      </c>
      <c r="AK82">
        <v>384</v>
      </c>
      <c r="AL82">
        <v>91</v>
      </c>
      <c r="AM82">
        <v>10534</v>
      </c>
      <c r="AN82" t="s">
        <v>587</v>
      </c>
      <c r="AO82">
        <v>37</v>
      </c>
      <c r="AP82" s="8" t="s">
        <v>1071</v>
      </c>
      <c r="AQ82">
        <v>79.41</v>
      </c>
      <c r="AR82">
        <v>1</v>
      </c>
      <c r="AS82">
        <v>4</v>
      </c>
      <c r="AT82">
        <v>1</v>
      </c>
      <c r="AU82">
        <v>1</v>
      </c>
      <c r="AV82">
        <v>0</v>
      </c>
      <c r="AW82">
        <v>1</v>
      </c>
      <c r="AX82">
        <v>0</v>
      </c>
      <c r="AY82">
        <v>1</v>
      </c>
      <c r="AZ82">
        <v>0</v>
      </c>
      <c r="BA82">
        <v>1</v>
      </c>
      <c r="BB82">
        <v>1</v>
      </c>
      <c r="BC82">
        <v>1</v>
      </c>
      <c r="BD82">
        <v>0</v>
      </c>
      <c r="BE82">
        <v>2</v>
      </c>
      <c r="BF82">
        <v>1</v>
      </c>
      <c r="BG82">
        <v>0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0</v>
      </c>
      <c r="BP82">
        <v>1</v>
      </c>
      <c r="BQ82">
        <v>0</v>
      </c>
      <c r="BR82" t="s">
        <v>1150</v>
      </c>
    </row>
    <row r="83" spans="1:70">
      <c r="A83" t="e">
        <f>-KnuV4WFuJxMk1ZPbFGZ</f>
        <v>#NAME?</v>
      </c>
      <c r="B83" t="s">
        <v>588</v>
      </c>
      <c r="D83" t="s">
        <v>1</v>
      </c>
      <c r="E83" t="s">
        <v>589</v>
      </c>
      <c r="G83" t="s">
        <v>32</v>
      </c>
      <c r="I83" t="s">
        <v>590</v>
      </c>
      <c r="J83">
        <v>60</v>
      </c>
      <c r="K83">
        <v>25</v>
      </c>
      <c r="L83" t="s">
        <v>4</v>
      </c>
      <c r="M83">
        <v>55.68581477</v>
      </c>
      <c r="N83">
        <v>150</v>
      </c>
      <c r="P83" t="b">
        <v>1</v>
      </c>
      <c r="Q83">
        <v>1.8421052630000001</v>
      </c>
      <c r="R83">
        <v>38.060479669999999</v>
      </c>
      <c r="T83" t="s">
        <v>591</v>
      </c>
      <c r="U83">
        <v>0</v>
      </c>
      <c r="W83" t="s">
        <v>17</v>
      </c>
      <c r="X83" t="s">
        <v>592</v>
      </c>
      <c r="Y83">
        <v>74</v>
      </c>
      <c r="Z83">
        <v>0.49</v>
      </c>
      <c r="AA83">
        <v>76</v>
      </c>
      <c r="AB83">
        <v>74</v>
      </c>
      <c r="AC83">
        <v>0.49</v>
      </c>
      <c r="AD83">
        <v>2448</v>
      </c>
      <c r="AE83" s="1">
        <v>42916</v>
      </c>
      <c r="AG83">
        <v>76.022835220000005</v>
      </c>
      <c r="AH83" t="s">
        <v>7</v>
      </c>
      <c r="AI83" t="s">
        <v>593</v>
      </c>
      <c r="AJ83" t="s">
        <v>594</v>
      </c>
      <c r="AK83">
        <v>150</v>
      </c>
      <c r="AL83">
        <v>70</v>
      </c>
      <c r="AM83">
        <v>3800</v>
      </c>
      <c r="AN83" t="s">
        <v>595</v>
      </c>
      <c r="AO83">
        <v>245</v>
      </c>
      <c r="AP83" s="9" t="s">
        <v>596</v>
      </c>
      <c r="AQ83">
        <v>78.099999999999994</v>
      </c>
      <c r="AR83">
        <v>1</v>
      </c>
      <c r="AS83">
        <v>3</v>
      </c>
      <c r="AT83">
        <v>1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3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 t="s">
        <v>1174</v>
      </c>
    </row>
    <row r="84" spans="1:70">
      <c r="A84" t="e">
        <f>-KnusqS-j99w44fYJawp</f>
        <v>#NAME?</v>
      </c>
      <c r="B84" t="s">
        <v>597</v>
      </c>
      <c r="D84" t="s">
        <v>209</v>
      </c>
      <c r="E84" t="s">
        <v>598</v>
      </c>
      <c r="G84" t="s">
        <v>32</v>
      </c>
      <c r="I84" t="s">
        <v>3</v>
      </c>
      <c r="J84">
        <v>50</v>
      </c>
      <c r="K84">
        <v>35</v>
      </c>
      <c r="L84" t="s">
        <v>15</v>
      </c>
      <c r="M84">
        <v>26.707681269999998</v>
      </c>
      <c r="N84">
        <v>750</v>
      </c>
      <c r="P84" t="b">
        <v>1</v>
      </c>
      <c r="Q84">
        <v>0.83369552300000005</v>
      </c>
      <c r="R84">
        <v>68.629305590000001</v>
      </c>
      <c r="T84" t="s">
        <v>599</v>
      </c>
      <c r="U84">
        <v>0</v>
      </c>
      <c r="V84" t="b">
        <v>1</v>
      </c>
      <c r="W84" t="s">
        <v>17</v>
      </c>
      <c r="X84" t="s">
        <v>600</v>
      </c>
      <c r="Y84">
        <v>293</v>
      </c>
      <c r="Z84">
        <v>0.41</v>
      </c>
      <c r="AA84">
        <v>457</v>
      </c>
      <c r="AB84">
        <v>293</v>
      </c>
      <c r="AC84">
        <v>0.41</v>
      </c>
      <c r="AD84">
        <v>14160</v>
      </c>
      <c r="AE84" s="1">
        <v>42916</v>
      </c>
      <c r="AG84">
        <v>457.43415379999999</v>
      </c>
      <c r="AH84" t="s">
        <v>7</v>
      </c>
      <c r="AI84" t="s">
        <v>601</v>
      </c>
      <c r="AJ84" t="s">
        <v>602</v>
      </c>
      <c r="AK84">
        <v>750</v>
      </c>
      <c r="AL84">
        <v>211</v>
      </c>
      <c r="AM84">
        <v>25309</v>
      </c>
      <c r="AN84" t="s">
        <v>603</v>
      </c>
      <c r="AO84" t="s">
        <v>604</v>
      </c>
      <c r="AP84" t="s">
        <v>1072</v>
      </c>
      <c r="AQ84">
        <v>65.77</v>
      </c>
      <c r="AR84">
        <v>0</v>
      </c>
      <c r="AS84">
        <v>4</v>
      </c>
      <c r="AT84">
        <v>1</v>
      </c>
      <c r="AU84">
        <v>0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3</v>
      </c>
      <c r="BF84">
        <v>1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 t="s">
        <v>1161</v>
      </c>
    </row>
    <row r="85" spans="1:70">
      <c r="A85" t="e">
        <f>-KoIzbgTJfjdI_tcXHNJ</f>
        <v>#NAME?</v>
      </c>
      <c r="B85" t="s">
        <v>605</v>
      </c>
      <c r="D85" t="s">
        <v>1</v>
      </c>
      <c r="E85" t="s">
        <v>606</v>
      </c>
      <c r="G85" t="s">
        <v>32</v>
      </c>
      <c r="H85" t="s">
        <v>607</v>
      </c>
      <c r="I85" t="s">
        <v>3</v>
      </c>
      <c r="J85">
        <v>35</v>
      </c>
      <c r="K85">
        <v>0</v>
      </c>
      <c r="L85" t="s">
        <v>24</v>
      </c>
      <c r="M85">
        <v>24.32309235</v>
      </c>
      <c r="N85">
        <v>100</v>
      </c>
      <c r="P85" t="b">
        <v>1</v>
      </c>
      <c r="Q85">
        <v>1.0119940030000001</v>
      </c>
      <c r="R85">
        <v>68.813178579999999</v>
      </c>
      <c r="T85" t="s">
        <v>608</v>
      </c>
      <c r="U85">
        <v>0</v>
      </c>
      <c r="W85" t="s">
        <v>6</v>
      </c>
      <c r="Y85">
        <v>46</v>
      </c>
      <c r="Z85">
        <v>0.46</v>
      </c>
      <c r="AA85">
        <v>54</v>
      </c>
      <c r="AB85">
        <v>46</v>
      </c>
      <c r="AC85">
        <v>0.46</v>
      </c>
      <c r="AD85">
        <v>1792</v>
      </c>
      <c r="AE85" s="1">
        <v>42921</v>
      </c>
      <c r="AG85">
        <v>54.625237669999997</v>
      </c>
      <c r="AH85" t="s">
        <v>7</v>
      </c>
      <c r="AI85" t="s">
        <v>609</v>
      </c>
      <c r="AJ85" t="s">
        <v>610</v>
      </c>
      <c r="AK85">
        <v>100</v>
      </c>
      <c r="AL85">
        <v>27</v>
      </c>
      <c r="AM85">
        <v>2668</v>
      </c>
      <c r="AN85" t="s">
        <v>611</v>
      </c>
      <c r="AO85" t="s">
        <v>612</v>
      </c>
      <c r="AP85" t="s">
        <v>1073</v>
      </c>
      <c r="AQ85">
        <v>82.45</v>
      </c>
      <c r="AR85">
        <v>0</v>
      </c>
      <c r="AS85">
        <v>3</v>
      </c>
      <c r="AT85">
        <v>0</v>
      </c>
      <c r="AU85">
        <v>1</v>
      </c>
      <c r="AV85">
        <v>0</v>
      </c>
      <c r="AW85">
        <v>1</v>
      </c>
      <c r="AX85">
        <v>1</v>
      </c>
      <c r="AY85">
        <v>1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2</v>
      </c>
      <c r="BF85">
        <v>0</v>
      </c>
      <c r="BG85">
        <v>0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 t="s">
        <v>1168</v>
      </c>
    </row>
    <row r="86" spans="1:70">
      <c r="A86" t="e">
        <f>-KoNLkfD_LrbOzDExzQu</f>
        <v>#NAME?</v>
      </c>
      <c r="B86" t="s">
        <v>613</v>
      </c>
      <c r="D86" t="s">
        <v>1</v>
      </c>
      <c r="E86" t="s">
        <v>614</v>
      </c>
      <c r="G86" t="s">
        <v>32</v>
      </c>
      <c r="H86" t="s">
        <v>615</v>
      </c>
      <c r="J86">
        <v>0</v>
      </c>
      <c r="K86">
        <v>45</v>
      </c>
      <c r="L86" t="s">
        <v>4</v>
      </c>
      <c r="M86">
        <v>22.207914420000002</v>
      </c>
      <c r="N86">
        <v>200</v>
      </c>
      <c r="P86" t="b">
        <v>1</v>
      </c>
      <c r="Q86">
        <v>1.181980375</v>
      </c>
      <c r="R86">
        <v>51.899293290000003</v>
      </c>
      <c r="T86" t="s">
        <v>616</v>
      </c>
      <c r="U86">
        <v>0</v>
      </c>
      <c r="W86" t="s">
        <v>6</v>
      </c>
      <c r="X86" t="s">
        <v>617</v>
      </c>
      <c r="Y86">
        <v>112</v>
      </c>
      <c r="Z86">
        <v>0.56000000000000005</v>
      </c>
      <c r="AA86">
        <v>88</v>
      </c>
      <c r="AB86">
        <v>112</v>
      </c>
      <c r="AC86">
        <v>0.56000000000000005</v>
      </c>
      <c r="AD86">
        <v>1408</v>
      </c>
      <c r="AE86" s="1">
        <v>42947</v>
      </c>
      <c r="AG86">
        <v>88.040491919999994</v>
      </c>
      <c r="AH86" t="s">
        <v>7</v>
      </c>
      <c r="AI86" t="s">
        <v>618</v>
      </c>
      <c r="AJ86" t="s">
        <v>619</v>
      </c>
      <c r="AK86">
        <v>200</v>
      </c>
      <c r="AL86">
        <v>53</v>
      </c>
      <c r="AM86">
        <v>4484</v>
      </c>
      <c r="AN86" t="s">
        <v>620</v>
      </c>
      <c r="AO86" t="s">
        <v>621</v>
      </c>
      <c r="AP86" t="s">
        <v>1074</v>
      </c>
      <c r="AQ86">
        <v>74.89</v>
      </c>
      <c r="AR86">
        <v>1</v>
      </c>
      <c r="AS86">
        <v>2</v>
      </c>
      <c r="AT86">
        <v>1</v>
      </c>
      <c r="AU86">
        <v>1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1</v>
      </c>
      <c r="BC86">
        <v>0</v>
      </c>
      <c r="BD86">
        <v>0</v>
      </c>
      <c r="BE86">
        <v>2</v>
      </c>
      <c r="BF86">
        <v>0</v>
      </c>
      <c r="BG86">
        <v>0</v>
      </c>
      <c r="BH86">
        <v>1</v>
      </c>
      <c r="BI86">
        <v>1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 t="s">
        <v>1138</v>
      </c>
    </row>
    <row r="87" spans="1:70">
      <c r="A87" t="e">
        <f>-KoNQMVAUl9aXdDf08W6</f>
        <v>#NAME?</v>
      </c>
      <c r="B87" t="s">
        <v>622</v>
      </c>
      <c r="D87" t="s">
        <v>1</v>
      </c>
      <c r="G87" t="s">
        <v>32</v>
      </c>
      <c r="H87" t="s">
        <v>623</v>
      </c>
      <c r="I87" t="s">
        <v>3</v>
      </c>
      <c r="J87">
        <v>44</v>
      </c>
      <c r="K87">
        <v>18</v>
      </c>
      <c r="L87" t="s">
        <v>15</v>
      </c>
      <c r="M87">
        <v>20.87265013</v>
      </c>
      <c r="N87">
        <v>3000</v>
      </c>
      <c r="P87" t="b">
        <v>1</v>
      </c>
      <c r="Q87">
        <v>0.224516514</v>
      </c>
      <c r="R87">
        <v>62.554784089999998</v>
      </c>
      <c r="T87" t="s">
        <v>624</v>
      </c>
      <c r="U87">
        <v>0</v>
      </c>
      <c r="W87" t="s">
        <v>231</v>
      </c>
      <c r="Y87">
        <v>826</v>
      </c>
      <c r="Z87">
        <v>0.28999999999999998</v>
      </c>
      <c r="AA87">
        <v>2174</v>
      </c>
      <c r="AB87">
        <v>826</v>
      </c>
      <c r="AC87">
        <v>0.28999999999999998</v>
      </c>
      <c r="AD87">
        <v>85200</v>
      </c>
      <c r="AE87" s="1">
        <v>42939</v>
      </c>
      <c r="AF87" s="1">
        <v>42944</v>
      </c>
      <c r="AG87">
        <v>2182.7713199999998</v>
      </c>
      <c r="AH87" t="s">
        <v>7</v>
      </c>
      <c r="AI87" t="s">
        <v>625</v>
      </c>
      <c r="AJ87" t="s">
        <v>626</v>
      </c>
      <c r="AK87">
        <v>3000</v>
      </c>
      <c r="AL87">
        <v>391</v>
      </c>
      <c r="AM87">
        <v>174152</v>
      </c>
      <c r="AN87" t="s">
        <v>620</v>
      </c>
      <c r="AO87" t="s">
        <v>627</v>
      </c>
      <c r="AP87" t="s">
        <v>1075</v>
      </c>
      <c r="AQ87">
        <v>49.7</v>
      </c>
      <c r="AR87">
        <v>0</v>
      </c>
      <c r="AS87">
        <v>5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3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 t="s">
        <v>1150</v>
      </c>
    </row>
    <row r="88" spans="1:70">
      <c r="A88" t="e">
        <f>-KoOIt27BJzIReKHkU0E</f>
        <v>#NAME?</v>
      </c>
      <c r="B88" t="s">
        <v>628</v>
      </c>
      <c r="D88" t="s">
        <v>1</v>
      </c>
      <c r="E88" t="s">
        <v>629</v>
      </c>
      <c r="G88" t="s">
        <v>32</v>
      </c>
      <c r="H88" t="s">
        <v>630</v>
      </c>
      <c r="I88" t="s">
        <v>3</v>
      </c>
      <c r="J88">
        <v>65</v>
      </c>
      <c r="K88">
        <v>40</v>
      </c>
      <c r="L88" t="s">
        <v>24</v>
      </c>
      <c r="M88">
        <v>32.086738769999997</v>
      </c>
      <c r="N88">
        <v>250</v>
      </c>
      <c r="P88" t="b">
        <v>1</v>
      </c>
      <c r="Q88">
        <v>0.37735849100000002</v>
      </c>
      <c r="R88">
        <v>50.884560399999998</v>
      </c>
      <c r="T88" t="s">
        <v>631</v>
      </c>
      <c r="U88">
        <v>0</v>
      </c>
      <c r="W88" t="s">
        <v>231</v>
      </c>
      <c r="X88" t="s">
        <v>632</v>
      </c>
      <c r="Y88">
        <v>109</v>
      </c>
      <c r="Z88">
        <v>0.46</v>
      </c>
      <c r="AA88">
        <v>141</v>
      </c>
      <c r="AB88">
        <v>109</v>
      </c>
      <c r="AC88">
        <v>0.46</v>
      </c>
      <c r="AD88">
        <v>5400</v>
      </c>
      <c r="AE88" s="1">
        <v>42923</v>
      </c>
      <c r="AF88" s="1">
        <v>42929</v>
      </c>
      <c r="AG88">
        <v>145.27083289999999</v>
      </c>
      <c r="AH88" t="s">
        <v>7</v>
      </c>
      <c r="AI88" t="s">
        <v>633</v>
      </c>
      <c r="AJ88" t="s">
        <v>634</v>
      </c>
      <c r="AK88">
        <v>250</v>
      </c>
      <c r="AL88">
        <v>44</v>
      </c>
      <c r="AM88">
        <v>11660</v>
      </c>
      <c r="AN88" t="s">
        <v>635</v>
      </c>
      <c r="AO88" t="s">
        <v>636</v>
      </c>
      <c r="AP88" t="s">
        <v>1076</v>
      </c>
      <c r="AQ88">
        <v>40.58</v>
      </c>
      <c r="AR88">
        <v>1</v>
      </c>
      <c r="AS88">
        <v>3</v>
      </c>
      <c r="AT88">
        <v>1</v>
      </c>
      <c r="AU88">
        <v>1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2</v>
      </c>
      <c r="BF88">
        <v>1</v>
      </c>
      <c r="BG88">
        <v>0</v>
      </c>
      <c r="BH88">
        <v>0</v>
      </c>
      <c r="BI88">
        <v>1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 t="s">
        <v>1161</v>
      </c>
    </row>
    <row r="89" spans="1:70">
      <c r="A89" t="e">
        <f>-Kp0EFxlviTfgc2PkCto</f>
        <v>#NAME?</v>
      </c>
      <c r="B89" t="s">
        <v>637</v>
      </c>
      <c r="D89" t="s">
        <v>1</v>
      </c>
      <c r="E89" t="s">
        <v>638</v>
      </c>
      <c r="G89" t="s">
        <v>32</v>
      </c>
      <c r="I89" t="s">
        <v>639</v>
      </c>
      <c r="J89">
        <v>55</v>
      </c>
      <c r="K89">
        <v>25</v>
      </c>
      <c r="L89" t="s">
        <v>4</v>
      </c>
      <c r="M89">
        <v>41.777370589999997</v>
      </c>
      <c r="N89">
        <v>300</v>
      </c>
      <c r="P89" t="b">
        <v>1</v>
      </c>
      <c r="Q89">
        <v>1.0964912280000001</v>
      </c>
      <c r="R89">
        <v>52.72583358</v>
      </c>
      <c r="T89" t="s">
        <v>640</v>
      </c>
      <c r="U89">
        <v>0</v>
      </c>
      <c r="W89" t="s">
        <v>6</v>
      </c>
      <c r="X89" t="s">
        <v>345</v>
      </c>
      <c r="Y89">
        <v>111</v>
      </c>
      <c r="Z89">
        <v>0.39</v>
      </c>
      <c r="AA89">
        <v>189</v>
      </c>
      <c r="AB89">
        <v>111</v>
      </c>
      <c r="AC89">
        <v>0.39</v>
      </c>
      <c r="AD89">
        <v>5856</v>
      </c>
      <c r="AE89" s="1">
        <v>42930</v>
      </c>
      <c r="AF89" s="1">
        <v>42947</v>
      </c>
      <c r="AG89">
        <v>189.03211440000001</v>
      </c>
      <c r="AH89" t="s">
        <v>7</v>
      </c>
      <c r="AI89" t="s">
        <v>641</v>
      </c>
      <c r="AJ89" t="s">
        <v>642</v>
      </c>
      <c r="AK89">
        <v>300</v>
      </c>
      <c r="AL89">
        <v>110</v>
      </c>
      <c r="AM89">
        <v>10032</v>
      </c>
      <c r="AN89" t="s">
        <v>643</v>
      </c>
      <c r="AO89" t="s">
        <v>359</v>
      </c>
      <c r="AP89" s="12" t="s">
        <v>1077</v>
      </c>
      <c r="AQ89">
        <v>73.52</v>
      </c>
      <c r="AR89">
        <v>0</v>
      </c>
      <c r="AS89">
        <v>4</v>
      </c>
      <c r="AT89">
        <v>1</v>
      </c>
      <c r="AU89">
        <v>1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1</v>
      </c>
      <c r="BB89">
        <v>1</v>
      </c>
      <c r="BC89">
        <v>0</v>
      </c>
      <c r="BD89">
        <v>0</v>
      </c>
      <c r="BE89">
        <v>3</v>
      </c>
      <c r="BF89">
        <v>0</v>
      </c>
      <c r="BG89">
        <v>1</v>
      </c>
      <c r="BH89">
        <v>1</v>
      </c>
      <c r="BI89">
        <v>1</v>
      </c>
      <c r="BJ89">
        <v>0</v>
      </c>
      <c r="BK89">
        <v>1</v>
      </c>
      <c r="BL89">
        <v>0</v>
      </c>
      <c r="BM89">
        <v>1</v>
      </c>
      <c r="BN89">
        <v>0</v>
      </c>
      <c r="BO89">
        <v>0</v>
      </c>
      <c r="BP89">
        <v>1</v>
      </c>
      <c r="BQ89">
        <v>0</v>
      </c>
      <c r="BR89" t="s">
        <v>1138</v>
      </c>
    </row>
    <row r="90" spans="1:70">
      <c r="A90" t="e">
        <f>-KqhLexHSdsgwQAboIES</f>
        <v>#NAME?</v>
      </c>
      <c r="B90" t="s">
        <v>644</v>
      </c>
      <c r="D90" t="s">
        <v>1</v>
      </c>
      <c r="E90" t="s">
        <v>645</v>
      </c>
      <c r="G90" t="s">
        <v>32</v>
      </c>
      <c r="I90" t="s">
        <v>639</v>
      </c>
      <c r="J90">
        <v>65</v>
      </c>
      <c r="K90">
        <v>0</v>
      </c>
      <c r="L90" t="s">
        <v>4</v>
      </c>
      <c r="M90">
        <v>26.143223930000001</v>
      </c>
      <c r="N90">
        <v>250</v>
      </c>
      <c r="P90" t="b">
        <v>1</v>
      </c>
      <c r="Q90">
        <v>1.114797611</v>
      </c>
      <c r="R90">
        <v>53.440336799999997</v>
      </c>
      <c r="T90" t="s">
        <v>646</v>
      </c>
      <c r="U90">
        <v>0</v>
      </c>
      <c r="W90" t="s">
        <v>6</v>
      </c>
      <c r="X90" t="s">
        <v>345</v>
      </c>
      <c r="Y90">
        <v>109</v>
      </c>
      <c r="Z90">
        <v>0.46</v>
      </c>
      <c r="AA90">
        <v>141</v>
      </c>
      <c r="AB90">
        <v>109</v>
      </c>
      <c r="AC90">
        <v>0.46</v>
      </c>
      <c r="AD90">
        <v>5120</v>
      </c>
      <c r="AE90" s="1">
        <v>42951</v>
      </c>
      <c r="AG90">
        <v>141.03732479999999</v>
      </c>
      <c r="AH90" t="s">
        <v>7</v>
      </c>
      <c r="AI90" t="s">
        <v>647</v>
      </c>
      <c r="AJ90" t="s">
        <v>648</v>
      </c>
      <c r="AK90">
        <v>250</v>
      </c>
      <c r="AL90">
        <v>84</v>
      </c>
      <c r="AM90">
        <v>7535</v>
      </c>
      <c r="AN90" t="s">
        <v>649</v>
      </c>
      <c r="AO90" t="s">
        <v>359</v>
      </c>
      <c r="AP90" s="12" t="s">
        <v>1077</v>
      </c>
      <c r="AQ90">
        <v>74.19</v>
      </c>
      <c r="AR90">
        <v>0</v>
      </c>
      <c r="AS90">
        <v>4</v>
      </c>
      <c r="AT90">
        <v>1</v>
      </c>
      <c r="AU90">
        <v>1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3</v>
      </c>
      <c r="BF90">
        <v>0</v>
      </c>
      <c r="BG90">
        <v>1</v>
      </c>
      <c r="BH90">
        <v>1</v>
      </c>
      <c r="BI90">
        <v>1</v>
      </c>
      <c r="BJ90">
        <v>0</v>
      </c>
      <c r="BK90">
        <v>1</v>
      </c>
      <c r="BL90">
        <v>0</v>
      </c>
      <c r="BM90">
        <v>1</v>
      </c>
      <c r="BN90">
        <v>0</v>
      </c>
      <c r="BO90">
        <v>0</v>
      </c>
      <c r="BP90">
        <v>1</v>
      </c>
      <c r="BQ90">
        <v>0</v>
      </c>
      <c r="BR90" t="s">
        <v>1138</v>
      </c>
    </row>
    <row r="91" spans="1:70">
      <c r="A91" t="e">
        <f>-Kp0HHJO5CnxS4bqWr7_</f>
        <v>#NAME?</v>
      </c>
      <c r="B91" t="s">
        <v>650</v>
      </c>
      <c r="D91" t="s">
        <v>1</v>
      </c>
      <c r="E91" t="s">
        <v>638</v>
      </c>
      <c r="G91" t="s">
        <v>32</v>
      </c>
      <c r="I91" t="s">
        <v>651</v>
      </c>
      <c r="J91">
        <v>55</v>
      </c>
      <c r="K91">
        <v>25</v>
      </c>
      <c r="L91" t="s">
        <v>4</v>
      </c>
      <c r="M91">
        <v>43.891743300000002</v>
      </c>
      <c r="N91">
        <v>400</v>
      </c>
      <c r="P91" t="b">
        <v>1</v>
      </c>
      <c r="Q91">
        <v>1.3271696989999999</v>
      </c>
      <c r="R91">
        <v>50.813729840000001</v>
      </c>
      <c r="T91" t="s">
        <v>652</v>
      </c>
      <c r="U91">
        <v>0</v>
      </c>
      <c r="W91" t="s">
        <v>6</v>
      </c>
      <c r="X91" t="s">
        <v>345</v>
      </c>
      <c r="Y91">
        <v>148</v>
      </c>
      <c r="Z91">
        <v>0.39</v>
      </c>
      <c r="AA91">
        <v>252</v>
      </c>
      <c r="AB91">
        <v>148</v>
      </c>
      <c r="AC91">
        <v>0.39</v>
      </c>
      <c r="AD91">
        <v>7808</v>
      </c>
      <c r="AE91" s="1">
        <v>42930</v>
      </c>
      <c r="AF91" s="1">
        <v>42947</v>
      </c>
      <c r="AG91">
        <v>251.98433449999999</v>
      </c>
      <c r="AH91" t="s">
        <v>7</v>
      </c>
      <c r="AI91" t="s">
        <v>653</v>
      </c>
      <c r="AJ91" t="s">
        <v>654</v>
      </c>
      <c r="AK91">
        <v>400</v>
      </c>
      <c r="AL91">
        <v>178</v>
      </c>
      <c r="AM91">
        <v>13412</v>
      </c>
      <c r="AN91" t="s">
        <v>655</v>
      </c>
      <c r="AO91" t="s">
        <v>359</v>
      </c>
      <c r="AP91" s="12" t="s">
        <v>1077</v>
      </c>
      <c r="AQ91">
        <v>75.95</v>
      </c>
      <c r="AR91">
        <v>0</v>
      </c>
      <c r="AS91">
        <v>4</v>
      </c>
      <c r="AT91">
        <v>1</v>
      </c>
      <c r="AU91">
        <v>1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1</v>
      </c>
      <c r="BB91">
        <v>1</v>
      </c>
      <c r="BC91">
        <v>0</v>
      </c>
      <c r="BD91">
        <v>0</v>
      </c>
      <c r="BE91">
        <v>3</v>
      </c>
      <c r="BF91">
        <v>0</v>
      </c>
      <c r="BG91">
        <v>1</v>
      </c>
      <c r="BH91">
        <v>1</v>
      </c>
      <c r="BI91">
        <v>1</v>
      </c>
      <c r="BJ91">
        <v>0</v>
      </c>
      <c r="BK91">
        <v>1</v>
      </c>
      <c r="BL91">
        <v>0</v>
      </c>
      <c r="BM91">
        <v>1</v>
      </c>
      <c r="BN91">
        <v>0</v>
      </c>
      <c r="BO91">
        <v>0</v>
      </c>
      <c r="BP91">
        <v>1</v>
      </c>
      <c r="BQ91">
        <v>0</v>
      </c>
      <c r="BR91" t="s">
        <v>1138</v>
      </c>
    </row>
    <row r="92" spans="1:70">
      <c r="A92" t="e">
        <f>-Kp0CYpLepWV5VnRK2Gz</f>
        <v>#NAME?</v>
      </c>
      <c r="B92" t="s">
        <v>656</v>
      </c>
      <c r="D92" t="s">
        <v>1</v>
      </c>
      <c r="E92" t="s">
        <v>657</v>
      </c>
      <c r="G92" t="s">
        <v>32</v>
      </c>
      <c r="I92" t="s">
        <v>658</v>
      </c>
      <c r="J92">
        <v>55</v>
      </c>
      <c r="K92">
        <v>25</v>
      </c>
      <c r="L92" t="s">
        <v>4</v>
      </c>
      <c r="M92">
        <v>46.659424229999999</v>
      </c>
      <c r="N92">
        <v>150</v>
      </c>
      <c r="P92" t="b">
        <v>1</v>
      </c>
      <c r="Q92">
        <v>1.2572759019999999</v>
      </c>
      <c r="R92">
        <v>50.706181989999997</v>
      </c>
      <c r="T92" t="s">
        <v>659</v>
      </c>
      <c r="U92">
        <v>0</v>
      </c>
      <c r="W92" t="s">
        <v>6</v>
      </c>
      <c r="X92" t="s">
        <v>345</v>
      </c>
      <c r="Y92">
        <v>69</v>
      </c>
      <c r="Z92">
        <v>0.46</v>
      </c>
      <c r="AA92">
        <v>81</v>
      </c>
      <c r="AB92">
        <v>69</v>
      </c>
      <c r="AC92">
        <v>0.46</v>
      </c>
      <c r="AD92">
        <v>2928</v>
      </c>
      <c r="AE92" s="1">
        <v>42930</v>
      </c>
      <c r="AF92" s="1">
        <v>42947</v>
      </c>
      <c r="AG92">
        <v>81.397376359999996</v>
      </c>
      <c r="AH92" t="s">
        <v>7</v>
      </c>
      <c r="AI92" t="s">
        <v>660</v>
      </c>
      <c r="AJ92" t="s">
        <v>661</v>
      </c>
      <c r="AK92">
        <v>150</v>
      </c>
      <c r="AL92">
        <v>54</v>
      </c>
      <c r="AM92">
        <v>4295</v>
      </c>
      <c r="AN92" t="s">
        <v>643</v>
      </c>
      <c r="AO92" t="s">
        <v>359</v>
      </c>
      <c r="AP92" s="12" t="s">
        <v>1077</v>
      </c>
      <c r="AQ92">
        <v>76.95</v>
      </c>
      <c r="AR92">
        <v>0</v>
      </c>
      <c r="AS92">
        <v>4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1</v>
      </c>
      <c r="BB92">
        <v>1</v>
      </c>
      <c r="BC92">
        <v>0</v>
      </c>
      <c r="BD92">
        <v>0</v>
      </c>
      <c r="BE92">
        <v>3</v>
      </c>
      <c r="BF92">
        <v>0</v>
      </c>
      <c r="BG92">
        <v>1</v>
      </c>
      <c r="BH92">
        <v>1</v>
      </c>
      <c r="BI92">
        <v>1</v>
      </c>
      <c r="BJ92">
        <v>0</v>
      </c>
      <c r="BK92">
        <v>1</v>
      </c>
      <c r="BL92">
        <v>0</v>
      </c>
      <c r="BM92">
        <v>1</v>
      </c>
      <c r="BN92">
        <v>0</v>
      </c>
      <c r="BO92">
        <v>0</v>
      </c>
      <c r="BP92">
        <v>1</v>
      </c>
      <c r="BQ92">
        <v>0</v>
      </c>
      <c r="BR92" t="s">
        <v>1138</v>
      </c>
    </row>
    <row r="93" spans="1:70">
      <c r="A93" t="e">
        <f>-KqhKzqhmtfss6VGU6dw</f>
        <v>#NAME?</v>
      </c>
      <c r="B93" t="s">
        <v>662</v>
      </c>
      <c r="D93" t="s">
        <v>1</v>
      </c>
      <c r="E93" t="s">
        <v>645</v>
      </c>
      <c r="G93" t="s">
        <v>32</v>
      </c>
      <c r="I93" t="s">
        <v>663</v>
      </c>
      <c r="J93">
        <v>65</v>
      </c>
      <c r="K93">
        <v>0</v>
      </c>
      <c r="L93" t="s">
        <v>4</v>
      </c>
      <c r="M93">
        <v>29.56583294</v>
      </c>
      <c r="N93">
        <v>250</v>
      </c>
      <c r="P93" t="b">
        <v>1</v>
      </c>
      <c r="Q93">
        <v>1.2503325350000001</v>
      </c>
      <c r="R93">
        <v>57.616416729999997</v>
      </c>
      <c r="T93" t="s">
        <v>664</v>
      </c>
      <c r="U93">
        <v>0</v>
      </c>
      <c r="W93" t="s">
        <v>6</v>
      </c>
      <c r="X93" t="s">
        <v>345</v>
      </c>
      <c r="Y93">
        <v>109</v>
      </c>
      <c r="Z93">
        <v>0.46</v>
      </c>
      <c r="AA93">
        <v>141</v>
      </c>
      <c r="AB93">
        <v>109</v>
      </c>
      <c r="AC93">
        <v>0.46</v>
      </c>
      <c r="AD93">
        <v>5120</v>
      </c>
      <c r="AE93" s="1">
        <v>42951</v>
      </c>
      <c r="AG93">
        <v>141.08481320000001</v>
      </c>
      <c r="AH93" t="s">
        <v>7</v>
      </c>
      <c r="AI93" t="s">
        <v>665</v>
      </c>
      <c r="AJ93" t="s">
        <v>666</v>
      </c>
      <c r="AK93">
        <v>250</v>
      </c>
      <c r="AL93">
        <v>94</v>
      </c>
      <c r="AM93">
        <v>7518</v>
      </c>
      <c r="AN93" t="s">
        <v>649</v>
      </c>
      <c r="AO93" t="s">
        <v>359</v>
      </c>
      <c r="AP93" s="12" t="s">
        <v>1077</v>
      </c>
      <c r="AQ93">
        <v>78.03</v>
      </c>
      <c r="AR93">
        <v>0</v>
      </c>
      <c r="AS93">
        <v>4</v>
      </c>
      <c r="AT93">
        <v>1</v>
      </c>
      <c r="AU93">
        <v>1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3</v>
      </c>
      <c r="BF93">
        <v>0</v>
      </c>
      <c r="BG93">
        <v>1</v>
      </c>
      <c r="BH93">
        <v>1</v>
      </c>
      <c r="BI93">
        <v>1</v>
      </c>
      <c r="BJ93">
        <v>0</v>
      </c>
      <c r="BK93">
        <v>1</v>
      </c>
      <c r="BL93">
        <v>0</v>
      </c>
      <c r="BM93">
        <v>1</v>
      </c>
      <c r="BN93">
        <v>0</v>
      </c>
      <c r="BO93">
        <v>0</v>
      </c>
      <c r="BP93">
        <v>1</v>
      </c>
      <c r="BQ93">
        <v>0</v>
      </c>
      <c r="BR93" t="s">
        <v>1138</v>
      </c>
    </row>
    <row r="94" spans="1:70">
      <c r="A94" t="e">
        <f>-KrXfKWbgltvbn_pr2Wt</f>
        <v>#NAME?</v>
      </c>
      <c r="B94" t="s">
        <v>667</v>
      </c>
      <c r="D94" t="s">
        <v>30</v>
      </c>
      <c r="E94" t="s">
        <v>668</v>
      </c>
      <c r="G94" t="s">
        <v>32</v>
      </c>
      <c r="I94" t="s">
        <v>3</v>
      </c>
      <c r="J94">
        <v>50</v>
      </c>
      <c r="K94">
        <v>24</v>
      </c>
      <c r="L94" t="s">
        <v>4</v>
      </c>
      <c r="M94">
        <v>28.717074579999998</v>
      </c>
      <c r="N94">
        <v>550</v>
      </c>
      <c r="P94" t="b">
        <v>1</v>
      </c>
      <c r="Q94">
        <v>0.66076828300000001</v>
      </c>
      <c r="R94">
        <v>65.496166239999994</v>
      </c>
      <c r="T94" t="s">
        <v>669</v>
      </c>
      <c r="U94">
        <v>0</v>
      </c>
      <c r="W94" t="s">
        <v>6</v>
      </c>
      <c r="Y94">
        <v>366</v>
      </c>
      <c r="Z94">
        <v>0.7</v>
      </c>
      <c r="AA94">
        <v>184</v>
      </c>
      <c r="AB94">
        <v>366</v>
      </c>
      <c r="AC94">
        <v>0.7</v>
      </c>
      <c r="AD94">
        <v>5280</v>
      </c>
      <c r="AE94" s="1">
        <v>42961</v>
      </c>
      <c r="AF94" s="1">
        <v>42978</v>
      </c>
      <c r="AG94">
        <v>183.98420770000001</v>
      </c>
      <c r="AH94" t="s">
        <v>7</v>
      </c>
      <c r="AI94" t="s">
        <v>670</v>
      </c>
      <c r="AJ94" t="s">
        <v>671</v>
      </c>
      <c r="AK94">
        <v>550</v>
      </c>
      <c r="AL94">
        <v>59</v>
      </c>
      <c r="AM94">
        <v>8929</v>
      </c>
      <c r="AN94" t="s">
        <v>38</v>
      </c>
      <c r="AO94" t="s">
        <v>672</v>
      </c>
      <c r="AP94" t="s">
        <v>1078</v>
      </c>
      <c r="AQ94">
        <v>77.209999999999994</v>
      </c>
      <c r="AR94">
        <v>1</v>
      </c>
      <c r="AS94">
        <v>2</v>
      </c>
      <c r="AT94">
        <v>1</v>
      </c>
      <c r="AU94">
        <v>1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2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 t="s">
        <v>1161</v>
      </c>
    </row>
    <row r="95" spans="1:70">
      <c r="A95" t="e">
        <f>-KogssStmNc_EeIJTs_a</f>
        <v>#NAME?</v>
      </c>
      <c r="B95" t="s">
        <v>673</v>
      </c>
      <c r="D95" t="s">
        <v>1</v>
      </c>
      <c r="E95" t="s">
        <v>674</v>
      </c>
      <c r="G95" t="s">
        <v>675</v>
      </c>
      <c r="I95" t="s">
        <v>3</v>
      </c>
      <c r="J95">
        <v>55</v>
      </c>
      <c r="K95">
        <v>0</v>
      </c>
      <c r="L95" t="s">
        <v>4</v>
      </c>
      <c r="M95">
        <v>25.961963730000001</v>
      </c>
      <c r="N95">
        <v>300</v>
      </c>
      <c r="P95" t="b">
        <v>1</v>
      </c>
      <c r="Q95">
        <v>0.30974136600000002</v>
      </c>
      <c r="R95">
        <v>65.44163064</v>
      </c>
      <c r="T95" t="s">
        <v>676</v>
      </c>
      <c r="U95">
        <v>0</v>
      </c>
      <c r="W95" t="s">
        <v>17</v>
      </c>
      <c r="X95" t="s">
        <v>677</v>
      </c>
      <c r="Y95">
        <v>143</v>
      </c>
      <c r="Z95">
        <v>0.5</v>
      </c>
      <c r="AA95">
        <v>157</v>
      </c>
      <c r="AB95">
        <v>143</v>
      </c>
      <c r="AC95">
        <v>0.5</v>
      </c>
      <c r="AD95">
        <v>4800</v>
      </c>
      <c r="AE95" s="1">
        <v>42926</v>
      </c>
      <c r="AF95" s="1">
        <v>42931</v>
      </c>
      <c r="AG95">
        <v>157.0192515</v>
      </c>
      <c r="AH95" t="s">
        <v>7</v>
      </c>
      <c r="AI95" t="s">
        <v>678</v>
      </c>
      <c r="AJ95" t="s">
        <v>679</v>
      </c>
      <c r="AK95">
        <v>300</v>
      </c>
      <c r="AL95">
        <v>20</v>
      </c>
      <c r="AM95">
        <v>6457</v>
      </c>
      <c r="AN95" t="s">
        <v>680</v>
      </c>
      <c r="AO95" t="s">
        <v>681</v>
      </c>
      <c r="AP95" t="s">
        <v>1079</v>
      </c>
      <c r="AQ95">
        <v>88.16</v>
      </c>
      <c r="AR95">
        <v>0</v>
      </c>
      <c r="AS95">
        <v>5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1</v>
      </c>
      <c r="AZ95">
        <v>0</v>
      </c>
      <c r="BA95">
        <v>1</v>
      </c>
      <c r="BB95">
        <v>1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  <c r="BL95">
        <v>1</v>
      </c>
      <c r="BM95">
        <v>0</v>
      </c>
      <c r="BN95">
        <v>1</v>
      </c>
      <c r="BO95">
        <v>0</v>
      </c>
      <c r="BP95">
        <v>0</v>
      </c>
      <c r="BQ95">
        <v>0</v>
      </c>
      <c r="BR95" t="s">
        <v>1161</v>
      </c>
    </row>
    <row r="96" spans="1:70">
      <c r="A96" t="e">
        <f>-KohcXCMqD1VI0vYoscF</f>
        <v>#NAME?</v>
      </c>
      <c r="B96" t="s">
        <v>682</v>
      </c>
      <c r="D96" t="s">
        <v>1</v>
      </c>
      <c r="I96" t="s">
        <v>3</v>
      </c>
      <c r="J96">
        <v>0</v>
      </c>
      <c r="K96">
        <v>0</v>
      </c>
      <c r="L96" t="s">
        <v>15</v>
      </c>
      <c r="M96">
        <v>33.058419239999999</v>
      </c>
      <c r="N96">
        <v>100</v>
      </c>
      <c r="P96" t="b">
        <v>1</v>
      </c>
      <c r="Q96">
        <v>2.3215523220000001</v>
      </c>
      <c r="R96">
        <v>58.948087430000001</v>
      </c>
      <c r="T96" t="s">
        <v>683</v>
      </c>
      <c r="U96">
        <v>0</v>
      </c>
      <c r="W96" t="s">
        <v>17</v>
      </c>
      <c r="Y96">
        <v>46</v>
      </c>
      <c r="Z96">
        <v>0.46</v>
      </c>
      <c r="AA96">
        <v>54</v>
      </c>
      <c r="AB96">
        <v>46</v>
      </c>
      <c r="AC96">
        <v>0.46</v>
      </c>
      <c r="AD96">
        <v>2432</v>
      </c>
      <c r="AE96" s="1">
        <v>42936</v>
      </c>
      <c r="AG96">
        <v>54.005492529999998</v>
      </c>
      <c r="AH96" t="s">
        <v>7</v>
      </c>
      <c r="AI96" t="s">
        <v>684</v>
      </c>
      <c r="AJ96" t="s">
        <v>685</v>
      </c>
      <c r="AK96">
        <v>100</v>
      </c>
      <c r="AL96">
        <v>67</v>
      </c>
      <c r="AM96">
        <v>2886</v>
      </c>
      <c r="AN96" t="s">
        <v>686</v>
      </c>
      <c r="AO96" t="s">
        <v>687</v>
      </c>
      <c r="AP96" t="s">
        <v>1080</v>
      </c>
      <c r="AQ96">
        <v>23.37</v>
      </c>
      <c r="AR96">
        <v>0</v>
      </c>
      <c r="AS96">
        <v>3</v>
      </c>
      <c r="AT96">
        <v>1</v>
      </c>
      <c r="AU96">
        <v>1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1</v>
      </c>
      <c r="BB96">
        <v>1</v>
      </c>
      <c r="BC96">
        <v>0</v>
      </c>
      <c r="BD96">
        <v>0</v>
      </c>
      <c r="BE96">
        <v>3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 t="s">
        <v>1161</v>
      </c>
    </row>
    <row r="97" spans="1:70">
      <c r="A97" t="e">
        <f>-KpLK1XdbJe41I4VZADN</f>
        <v>#NAME?</v>
      </c>
      <c r="B97" t="s">
        <v>688</v>
      </c>
      <c r="D97" t="s">
        <v>1</v>
      </c>
      <c r="E97" t="s">
        <v>689</v>
      </c>
      <c r="G97" t="s">
        <v>32</v>
      </c>
      <c r="H97" t="s">
        <v>690</v>
      </c>
      <c r="I97" t="s">
        <v>3</v>
      </c>
      <c r="J97">
        <v>45</v>
      </c>
      <c r="K97">
        <v>0</v>
      </c>
      <c r="L97" t="s">
        <v>24</v>
      </c>
      <c r="M97">
        <v>47.562509210000002</v>
      </c>
      <c r="N97">
        <v>2000</v>
      </c>
      <c r="P97" t="b">
        <v>1</v>
      </c>
      <c r="Q97">
        <v>1.425940446</v>
      </c>
      <c r="R97">
        <v>54.223904810000001</v>
      </c>
      <c r="T97" t="s">
        <v>691</v>
      </c>
      <c r="U97">
        <v>0</v>
      </c>
      <c r="W97" t="s">
        <v>6</v>
      </c>
      <c r="X97" t="s">
        <v>692</v>
      </c>
      <c r="Y97">
        <v>969</v>
      </c>
      <c r="Z97">
        <v>0.51</v>
      </c>
      <c r="AA97">
        <v>1031</v>
      </c>
      <c r="AB97">
        <v>969</v>
      </c>
      <c r="AC97">
        <v>0.51</v>
      </c>
      <c r="AD97">
        <v>31360</v>
      </c>
      <c r="AE97" s="1">
        <v>42935</v>
      </c>
      <c r="AF97" s="1">
        <v>42956</v>
      </c>
      <c r="AG97">
        <v>1030.9219149999999</v>
      </c>
      <c r="AH97" t="s">
        <v>7</v>
      </c>
      <c r="AI97" t="s">
        <v>693</v>
      </c>
      <c r="AJ97" t="s">
        <v>694</v>
      </c>
      <c r="AK97">
        <v>2000</v>
      </c>
      <c r="AL97">
        <v>782</v>
      </c>
      <c r="AM97">
        <v>54841</v>
      </c>
      <c r="AN97" t="s">
        <v>686</v>
      </c>
      <c r="AO97" t="s">
        <v>695</v>
      </c>
      <c r="AP97" t="s">
        <v>1081</v>
      </c>
      <c r="AQ97">
        <v>76.81</v>
      </c>
      <c r="AR97">
        <v>1</v>
      </c>
      <c r="AS97">
        <v>4</v>
      </c>
      <c r="AT97">
        <v>1</v>
      </c>
      <c r="AU97">
        <v>1</v>
      </c>
      <c r="AV97">
        <v>0</v>
      </c>
      <c r="AW97">
        <v>1</v>
      </c>
      <c r="AX97">
        <v>0</v>
      </c>
      <c r="AY97">
        <v>1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2</v>
      </c>
      <c r="BF97">
        <v>0</v>
      </c>
      <c r="BG97">
        <v>0</v>
      </c>
      <c r="BH97">
        <v>0</v>
      </c>
      <c r="BI97">
        <v>1</v>
      </c>
      <c r="BJ97">
        <v>0</v>
      </c>
      <c r="BK97">
        <v>1</v>
      </c>
      <c r="BL97">
        <v>0</v>
      </c>
      <c r="BM97">
        <v>1</v>
      </c>
      <c r="BN97">
        <v>0</v>
      </c>
      <c r="BO97">
        <v>0</v>
      </c>
      <c r="BP97">
        <v>1</v>
      </c>
      <c r="BQ97">
        <v>0</v>
      </c>
      <c r="BR97" t="s">
        <v>1157</v>
      </c>
    </row>
    <row r="98" spans="1:70">
      <c r="A98" t="e">
        <f>-KpMH4JJ1FK7WMlcKXdY</f>
        <v>#NAME?</v>
      </c>
      <c r="B98" t="s">
        <v>696</v>
      </c>
      <c r="D98" t="s">
        <v>1</v>
      </c>
      <c r="E98" t="s">
        <v>697</v>
      </c>
      <c r="G98" t="s">
        <v>32</v>
      </c>
      <c r="I98" t="s">
        <v>698</v>
      </c>
      <c r="J98">
        <v>50</v>
      </c>
      <c r="K98">
        <v>25</v>
      </c>
      <c r="L98" t="s">
        <v>4</v>
      </c>
      <c r="M98">
        <v>51.12706962</v>
      </c>
      <c r="N98">
        <v>100</v>
      </c>
      <c r="P98" t="b">
        <v>1</v>
      </c>
      <c r="Q98">
        <v>1.482637534</v>
      </c>
      <c r="R98">
        <v>38.880308880000001</v>
      </c>
      <c r="T98" t="s">
        <v>699</v>
      </c>
      <c r="U98">
        <v>0</v>
      </c>
      <c r="W98" t="s">
        <v>17</v>
      </c>
      <c r="X98" t="s">
        <v>424</v>
      </c>
      <c r="Y98">
        <v>46</v>
      </c>
      <c r="Z98">
        <v>0.46</v>
      </c>
      <c r="AA98">
        <v>54</v>
      </c>
      <c r="AB98">
        <v>46</v>
      </c>
      <c r="AC98">
        <v>0.46</v>
      </c>
      <c r="AD98">
        <v>1792</v>
      </c>
      <c r="AE98" s="1">
        <v>42934</v>
      </c>
      <c r="AG98">
        <v>54.029125389999997</v>
      </c>
      <c r="AH98" t="s">
        <v>7</v>
      </c>
      <c r="AI98" t="s">
        <v>700</v>
      </c>
      <c r="AJ98" t="s">
        <v>701</v>
      </c>
      <c r="AK98">
        <v>100</v>
      </c>
      <c r="AL98">
        <v>38</v>
      </c>
      <c r="AM98">
        <v>2563</v>
      </c>
      <c r="AN98" t="s">
        <v>686</v>
      </c>
      <c r="AO98">
        <v>245</v>
      </c>
      <c r="AP98" s="9" t="s">
        <v>1082</v>
      </c>
      <c r="AQ98">
        <v>77.319999999999993</v>
      </c>
      <c r="AR98">
        <v>1</v>
      </c>
      <c r="AS98">
        <v>3</v>
      </c>
      <c r="AT98">
        <v>1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1</v>
      </c>
      <c r="BC98">
        <v>0</v>
      </c>
      <c r="BD98">
        <v>0</v>
      </c>
      <c r="BE98">
        <v>3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 t="s">
        <v>1174</v>
      </c>
    </row>
    <row r="99" spans="1:70">
      <c r="A99" t="e">
        <f>-KpMSZYu3s7b5RewUx_t</f>
        <v>#NAME?</v>
      </c>
      <c r="B99" t="s">
        <v>696</v>
      </c>
      <c r="D99" t="s">
        <v>1</v>
      </c>
      <c r="E99" t="s">
        <v>702</v>
      </c>
      <c r="G99" t="s">
        <v>32</v>
      </c>
      <c r="I99" t="s">
        <v>703</v>
      </c>
      <c r="J99">
        <v>50</v>
      </c>
      <c r="K99">
        <v>25</v>
      </c>
      <c r="L99" t="s">
        <v>4</v>
      </c>
      <c r="M99">
        <v>54.278470310000003</v>
      </c>
      <c r="N99">
        <v>100</v>
      </c>
      <c r="P99" t="b">
        <v>1</v>
      </c>
      <c r="Q99">
        <v>1.089918256</v>
      </c>
      <c r="R99">
        <v>39.98456195</v>
      </c>
      <c r="T99" t="s">
        <v>704</v>
      </c>
      <c r="U99">
        <v>0</v>
      </c>
      <c r="W99" t="s">
        <v>17</v>
      </c>
      <c r="X99" t="s">
        <v>424</v>
      </c>
      <c r="Y99">
        <v>46</v>
      </c>
      <c r="Z99">
        <v>0.46</v>
      </c>
      <c r="AA99">
        <v>54</v>
      </c>
      <c r="AB99">
        <v>46</v>
      </c>
      <c r="AC99">
        <v>0.46</v>
      </c>
      <c r="AD99">
        <v>1952</v>
      </c>
      <c r="AE99" s="1">
        <v>42934</v>
      </c>
      <c r="AG99">
        <v>54.138566879999999</v>
      </c>
      <c r="AH99" t="s">
        <v>7</v>
      </c>
      <c r="AI99" t="s">
        <v>705</v>
      </c>
      <c r="AJ99" t="s">
        <v>706</v>
      </c>
      <c r="AK99">
        <v>100</v>
      </c>
      <c r="AL99">
        <v>28</v>
      </c>
      <c r="AM99">
        <v>2569</v>
      </c>
      <c r="AN99" t="s">
        <v>526</v>
      </c>
      <c r="AO99">
        <v>245</v>
      </c>
      <c r="AP99" s="9" t="s">
        <v>1083</v>
      </c>
      <c r="AQ99">
        <v>71.69</v>
      </c>
      <c r="AR99">
        <v>1</v>
      </c>
      <c r="AS99">
        <v>3</v>
      </c>
      <c r="AT99">
        <v>1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1</v>
      </c>
      <c r="BC99">
        <v>0</v>
      </c>
      <c r="BD99">
        <v>0</v>
      </c>
      <c r="BE99">
        <v>3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 t="s">
        <v>1174</v>
      </c>
    </row>
    <row r="100" spans="1:70">
      <c r="A100" t="e">
        <f>-KpO7PPEy29WW88_vvco</f>
        <v>#NAME?</v>
      </c>
      <c r="B100" t="s">
        <v>707</v>
      </c>
      <c r="D100" t="s">
        <v>1</v>
      </c>
      <c r="E100" t="s">
        <v>708</v>
      </c>
      <c r="G100" t="s">
        <v>32</v>
      </c>
      <c r="I100" t="s">
        <v>590</v>
      </c>
      <c r="J100">
        <v>55</v>
      </c>
      <c r="K100">
        <v>25</v>
      </c>
      <c r="L100" t="s">
        <v>4</v>
      </c>
      <c r="M100">
        <v>49.444967069999997</v>
      </c>
      <c r="N100">
        <v>100</v>
      </c>
      <c r="P100" t="b">
        <v>0</v>
      </c>
      <c r="Q100">
        <v>1.8264840179999999</v>
      </c>
      <c r="R100">
        <v>35.609756099999998</v>
      </c>
      <c r="T100" t="s">
        <v>709</v>
      </c>
      <c r="U100">
        <v>0</v>
      </c>
      <c r="W100" t="s">
        <v>17</v>
      </c>
      <c r="X100" t="s">
        <v>432</v>
      </c>
      <c r="Y100">
        <v>46</v>
      </c>
      <c r="Z100">
        <v>0.46</v>
      </c>
      <c r="AA100">
        <v>54</v>
      </c>
      <c r="AB100">
        <v>46</v>
      </c>
      <c r="AC100">
        <v>0.46</v>
      </c>
      <c r="AD100">
        <v>1792</v>
      </c>
      <c r="AE100" s="1">
        <v>42935</v>
      </c>
      <c r="AF100" s="1">
        <v>42935</v>
      </c>
      <c r="AG100">
        <v>54.003937919999998</v>
      </c>
      <c r="AH100" t="s">
        <v>7</v>
      </c>
      <c r="AI100" t="s">
        <v>710</v>
      </c>
      <c r="AJ100" t="s">
        <v>711</v>
      </c>
      <c r="AK100">
        <v>100</v>
      </c>
      <c r="AL100">
        <v>48</v>
      </c>
      <c r="AM100">
        <v>2628</v>
      </c>
      <c r="AN100" t="s">
        <v>526</v>
      </c>
      <c r="AO100">
        <v>245</v>
      </c>
      <c r="AP100" s="9" t="s">
        <v>1084</v>
      </c>
      <c r="AQ100">
        <v>72.400000000000006</v>
      </c>
      <c r="AR100">
        <v>1</v>
      </c>
      <c r="AS100">
        <v>3</v>
      </c>
      <c r="AT100">
        <v>1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1</v>
      </c>
      <c r="BC100">
        <v>0</v>
      </c>
      <c r="BD100">
        <v>0</v>
      </c>
      <c r="BE100">
        <v>3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t="s">
        <v>1174</v>
      </c>
    </row>
    <row r="101" spans="1:70">
      <c r="A101" t="e">
        <f>-Kqj24xNUftpyjyBzhg0</f>
        <v>#NAME?</v>
      </c>
      <c r="B101" t="s">
        <v>712</v>
      </c>
      <c r="D101" t="s">
        <v>30</v>
      </c>
      <c r="E101" t="s">
        <v>713</v>
      </c>
      <c r="G101" t="s">
        <v>32</v>
      </c>
      <c r="H101" t="s">
        <v>714</v>
      </c>
      <c r="I101" t="s">
        <v>3</v>
      </c>
      <c r="J101">
        <v>50</v>
      </c>
      <c r="K101">
        <v>35</v>
      </c>
      <c r="L101" t="s">
        <v>4</v>
      </c>
      <c r="M101">
        <v>17.522758169999999</v>
      </c>
      <c r="N101">
        <v>200</v>
      </c>
      <c r="P101" t="b">
        <v>1</v>
      </c>
      <c r="Q101">
        <v>1.574988246</v>
      </c>
      <c r="R101">
        <v>52.690892359999999</v>
      </c>
      <c r="T101" t="s">
        <v>715</v>
      </c>
      <c r="U101">
        <v>0</v>
      </c>
      <c r="W101" t="s">
        <v>17</v>
      </c>
      <c r="Y101">
        <v>112</v>
      </c>
      <c r="Z101">
        <v>0.56000000000000005</v>
      </c>
      <c r="AA101">
        <v>88</v>
      </c>
      <c r="AB101">
        <v>112</v>
      </c>
      <c r="AC101">
        <v>0.56000000000000005</v>
      </c>
      <c r="AD101">
        <v>1920</v>
      </c>
      <c r="AE101" s="1">
        <v>42951</v>
      </c>
      <c r="AG101">
        <v>88.226759650000005</v>
      </c>
      <c r="AH101" t="s">
        <v>7</v>
      </c>
      <c r="AI101" t="s">
        <v>716</v>
      </c>
      <c r="AJ101" t="s">
        <v>717</v>
      </c>
      <c r="AK101">
        <v>200</v>
      </c>
      <c r="AL101">
        <v>67</v>
      </c>
      <c r="AM101">
        <v>4254</v>
      </c>
      <c r="AN101" t="s">
        <v>718</v>
      </c>
      <c r="AO101" t="s">
        <v>719</v>
      </c>
      <c r="AP101" s="5" t="s">
        <v>1085</v>
      </c>
      <c r="AQ101">
        <v>61.61</v>
      </c>
      <c r="AR101">
        <v>1</v>
      </c>
      <c r="AS101">
        <v>3</v>
      </c>
      <c r="AT101">
        <v>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0</v>
      </c>
      <c r="BD101">
        <v>0</v>
      </c>
      <c r="BE101">
        <v>2</v>
      </c>
      <c r="BF101">
        <v>1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 t="s">
        <v>1150</v>
      </c>
    </row>
    <row r="102" spans="1:70">
      <c r="A102" t="e">
        <f>-KppQcGVg46WEOcl_JYv</f>
        <v>#NAME?</v>
      </c>
      <c r="B102" t="s">
        <v>712</v>
      </c>
      <c r="D102" t="s">
        <v>30</v>
      </c>
      <c r="E102" t="s">
        <v>720</v>
      </c>
      <c r="G102" t="s">
        <v>32</v>
      </c>
      <c r="H102" t="s">
        <v>721</v>
      </c>
      <c r="I102" t="s">
        <v>3</v>
      </c>
      <c r="J102">
        <v>50</v>
      </c>
      <c r="K102">
        <v>20</v>
      </c>
      <c r="L102" t="s">
        <v>4</v>
      </c>
      <c r="M102">
        <v>5.1500207949999997</v>
      </c>
      <c r="N102">
        <v>200</v>
      </c>
      <c r="P102" t="b">
        <v>1</v>
      </c>
      <c r="Q102">
        <v>1.0383017999999999</v>
      </c>
      <c r="R102">
        <v>48.257129919999997</v>
      </c>
      <c r="T102" t="s">
        <v>722</v>
      </c>
      <c r="U102">
        <v>0</v>
      </c>
      <c r="W102" t="s">
        <v>17</v>
      </c>
      <c r="Y102">
        <v>112</v>
      </c>
      <c r="Z102">
        <v>0.56000000000000005</v>
      </c>
      <c r="AA102">
        <v>88</v>
      </c>
      <c r="AB102">
        <v>112</v>
      </c>
      <c r="AC102">
        <v>0.56000000000000005</v>
      </c>
      <c r="AD102">
        <v>2816</v>
      </c>
      <c r="AE102" s="1">
        <v>42940</v>
      </c>
      <c r="AG102">
        <v>88.084941939999993</v>
      </c>
      <c r="AH102" t="s">
        <v>7</v>
      </c>
      <c r="AI102" t="s">
        <v>723</v>
      </c>
      <c r="AJ102" t="s">
        <v>724</v>
      </c>
      <c r="AK102">
        <v>200</v>
      </c>
      <c r="AL102">
        <v>45</v>
      </c>
      <c r="AM102">
        <v>4334</v>
      </c>
      <c r="AN102" t="s">
        <v>587</v>
      </c>
      <c r="AO102" t="s">
        <v>719</v>
      </c>
      <c r="AP102" s="5" t="s">
        <v>1085</v>
      </c>
      <c r="AQ102">
        <v>73.87</v>
      </c>
      <c r="AR102">
        <v>1</v>
      </c>
      <c r="AS102">
        <v>3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0</v>
      </c>
      <c r="BD102">
        <v>0</v>
      </c>
      <c r="BE102">
        <v>2</v>
      </c>
      <c r="BF102">
        <v>1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0</v>
      </c>
      <c r="BR102" t="s">
        <v>1150</v>
      </c>
    </row>
    <row r="103" spans="1:70">
      <c r="A103" t="s">
        <v>725</v>
      </c>
      <c r="B103" t="s">
        <v>726</v>
      </c>
      <c r="D103" t="s">
        <v>1</v>
      </c>
      <c r="E103" t="s">
        <v>727</v>
      </c>
      <c r="G103" t="s">
        <v>32</v>
      </c>
      <c r="I103" t="s">
        <v>728</v>
      </c>
      <c r="J103">
        <v>60</v>
      </c>
      <c r="K103">
        <v>0</v>
      </c>
      <c r="L103" t="s">
        <v>24</v>
      </c>
      <c r="M103">
        <v>25.95616674</v>
      </c>
      <c r="N103">
        <v>500</v>
      </c>
      <c r="P103" t="b">
        <v>1</v>
      </c>
      <c r="Q103">
        <v>1.3153053720000001</v>
      </c>
      <c r="R103">
        <v>44.167044939999997</v>
      </c>
      <c r="T103" t="s">
        <v>729</v>
      </c>
      <c r="U103">
        <v>0</v>
      </c>
      <c r="W103" t="s">
        <v>17</v>
      </c>
      <c r="Y103">
        <v>162</v>
      </c>
      <c r="Z103">
        <v>0.34</v>
      </c>
      <c r="AA103">
        <v>338</v>
      </c>
      <c r="AB103">
        <v>162</v>
      </c>
      <c r="AC103">
        <v>0.34</v>
      </c>
      <c r="AD103">
        <v>10560</v>
      </c>
      <c r="AE103" s="1">
        <v>42942</v>
      </c>
      <c r="AG103">
        <v>257.79993569999999</v>
      </c>
      <c r="AH103" t="s">
        <v>7</v>
      </c>
      <c r="AI103" t="s">
        <v>730</v>
      </c>
      <c r="AJ103" t="s">
        <v>731</v>
      </c>
      <c r="AK103">
        <v>500</v>
      </c>
      <c r="AL103">
        <v>143</v>
      </c>
      <c r="AM103">
        <v>10872</v>
      </c>
      <c r="AN103" t="s">
        <v>732</v>
      </c>
      <c r="AO103">
        <v>872</v>
      </c>
      <c r="AP103" s="6" t="s">
        <v>1086</v>
      </c>
      <c r="AQ103">
        <v>75.44</v>
      </c>
      <c r="AR103">
        <v>1</v>
      </c>
      <c r="AS103">
        <v>2</v>
      </c>
      <c r="AT103">
        <v>1</v>
      </c>
      <c r="AU103">
        <v>1</v>
      </c>
      <c r="AV103">
        <v>0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2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1</v>
      </c>
      <c r="BN103">
        <v>0</v>
      </c>
      <c r="BO103">
        <v>0</v>
      </c>
      <c r="BP103">
        <v>0</v>
      </c>
      <c r="BQ103">
        <v>0</v>
      </c>
      <c r="BR103" t="s">
        <v>1168</v>
      </c>
    </row>
    <row r="104" spans="1:70">
      <c r="A104" t="e">
        <f>-Kpz9WFGuAogKcTWWTgH</f>
        <v>#NAME?</v>
      </c>
      <c r="B104" t="s">
        <v>733</v>
      </c>
      <c r="D104" t="s">
        <v>1</v>
      </c>
      <c r="E104" t="s">
        <v>734</v>
      </c>
      <c r="G104" t="s">
        <v>32</v>
      </c>
      <c r="I104" t="s">
        <v>735</v>
      </c>
      <c r="J104">
        <v>60</v>
      </c>
      <c r="K104">
        <v>0</v>
      </c>
      <c r="L104" t="s">
        <v>736</v>
      </c>
      <c r="M104">
        <v>28.017778119999999</v>
      </c>
      <c r="N104">
        <v>500</v>
      </c>
      <c r="P104" t="b">
        <v>1</v>
      </c>
      <c r="Q104">
        <v>0.81367521399999998</v>
      </c>
      <c r="R104">
        <v>44.7414846</v>
      </c>
      <c r="T104" t="s">
        <v>737</v>
      </c>
      <c r="U104">
        <v>0</v>
      </c>
      <c r="W104" t="s">
        <v>17</v>
      </c>
      <c r="Y104">
        <v>138</v>
      </c>
      <c r="Z104">
        <v>0.28999999999999998</v>
      </c>
      <c r="AA104">
        <v>362</v>
      </c>
      <c r="AB104">
        <v>138</v>
      </c>
      <c r="AC104">
        <v>0.28999999999999998</v>
      </c>
      <c r="AD104">
        <v>11360</v>
      </c>
      <c r="AE104" s="1">
        <v>42942</v>
      </c>
      <c r="AG104">
        <v>363.50307700000002</v>
      </c>
      <c r="AH104" t="s">
        <v>7</v>
      </c>
      <c r="AI104" t="s">
        <v>738</v>
      </c>
      <c r="AJ104" t="s">
        <v>739</v>
      </c>
      <c r="AK104">
        <v>500</v>
      </c>
      <c r="AL104">
        <v>119</v>
      </c>
      <c r="AM104">
        <v>14625</v>
      </c>
      <c r="AN104" t="s">
        <v>732</v>
      </c>
      <c r="AO104">
        <v>872</v>
      </c>
      <c r="AP104" s="6" t="s">
        <v>1087</v>
      </c>
      <c r="AQ104">
        <v>75.44</v>
      </c>
      <c r="AR104">
        <v>1</v>
      </c>
      <c r="AS104">
        <v>2</v>
      </c>
      <c r="AT104">
        <v>1</v>
      </c>
      <c r="AU104">
        <v>1</v>
      </c>
      <c r="AV104">
        <v>0</v>
      </c>
      <c r="AW104">
        <v>1</v>
      </c>
      <c r="AX104">
        <v>0</v>
      </c>
      <c r="AY104">
        <v>1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2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0</v>
      </c>
      <c r="BR104" t="s">
        <v>1168</v>
      </c>
    </row>
    <row r="105" spans="1:70">
      <c r="A105" t="e">
        <f>-Kpz7FUshJwLno9gaHIi</f>
        <v>#NAME?</v>
      </c>
      <c r="B105" t="s">
        <v>740</v>
      </c>
      <c r="D105" t="s">
        <v>1</v>
      </c>
      <c r="E105" t="s">
        <v>727</v>
      </c>
      <c r="G105" t="s">
        <v>32</v>
      </c>
      <c r="I105" t="s">
        <v>741</v>
      </c>
      <c r="J105">
        <v>60</v>
      </c>
      <c r="K105">
        <v>0</v>
      </c>
      <c r="L105" t="s">
        <v>736</v>
      </c>
      <c r="M105">
        <v>41.105028169999997</v>
      </c>
      <c r="N105">
        <v>500</v>
      </c>
      <c r="P105" t="b">
        <v>1</v>
      </c>
      <c r="Q105">
        <v>1.1120449990000001</v>
      </c>
      <c r="R105">
        <v>48.685304840000001</v>
      </c>
      <c r="T105" t="s">
        <v>742</v>
      </c>
      <c r="U105">
        <v>0</v>
      </c>
      <c r="W105" t="s">
        <v>17</v>
      </c>
      <c r="Y105">
        <v>152</v>
      </c>
      <c r="Z105">
        <v>0.32</v>
      </c>
      <c r="AA105">
        <v>348</v>
      </c>
      <c r="AB105">
        <v>152</v>
      </c>
      <c r="AC105">
        <v>0.32</v>
      </c>
      <c r="AD105">
        <v>10880</v>
      </c>
      <c r="AE105" s="1">
        <v>42943</v>
      </c>
      <c r="AF105" s="1">
        <v>42947</v>
      </c>
      <c r="AG105">
        <v>342.73985979999998</v>
      </c>
      <c r="AH105" t="s">
        <v>7</v>
      </c>
      <c r="AI105" t="s">
        <v>743</v>
      </c>
      <c r="AJ105" t="s">
        <v>744</v>
      </c>
      <c r="AK105">
        <v>500</v>
      </c>
      <c r="AL105">
        <v>172</v>
      </c>
      <c r="AM105">
        <v>15467</v>
      </c>
      <c r="AN105" t="s">
        <v>732</v>
      </c>
      <c r="AO105">
        <v>872</v>
      </c>
      <c r="AP105" s="6" t="s">
        <v>1088</v>
      </c>
      <c r="AQ105">
        <v>75.44</v>
      </c>
      <c r="AR105">
        <v>1</v>
      </c>
      <c r="AS105">
        <v>2</v>
      </c>
      <c r="AT105">
        <v>1</v>
      </c>
      <c r="AU105">
        <v>1</v>
      </c>
      <c r="AV105">
        <v>0</v>
      </c>
      <c r="AW105">
        <v>1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2</v>
      </c>
      <c r="BF105">
        <v>0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0</v>
      </c>
      <c r="BR105" t="s">
        <v>1168</v>
      </c>
    </row>
    <row r="106" spans="1:70">
      <c r="A106" t="e">
        <f>-KrWFIUR-BZRpB7Zhs2q</f>
        <v>#NAME?</v>
      </c>
      <c r="B106" t="s">
        <v>745</v>
      </c>
      <c r="D106" t="s">
        <v>1</v>
      </c>
      <c r="G106" t="s">
        <v>32</v>
      </c>
      <c r="J106">
        <v>0</v>
      </c>
      <c r="K106">
        <v>0</v>
      </c>
      <c r="M106">
        <v>10.14282416</v>
      </c>
      <c r="N106">
        <v>150</v>
      </c>
      <c r="P106" t="b">
        <v>1</v>
      </c>
      <c r="Q106">
        <v>1.056910569</v>
      </c>
      <c r="R106">
        <v>46.612074499999999</v>
      </c>
      <c r="T106" t="s">
        <v>746</v>
      </c>
      <c r="U106">
        <v>0</v>
      </c>
      <c r="W106" t="s">
        <v>231</v>
      </c>
      <c r="X106" t="s">
        <v>747</v>
      </c>
      <c r="Y106">
        <v>69</v>
      </c>
      <c r="Z106">
        <v>0.46</v>
      </c>
      <c r="AA106">
        <v>81</v>
      </c>
      <c r="AB106">
        <v>69</v>
      </c>
      <c r="AC106">
        <v>0.46</v>
      </c>
      <c r="AD106">
        <v>4560</v>
      </c>
      <c r="AE106" s="1">
        <v>42961</v>
      </c>
      <c r="AG106">
        <v>81.042754119999998</v>
      </c>
      <c r="AH106" t="s">
        <v>7</v>
      </c>
      <c r="AI106" t="s">
        <v>748</v>
      </c>
      <c r="AJ106" t="s">
        <v>749</v>
      </c>
      <c r="AK106">
        <v>150</v>
      </c>
      <c r="AL106">
        <v>65</v>
      </c>
      <c r="AM106">
        <v>6150</v>
      </c>
      <c r="AN106" t="s">
        <v>38</v>
      </c>
      <c r="AO106" t="s">
        <v>636</v>
      </c>
      <c r="AP106" t="s">
        <v>1089</v>
      </c>
      <c r="AQ106">
        <v>33.94</v>
      </c>
      <c r="AR106">
        <v>0</v>
      </c>
      <c r="AS106">
        <v>3</v>
      </c>
      <c r="AT106">
        <v>1</v>
      </c>
      <c r="AU106">
        <v>1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1</v>
      </c>
      <c r="BB106">
        <v>1</v>
      </c>
      <c r="BC106">
        <v>0</v>
      </c>
      <c r="BD106">
        <v>0</v>
      </c>
      <c r="BE106">
        <v>2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 t="s">
        <v>1161</v>
      </c>
    </row>
    <row r="107" spans="1:70">
      <c r="A107" t="e">
        <f>-Kpae74zpQ6N-h0XADck</f>
        <v>#NAME?</v>
      </c>
      <c r="B107" t="s">
        <v>750</v>
      </c>
      <c r="D107" t="s">
        <v>1</v>
      </c>
      <c r="E107" t="s">
        <v>751</v>
      </c>
      <c r="G107" t="s">
        <v>32</v>
      </c>
      <c r="H107" t="s">
        <v>752</v>
      </c>
      <c r="I107" t="s">
        <v>753</v>
      </c>
      <c r="J107">
        <v>60</v>
      </c>
      <c r="K107">
        <v>40</v>
      </c>
      <c r="L107" t="s">
        <v>24</v>
      </c>
      <c r="M107">
        <v>14.81905836</v>
      </c>
      <c r="N107">
        <v>500</v>
      </c>
      <c r="P107" t="b">
        <v>1</v>
      </c>
      <c r="Q107">
        <v>0.93374568800000002</v>
      </c>
      <c r="R107">
        <v>32.103034999999998</v>
      </c>
      <c r="T107" t="s">
        <v>754</v>
      </c>
      <c r="U107">
        <v>0</v>
      </c>
      <c r="W107" t="s">
        <v>17</v>
      </c>
      <c r="X107" t="s">
        <v>755</v>
      </c>
      <c r="Y107">
        <v>333</v>
      </c>
      <c r="Z107">
        <v>0.7</v>
      </c>
      <c r="AA107">
        <v>501</v>
      </c>
      <c r="AB107">
        <v>333</v>
      </c>
      <c r="AC107">
        <v>0.7</v>
      </c>
      <c r="AD107">
        <v>4800</v>
      </c>
      <c r="AE107" s="1">
        <v>42941</v>
      </c>
      <c r="AG107">
        <v>489.14942070000001</v>
      </c>
      <c r="AH107" t="s">
        <v>7</v>
      </c>
      <c r="AI107" t="s">
        <v>756</v>
      </c>
      <c r="AJ107" t="s">
        <v>757</v>
      </c>
      <c r="AK107">
        <v>1500</v>
      </c>
      <c r="AL107">
        <v>157</v>
      </c>
      <c r="AM107">
        <v>16814</v>
      </c>
      <c r="AN107" t="s">
        <v>526</v>
      </c>
      <c r="AO107" t="s">
        <v>758</v>
      </c>
      <c r="AP107" t="s">
        <v>1090</v>
      </c>
      <c r="AQ107">
        <v>71.02</v>
      </c>
      <c r="AR107">
        <v>0</v>
      </c>
      <c r="AS107">
        <v>3</v>
      </c>
      <c r="AT107">
        <v>1</v>
      </c>
      <c r="AU107">
        <v>0</v>
      </c>
      <c r="AV107">
        <v>1</v>
      </c>
      <c r="AW107">
        <v>0</v>
      </c>
      <c r="AX107">
        <v>0</v>
      </c>
      <c r="AY107">
        <v>1</v>
      </c>
      <c r="AZ107">
        <v>0</v>
      </c>
      <c r="BA107">
        <v>1</v>
      </c>
      <c r="BB107">
        <v>1</v>
      </c>
      <c r="BC107">
        <v>0</v>
      </c>
      <c r="BD107">
        <v>0</v>
      </c>
      <c r="BE107">
        <v>2</v>
      </c>
      <c r="BF107">
        <v>0</v>
      </c>
      <c r="BG107">
        <v>0</v>
      </c>
      <c r="BH107">
        <v>1</v>
      </c>
      <c r="BI107">
        <v>1</v>
      </c>
      <c r="BJ107">
        <v>0</v>
      </c>
      <c r="BK107">
        <v>1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 t="s">
        <v>1153</v>
      </c>
    </row>
    <row r="108" spans="1:70">
      <c r="A108" t="e">
        <f>-Kq97m_p8nTQ6LJfPZhz</f>
        <v>#NAME?</v>
      </c>
      <c r="B108" t="s">
        <v>745</v>
      </c>
      <c r="D108" t="s">
        <v>1</v>
      </c>
      <c r="G108" t="s">
        <v>32</v>
      </c>
      <c r="H108" t="s">
        <v>759</v>
      </c>
      <c r="J108">
        <v>55</v>
      </c>
      <c r="K108">
        <v>0</v>
      </c>
      <c r="L108" t="s">
        <v>24</v>
      </c>
      <c r="M108">
        <v>26.11008799</v>
      </c>
      <c r="N108">
        <v>250</v>
      </c>
      <c r="P108" t="b">
        <v>1</v>
      </c>
      <c r="Q108">
        <v>0.21943573699999999</v>
      </c>
      <c r="R108">
        <v>45.124911900000001</v>
      </c>
      <c r="T108" t="s">
        <v>760</v>
      </c>
      <c r="U108">
        <v>0</v>
      </c>
      <c r="W108" t="s">
        <v>231</v>
      </c>
      <c r="X108" t="s">
        <v>345</v>
      </c>
      <c r="Y108">
        <v>109</v>
      </c>
      <c r="Z108">
        <v>0.46</v>
      </c>
      <c r="AA108">
        <v>141</v>
      </c>
      <c r="AB108">
        <v>109</v>
      </c>
      <c r="AC108">
        <v>0.46</v>
      </c>
      <c r="AD108">
        <v>6000</v>
      </c>
      <c r="AE108" s="1">
        <v>42944</v>
      </c>
      <c r="AF108" s="1">
        <v>42947</v>
      </c>
      <c r="AG108">
        <v>140.9849337</v>
      </c>
      <c r="AH108" t="s">
        <v>7</v>
      </c>
      <c r="AI108" t="s">
        <v>761</v>
      </c>
      <c r="AJ108" t="s">
        <v>762</v>
      </c>
      <c r="AK108">
        <v>250</v>
      </c>
      <c r="AL108">
        <v>28</v>
      </c>
      <c r="AM108">
        <v>12760</v>
      </c>
      <c r="AN108" t="s">
        <v>512</v>
      </c>
      <c r="AO108" t="s">
        <v>636</v>
      </c>
      <c r="AP108" s="5" t="s">
        <v>1091</v>
      </c>
      <c r="AQ108">
        <v>50.68</v>
      </c>
      <c r="AR108">
        <v>0</v>
      </c>
      <c r="AS108">
        <v>3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2</v>
      </c>
      <c r="BF108">
        <v>1</v>
      </c>
      <c r="BG108">
        <v>0</v>
      </c>
      <c r="BH108">
        <v>1</v>
      </c>
      <c r="BI108">
        <v>1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 t="s">
        <v>1161</v>
      </c>
    </row>
    <row r="109" spans="1:70">
      <c r="A109" t="e">
        <f>-KpzlcR8Tk0AP_pg91xC</f>
        <v>#NAME?</v>
      </c>
      <c r="B109" t="s">
        <v>763</v>
      </c>
      <c r="D109" t="s">
        <v>1</v>
      </c>
      <c r="G109" t="s">
        <v>32</v>
      </c>
      <c r="J109">
        <v>55</v>
      </c>
      <c r="K109">
        <v>18</v>
      </c>
      <c r="L109" t="s">
        <v>24</v>
      </c>
      <c r="M109">
        <v>31.486121820000001</v>
      </c>
      <c r="N109">
        <v>250</v>
      </c>
      <c r="P109" t="b">
        <v>1</v>
      </c>
      <c r="Q109">
        <v>1.4998469539999999</v>
      </c>
      <c r="R109">
        <v>22.87274382</v>
      </c>
      <c r="T109" t="s">
        <v>764</v>
      </c>
      <c r="U109">
        <v>0</v>
      </c>
      <c r="W109" t="s">
        <v>17</v>
      </c>
      <c r="X109" t="s">
        <v>328</v>
      </c>
      <c r="Y109">
        <v>109</v>
      </c>
      <c r="Z109">
        <v>0.46</v>
      </c>
      <c r="AA109">
        <v>141</v>
      </c>
      <c r="AB109">
        <v>109</v>
      </c>
      <c r="AC109">
        <v>0.46</v>
      </c>
      <c r="AD109">
        <v>5120</v>
      </c>
      <c r="AE109" s="1">
        <v>42943</v>
      </c>
      <c r="AF109" s="1">
        <v>42949</v>
      </c>
      <c r="AG109">
        <v>145.35721810000001</v>
      </c>
      <c r="AH109" t="s">
        <v>7</v>
      </c>
      <c r="AI109" t="s">
        <v>765</v>
      </c>
      <c r="AJ109" t="s">
        <v>766</v>
      </c>
      <c r="AK109">
        <v>250</v>
      </c>
      <c r="AL109">
        <v>98</v>
      </c>
      <c r="AM109">
        <v>6534</v>
      </c>
      <c r="AN109" t="s">
        <v>732</v>
      </c>
      <c r="AO109" t="s">
        <v>636</v>
      </c>
      <c r="AP109" s="5" t="s">
        <v>1091</v>
      </c>
      <c r="AQ109">
        <v>77.67</v>
      </c>
      <c r="AR109">
        <v>0</v>
      </c>
      <c r="AS109">
        <v>3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2</v>
      </c>
      <c r="BF109">
        <v>1</v>
      </c>
      <c r="BG109">
        <v>0</v>
      </c>
      <c r="BH109">
        <v>1</v>
      </c>
      <c r="BI109">
        <v>1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0</v>
      </c>
      <c r="BQ109">
        <v>0</v>
      </c>
      <c r="BR109" t="s">
        <v>1161</v>
      </c>
    </row>
    <row r="110" spans="1:70">
      <c r="A110" t="e">
        <f>-Kq4PLh2kMSMcVsCvh74</f>
        <v>#NAME?</v>
      </c>
      <c r="B110" t="s">
        <v>767</v>
      </c>
      <c r="D110" t="s">
        <v>30</v>
      </c>
      <c r="E110" t="s">
        <v>768</v>
      </c>
      <c r="G110" t="s">
        <v>32</v>
      </c>
      <c r="I110" t="s">
        <v>3</v>
      </c>
      <c r="J110">
        <v>44</v>
      </c>
      <c r="K110">
        <v>0</v>
      </c>
      <c r="L110" t="s">
        <v>15</v>
      </c>
      <c r="M110">
        <v>23.739063300000002</v>
      </c>
      <c r="N110">
        <v>100</v>
      </c>
      <c r="P110" t="b">
        <v>1</v>
      </c>
      <c r="Q110">
        <v>1.6802168019999999</v>
      </c>
      <c r="R110">
        <v>27.432712219999999</v>
      </c>
      <c r="T110" t="s">
        <v>769</v>
      </c>
      <c r="U110">
        <v>0</v>
      </c>
      <c r="W110" t="s">
        <v>17</v>
      </c>
      <c r="X110" t="s">
        <v>770</v>
      </c>
      <c r="Y110">
        <v>56</v>
      </c>
      <c r="Z110">
        <v>0.56000000000000005</v>
      </c>
      <c r="AA110">
        <v>44</v>
      </c>
      <c r="AB110">
        <v>56</v>
      </c>
      <c r="AC110">
        <v>0.56000000000000005</v>
      </c>
      <c r="AD110">
        <v>1088</v>
      </c>
      <c r="AE110" s="1">
        <v>42943</v>
      </c>
      <c r="AG110">
        <v>44.269008049999997</v>
      </c>
      <c r="AH110" t="s">
        <v>7</v>
      </c>
      <c r="AI110" t="s">
        <v>771</v>
      </c>
      <c r="AJ110" t="s">
        <v>772</v>
      </c>
      <c r="AK110">
        <v>100</v>
      </c>
      <c r="AL110">
        <v>31</v>
      </c>
      <c r="AM110">
        <v>1845</v>
      </c>
      <c r="AN110" t="s">
        <v>512</v>
      </c>
      <c r="AO110" t="s">
        <v>773</v>
      </c>
      <c r="AP110" t="s">
        <v>1092</v>
      </c>
      <c r="AQ110">
        <v>78.459999999999994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1</v>
      </c>
      <c r="AX110">
        <v>0</v>
      </c>
      <c r="AY110">
        <v>1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2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0</v>
      </c>
      <c r="BR110" t="s">
        <v>1167</v>
      </c>
    </row>
    <row r="111" spans="1:70">
      <c r="A111" t="e">
        <f>-Kq8qLjF_L2O9gtImpGe</f>
        <v>#NAME?</v>
      </c>
      <c r="B111" t="s">
        <v>774</v>
      </c>
      <c r="D111" t="s">
        <v>1</v>
      </c>
      <c r="I111" t="s">
        <v>3</v>
      </c>
      <c r="J111">
        <v>0</v>
      </c>
      <c r="K111">
        <v>0</v>
      </c>
      <c r="M111">
        <v>14.53533169</v>
      </c>
      <c r="N111">
        <v>250</v>
      </c>
      <c r="P111" t="b">
        <v>1</v>
      </c>
      <c r="Q111">
        <v>2.257181943</v>
      </c>
      <c r="R111">
        <v>9.6735600749999993</v>
      </c>
      <c r="T111" t="s">
        <v>775</v>
      </c>
      <c r="U111">
        <v>0</v>
      </c>
      <c r="W111" t="s">
        <v>6</v>
      </c>
      <c r="Y111">
        <v>109</v>
      </c>
      <c r="Z111">
        <v>0.46</v>
      </c>
      <c r="AA111">
        <v>141</v>
      </c>
      <c r="AB111">
        <v>109</v>
      </c>
      <c r="AC111">
        <v>0.46</v>
      </c>
      <c r="AD111">
        <v>6240</v>
      </c>
      <c r="AE111" s="1">
        <v>42944</v>
      </c>
      <c r="AG111">
        <v>141.08239230000001</v>
      </c>
      <c r="AH111" t="s">
        <v>7</v>
      </c>
      <c r="AI111" t="s">
        <v>776</v>
      </c>
      <c r="AJ111" t="s">
        <v>777</v>
      </c>
      <c r="AK111">
        <v>250</v>
      </c>
      <c r="AL111">
        <v>132</v>
      </c>
      <c r="AM111">
        <v>5848</v>
      </c>
      <c r="AN111" t="s">
        <v>512</v>
      </c>
      <c r="AO111" t="s">
        <v>773</v>
      </c>
      <c r="AP111" t="s">
        <v>1093</v>
      </c>
      <c r="AQ111">
        <v>39.29</v>
      </c>
      <c r="AR111">
        <v>1</v>
      </c>
      <c r="AS111">
        <v>1</v>
      </c>
      <c r="AT111">
        <v>1</v>
      </c>
      <c r="AU111">
        <v>0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1</v>
      </c>
      <c r="BB111">
        <v>1</v>
      </c>
      <c r="BC111">
        <v>1</v>
      </c>
      <c r="BD111">
        <v>0</v>
      </c>
      <c r="BE111">
        <v>2</v>
      </c>
      <c r="BF111">
        <v>1</v>
      </c>
      <c r="BG111">
        <v>0</v>
      </c>
      <c r="BH111">
        <v>0</v>
      </c>
      <c r="BI111">
        <v>0</v>
      </c>
      <c r="BJ111">
        <v>1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 t="s">
        <v>1167</v>
      </c>
    </row>
    <row r="112" spans="1:70">
      <c r="A112" t="s">
        <v>778</v>
      </c>
      <c r="B112" t="s">
        <v>779</v>
      </c>
      <c r="D112" t="s">
        <v>1</v>
      </c>
      <c r="E112" t="s">
        <v>780</v>
      </c>
      <c r="G112" t="s">
        <v>32</v>
      </c>
      <c r="H112" t="s">
        <v>781</v>
      </c>
      <c r="I112" t="s">
        <v>3</v>
      </c>
      <c r="J112">
        <v>55</v>
      </c>
      <c r="K112">
        <v>35</v>
      </c>
      <c r="L112" t="s">
        <v>4</v>
      </c>
      <c r="M112">
        <v>43.21310467</v>
      </c>
      <c r="N112">
        <v>300</v>
      </c>
      <c r="P112" t="b">
        <v>1</v>
      </c>
      <c r="Q112">
        <v>1.0856024200000001</v>
      </c>
      <c r="R112">
        <v>66.924021760000002</v>
      </c>
      <c r="T112" t="s">
        <v>782</v>
      </c>
      <c r="U112">
        <v>0</v>
      </c>
      <c r="W112" t="s">
        <v>6</v>
      </c>
      <c r="X112" t="s">
        <v>600</v>
      </c>
      <c r="Y112">
        <v>182</v>
      </c>
      <c r="Z112">
        <v>0.64</v>
      </c>
      <c r="AA112">
        <v>118</v>
      </c>
      <c r="AB112">
        <v>182</v>
      </c>
      <c r="AC112">
        <v>0.64</v>
      </c>
      <c r="AD112">
        <v>3456</v>
      </c>
      <c r="AE112" s="1">
        <v>42936</v>
      </c>
      <c r="AG112">
        <v>123.03789140000001</v>
      </c>
      <c r="AH112" t="s">
        <v>7</v>
      </c>
      <c r="AI112" t="s">
        <v>783</v>
      </c>
      <c r="AJ112" t="s">
        <v>784</v>
      </c>
      <c r="AK112">
        <v>300</v>
      </c>
      <c r="AL112">
        <v>61</v>
      </c>
      <c r="AM112">
        <v>5619</v>
      </c>
      <c r="AN112" t="s">
        <v>526</v>
      </c>
      <c r="AO112" t="s">
        <v>687</v>
      </c>
      <c r="AP112" t="s">
        <v>1094</v>
      </c>
      <c r="AQ112">
        <v>71.569999999999993</v>
      </c>
      <c r="AR112">
        <v>1</v>
      </c>
      <c r="AS112">
        <v>2</v>
      </c>
      <c r="AT112">
        <v>1</v>
      </c>
      <c r="AU112">
        <v>1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3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 t="s">
        <v>1161</v>
      </c>
    </row>
    <row r="113" spans="1:70">
      <c r="A113" t="e">
        <f>-KpX9sDxBoc6J-QrIYbU</f>
        <v>#NAME?</v>
      </c>
      <c r="B113" t="s">
        <v>779</v>
      </c>
      <c r="D113" t="s">
        <v>1</v>
      </c>
      <c r="E113" t="s">
        <v>780</v>
      </c>
      <c r="G113" t="s">
        <v>32</v>
      </c>
      <c r="H113" t="s">
        <v>781</v>
      </c>
      <c r="I113" t="s">
        <v>3</v>
      </c>
      <c r="J113">
        <v>55</v>
      </c>
      <c r="K113">
        <v>35</v>
      </c>
      <c r="L113" t="s">
        <v>4</v>
      </c>
      <c r="M113">
        <v>44.654088049999999</v>
      </c>
      <c r="N113">
        <v>300</v>
      </c>
      <c r="P113" t="b">
        <v>1</v>
      </c>
      <c r="Q113">
        <v>1.207243461</v>
      </c>
      <c r="R113">
        <v>64.793059819999996</v>
      </c>
      <c r="T113" t="s">
        <v>785</v>
      </c>
      <c r="U113">
        <v>0</v>
      </c>
      <c r="W113" t="s">
        <v>6</v>
      </c>
      <c r="X113" t="s">
        <v>600</v>
      </c>
      <c r="Y113">
        <v>182</v>
      </c>
      <c r="Z113">
        <v>0.64</v>
      </c>
      <c r="AA113">
        <v>118</v>
      </c>
      <c r="AB113">
        <v>182</v>
      </c>
      <c r="AC113">
        <v>0.64</v>
      </c>
      <c r="AD113">
        <v>3456</v>
      </c>
      <c r="AE113" s="1">
        <v>42936</v>
      </c>
      <c r="AG113">
        <v>119.4911335</v>
      </c>
      <c r="AH113" t="s">
        <v>7</v>
      </c>
      <c r="AI113" t="s">
        <v>786</v>
      </c>
      <c r="AJ113" t="s">
        <v>787</v>
      </c>
      <c r="AK113">
        <v>300</v>
      </c>
      <c r="AL113">
        <v>66</v>
      </c>
      <c r="AM113">
        <v>5467</v>
      </c>
      <c r="AN113" t="s">
        <v>526</v>
      </c>
      <c r="AO113" t="s">
        <v>687</v>
      </c>
      <c r="AP113" t="s">
        <v>1095</v>
      </c>
      <c r="AQ113">
        <v>71.45</v>
      </c>
      <c r="AR113">
        <v>1</v>
      </c>
      <c r="AS113">
        <v>2</v>
      </c>
      <c r="AT113">
        <v>1</v>
      </c>
      <c r="AU113">
        <v>1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3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 t="s">
        <v>1161</v>
      </c>
    </row>
    <row r="114" spans="1:70">
      <c r="A114" t="e">
        <f>-KpXBAEqMFqYWfYm7-Tr</f>
        <v>#NAME?</v>
      </c>
      <c r="B114" t="s">
        <v>779</v>
      </c>
      <c r="D114" t="s">
        <v>1</v>
      </c>
      <c r="E114" t="s">
        <v>780</v>
      </c>
      <c r="G114" t="s">
        <v>32</v>
      </c>
      <c r="H114" t="s">
        <v>781</v>
      </c>
      <c r="I114" t="s">
        <v>3</v>
      </c>
      <c r="J114">
        <v>55</v>
      </c>
      <c r="K114">
        <v>35</v>
      </c>
      <c r="L114" t="s">
        <v>4</v>
      </c>
      <c r="M114">
        <v>45.106907890000002</v>
      </c>
      <c r="N114">
        <v>300</v>
      </c>
      <c r="P114" t="b">
        <v>1</v>
      </c>
      <c r="Q114">
        <v>1.112123974</v>
      </c>
      <c r="R114">
        <v>65.486248430000003</v>
      </c>
      <c r="T114" t="s">
        <v>788</v>
      </c>
      <c r="U114">
        <v>0</v>
      </c>
      <c r="W114" t="s">
        <v>6</v>
      </c>
      <c r="X114" t="s">
        <v>600</v>
      </c>
      <c r="Y114">
        <v>182</v>
      </c>
      <c r="Z114">
        <v>0.64</v>
      </c>
      <c r="AA114">
        <v>118</v>
      </c>
      <c r="AB114">
        <v>182</v>
      </c>
      <c r="AC114">
        <v>0.64</v>
      </c>
      <c r="AD114">
        <v>3456</v>
      </c>
      <c r="AE114" s="1">
        <v>42936</v>
      </c>
      <c r="AG114">
        <v>120.8933686</v>
      </c>
      <c r="AH114" t="s">
        <v>7</v>
      </c>
      <c r="AI114" t="s">
        <v>789</v>
      </c>
      <c r="AJ114" t="s">
        <v>790</v>
      </c>
      <c r="AK114">
        <v>300</v>
      </c>
      <c r="AL114">
        <v>61</v>
      </c>
      <c r="AM114">
        <v>5485</v>
      </c>
      <c r="AN114" t="s">
        <v>526</v>
      </c>
      <c r="AO114" t="s">
        <v>687</v>
      </c>
      <c r="AP114" t="s">
        <v>1096</v>
      </c>
      <c r="AQ114">
        <v>71.319999999999993</v>
      </c>
      <c r="AR114">
        <v>1</v>
      </c>
      <c r="AS114">
        <v>3</v>
      </c>
      <c r="AT114">
        <v>1</v>
      </c>
      <c r="AU114">
        <v>1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1</v>
      </c>
      <c r="BB114">
        <v>1</v>
      </c>
      <c r="BC114">
        <v>0</v>
      </c>
      <c r="BD114">
        <v>0</v>
      </c>
      <c r="BE114">
        <v>3</v>
      </c>
      <c r="BF114">
        <v>0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0</v>
      </c>
      <c r="BQ114">
        <v>0</v>
      </c>
      <c r="BR114" t="s">
        <v>1161</v>
      </c>
    </row>
    <row r="115" spans="1:70">
      <c r="A115" t="e">
        <f>-KqNitXV_mEE6T-Ts_RM</f>
        <v>#NAME?</v>
      </c>
      <c r="B115" t="s">
        <v>791</v>
      </c>
      <c r="D115" t="s">
        <v>1</v>
      </c>
      <c r="G115" t="s">
        <v>32</v>
      </c>
      <c r="H115" t="s">
        <v>353</v>
      </c>
      <c r="J115">
        <v>0</v>
      </c>
      <c r="K115">
        <v>30</v>
      </c>
      <c r="L115" t="s">
        <v>15</v>
      </c>
      <c r="M115">
        <v>35.350397610000002</v>
      </c>
      <c r="N115">
        <v>200</v>
      </c>
      <c r="P115" t="b">
        <v>1</v>
      </c>
      <c r="Q115">
        <v>0.56239015800000003</v>
      </c>
      <c r="R115">
        <v>75.952670960000006</v>
      </c>
      <c r="T115" t="s">
        <v>792</v>
      </c>
      <c r="U115">
        <v>0</v>
      </c>
      <c r="W115" t="s">
        <v>6</v>
      </c>
      <c r="Y115">
        <v>92</v>
      </c>
      <c r="Z115">
        <v>0.46</v>
      </c>
      <c r="AA115">
        <v>108</v>
      </c>
      <c r="AB115">
        <v>92</v>
      </c>
      <c r="AC115">
        <v>0.46</v>
      </c>
      <c r="AD115">
        <v>3712</v>
      </c>
      <c r="AE115" s="1">
        <v>42947</v>
      </c>
      <c r="AF115" s="1">
        <v>42972</v>
      </c>
      <c r="AG115">
        <v>108.22223630000001</v>
      </c>
      <c r="AH115" t="s">
        <v>7</v>
      </c>
      <c r="AI115" t="s">
        <v>793</v>
      </c>
      <c r="AJ115" t="s">
        <v>794</v>
      </c>
      <c r="AK115">
        <v>200</v>
      </c>
      <c r="AL115">
        <v>32</v>
      </c>
      <c r="AM115">
        <v>5690</v>
      </c>
      <c r="AN115" t="s">
        <v>649</v>
      </c>
      <c r="AO115" t="s">
        <v>359</v>
      </c>
      <c r="AP115" s="5" t="s">
        <v>1097</v>
      </c>
      <c r="AQ115">
        <v>74.11</v>
      </c>
      <c r="AR115">
        <v>0</v>
      </c>
      <c r="AS115">
        <v>4</v>
      </c>
      <c r="AT115">
        <v>1</v>
      </c>
      <c r="AU115">
        <v>0</v>
      </c>
      <c r="AV115">
        <v>0</v>
      </c>
      <c r="AW115">
        <v>1</v>
      </c>
      <c r="AX115">
        <v>0</v>
      </c>
      <c r="AY115">
        <v>1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3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0</v>
      </c>
      <c r="BR115" t="s">
        <v>1153</v>
      </c>
    </row>
    <row r="116" spans="1:70">
      <c r="A116" t="e">
        <f>-KqNq28D2YgdhpU41KQx</f>
        <v>#NAME?</v>
      </c>
      <c r="B116" t="s">
        <v>795</v>
      </c>
      <c r="D116" t="s">
        <v>1</v>
      </c>
      <c r="G116" t="s">
        <v>32</v>
      </c>
      <c r="H116" t="s">
        <v>353</v>
      </c>
      <c r="J116">
        <v>0</v>
      </c>
      <c r="K116">
        <v>30</v>
      </c>
      <c r="L116" t="s">
        <v>15</v>
      </c>
      <c r="M116">
        <v>35.592272809999997</v>
      </c>
      <c r="N116">
        <v>200</v>
      </c>
      <c r="P116" t="b">
        <v>1</v>
      </c>
      <c r="Q116">
        <v>0.71553228599999996</v>
      </c>
      <c r="R116">
        <v>77.040110650000003</v>
      </c>
      <c r="T116" t="s">
        <v>796</v>
      </c>
      <c r="U116">
        <v>0</v>
      </c>
      <c r="W116" t="s">
        <v>6</v>
      </c>
      <c r="Y116">
        <v>92</v>
      </c>
      <c r="Z116">
        <v>0.46</v>
      </c>
      <c r="AA116">
        <v>108</v>
      </c>
      <c r="AB116">
        <v>92</v>
      </c>
      <c r="AC116">
        <v>0.46</v>
      </c>
      <c r="AD116">
        <v>3712</v>
      </c>
      <c r="AE116" s="1">
        <v>42947</v>
      </c>
      <c r="AF116" s="1">
        <v>42972</v>
      </c>
      <c r="AG116">
        <v>108.10623289999999</v>
      </c>
      <c r="AH116" t="s">
        <v>7</v>
      </c>
      <c r="AI116" t="s">
        <v>797</v>
      </c>
      <c r="AJ116" t="s">
        <v>798</v>
      </c>
      <c r="AK116">
        <v>200</v>
      </c>
      <c r="AL116">
        <v>41</v>
      </c>
      <c r="AM116">
        <v>5730</v>
      </c>
      <c r="AN116" t="s">
        <v>649</v>
      </c>
      <c r="AO116" t="s">
        <v>359</v>
      </c>
      <c r="AP116" s="5" t="s">
        <v>1097</v>
      </c>
      <c r="AQ116">
        <v>76.16</v>
      </c>
      <c r="AR116">
        <v>0</v>
      </c>
      <c r="AS116">
        <v>4</v>
      </c>
      <c r="AT116">
        <v>1</v>
      </c>
      <c r="AU116">
        <v>0</v>
      </c>
      <c r="AV116">
        <v>0</v>
      </c>
      <c r="AW116">
        <v>1</v>
      </c>
      <c r="AX116">
        <v>0</v>
      </c>
      <c r="AY116">
        <v>1</v>
      </c>
      <c r="AZ116">
        <v>0</v>
      </c>
      <c r="BA116">
        <v>1</v>
      </c>
      <c r="BB116">
        <v>1</v>
      </c>
      <c r="BC116">
        <v>0</v>
      </c>
      <c r="BD116">
        <v>0</v>
      </c>
      <c r="BE116">
        <v>3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0</v>
      </c>
      <c r="BL116">
        <v>0</v>
      </c>
      <c r="BM116">
        <v>1</v>
      </c>
      <c r="BN116">
        <v>0</v>
      </c>
      <c r="BO116">
        <v>0</v>
      </c>
      <c r="BP116">
        <v>0</v>
      </c>
      <c r="BQ116">
        <v>0</v>
      </c>
      <c r="BR116" t="s">
        <v>1153</v>
      </c>
    </row>
    <row r="117" spans="1:70">
      <c r="A117" t="e">
        <f>-Kqj5bdHeyRWG8WcTmK7</f>
        <v>#NAME?</v>
      </c>
      <c r="B117" t="s">
        <v>799</v>
      </c>
      <c r="D117" t="s">
        <v>1</v>
      </c>
      <c r="E117" t="s">
        <v>800</v>
      </c>
      <c r="G117" t="s">
        <v>801</v>
      </c>
      <c r="I117" t="s">
        <v>3</v>
      </c>
      <c r="J117">
        <v>55</v>
      </c>
      <c r="K117">
        <v>25</v>
      </c>
      <c r="L117" t="s">
        <v>4</v>
      </c>
      <c r="M117">
        <v>26.409095619999999</v>
      </c>
      <c r="N117">
        <v>500</v>
      </c>
      <c r="P117" t="b">
        <v>1</v>
      </c>
      <c r="Q117">
        <v>1.0337607959999999</v>
      </c>
      <c r="R117">
        <v>27.353281110000001</v>
      </c>
      <c r="T117" t="s">
        <v>802</v>
      </c>
      <c r="U117">
        <v>0</v>
      </c>
      <c r="W117" t="s">
        <v>17</v>
      </c>
      <c r="Y117">
        <v>333</v>
      </c>
      <c r="Z117">
        <v>0.7</v>
      </c>
      <c r="AA117">
        <v>167</v>
      </c>
      <c r="AB117">
        <v>333</v>
      </c>
      <c r="AC117">
        <v>0.7</v>
      </c>
      <c r="AD117">
        <v>4800</v>
      </c>
      <c r="AE117" s="1">
        <v>42951</v>
      </c>
      <c r="AF117" s="1">
        <v>42956</v>
      </c>
      <c r="AG117">
        <v>166.87864690000001</v>
      </c>
      <c r="AH117" t="s">
        <v>7</v>
      </c>
      <c r="AI117" t="s">
        <v>803</v>
      </c>
      <c r="AJ117" t="s">
        <v>804</v>
      </c>
      <c r="AK117">
        <v>500</v>
      </c>
      <c r="AL117">
        <v>79</v>
      </c>
      <c r="AM117">
        <v>7642</v>
      </c>
      <c r="AN117" t="s">
        <v>718</v>
      </c>
      <c r="AO117" t="s">
        <v>805</v>
      </c>
      <c r="AP117" t="s">
        <v>1098</v>
      </c>
      <c r="AQ117">
        <v>42.49</v>
      </c>
      <c r="AR117">
        <v>0</v>
      </c>
      <c r="AS117">
        <v>4</v>
      </c>
      <c r="AT117">
        <v>1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1</v>
      </c>
      <c r="BB117">
        <v>1</v>
      </c>
      <c r="BC117">
        <v>0</v>
      </c>
      <c r="BD117">
        <v>0</v>
      </c>
      <c r="BE117">
        <v>3</v>
      </c>
      <c r="BF117">
        <v>1</v>
      </c>
      <c r="BG117">
        <v>0</v>
      </c>
      <c r="BH117">
        <v>1</v>
      </c>
      <c r="BI117">
        <v>1</v>
      </c>
      <c r="BJ117">
        <v>0</v>
      </c>
      <c r="BK117">
        <v>0</v>
      </c>
      <c r="BL117">
        <v>0</v>
      </c>
      <c r="BM117">
        <v>1</v>
      </c>
      <c r="BN117">
        <v>0</v>
      </c>
      <c r="BO117">
        <v>0</v>
      </c>
      <c r="BP117">
        <v>0</v>
      </c>
      <c r="BQ117">
        <v>0</v>
      </c>
      <c r="BR117" t="s">
        <v>1161</v>
      </c>
    </row>
    <row r="118" spans="1:70">
      <c r="A118" t="e">
        <f>-KsdLj96IYzuvDPQkoKC</f>
        <v>#NAME?</v>
      </c>
      <c r="B118" t="s">
        <v>806</v>
      </c>
      <c r="D118" t="s">
        <v>1</v>
      </c>
      <c r="G118" t="s">
        <v>32</v>
      </c>
      <c r="I118" t="s">
        <v>3</v>
      </c>
      <c r="J118">
        <v>60</v>
      </c>
      <c r="K118">
        <v>25</v>
      </c>
      <c r="L118" t="s">
        <v>4</v>
      </c>
      <c r="M118">
        <v>16.677638420000001</v>
      </c>
      <c r="N118">
        <v>300</v>
      </c>
      <c r="P118" t="b">
        <v>1</v>
      </c>
      <c r="Q118">
        <v>0.32201101100000001</v>
      </c>
      <c r="R118">
        <v>48.010389609999997</v>
      </c>
      <c r="T118" t="s">
        <v>807</v>
      </c>
      <c r="U118">
        <v>0</v>
      </c>
      <c r="W118" t="s">
        <v>6</v>
      </c>
      <c r="X118" t="s">
        <v>600</v>
      </c>
      <c r="Y118">
        <v>97</v>
      </c>
      <c r="Z118">
        <v>0.34</v>
      </c>
      <c r="AA118">
        <v>203</v>
      </c>
      <c r="AB118">
        <v>97</v>
      </c>
      <c r="AC118">
        <v>0.34</v>
      </c>
      <c r="AD118">
        <v>6336</v>
      </c>
      <c r="AE118" s="1">
        <v>42975</v>
      </c>
      <c r="AF118" s="1">
        <v>42982</v>
      </c>
      <c r="AG118">
        <v>203.0053657</v>
      </c>
      <c r="AH118" t="s">
        <v>7</v>
      </c>
      <c r="AI118" t="s">
        <v>808</v>
      </c>
      <c r="AJ118" t="s">
        <v>809</v>
      </c>
      <c r="AK118">
        <v>300</v>
      </c>
      <c r="AL118">
        <v>31</v>
      </c>
      <c r="AM118">
        <v>9627</v>
      </c>
      <c r="AN118" t="s">
        <v>810</v>
      </c>
      <c r="AO118">
        <v>1752</v>
      </c>
      <c r="AP118" t="s">
        <v>1099</v>
      </c>
      <c r="AQ118">
        <v>62.48</v>
      </c>
      <c r="AR118">
        <v>1</v>
      </c>
      <c r="AS118">
        <v>1</v>
      </c>
      <c r="AT118">
        <v>1</v>
      </c>
      <c r="AU118">
        <v>1</v>
      </c>
      <c r="AV118">
        <v>0</v>
      </c>
      <c r="AW118">
        <v>1</v>
      </c>
      <c r="AX118">
        <v>0</v>
      </c>
      <c r="AY118">
        <v>1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2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0</v>
      </c>
      <c r="BR118" t="s">
        <v>1174</v>
      </c>
    </row>
    <row r="119" spans="1:70">
      <c r="A119" t="e">
        <f>-KqUuig_Q-syyR-SZ0Yx</f>
        <v>#NAME?</v>
      </c>
      <c r="B119" t="s">
        <v>811</v>
      </c>
      <c r="D119" t="s">
        <v>30</v>
      </c>
      <c r="E119" t="s">
        <v>812</v>
      </c>
      <c r="G119" t="s">
        <v>32</v>
      </c>
      <c r="I119" t="s">
        <v>3</v>
      </c>
      <c r="J119">
        <v>60</v>
      </c>
      <c r="K119">
        <v>34</v>
      </c>
      <c r="L119" t="s">
        <v>15</v>
      </c>
      <c r="M119">
        <v>28.26531147</v>
      </c>
      <c r="N119">
        <v>1000</v>
      </c>
      <c r="P119" t="b">
        <v>1</v>
      </c>
      <c r="Q119">
        <v>0.80321285099999995</v>
      </c>
      <c r="R119">
        <v>74.264660730000003</v>
      </c>
      <c r="T119" t="s">
        <v>813</v>
      </c>
      <c r="U119">
        <v>0</v>
      </c>
      <c r="W119" t="s">
        <v>6</v>
      </c>
      <c r="X119" t="s">
        <v>814</v>
      </c>
      <c r="Y119">
        <v>665</v>
      </c>
      <c r="Z119">
        <v>0.7</v>
      </c>
      <c r="AA119">
        <v>335</v>
      </c>
      <c r="AB119">
        <v>665</v>
      </c>
      <c r="AC119">
        <v>0.7</v>
      </c>
      <c r="AD119">
        <v>9600</v>
      </c>
      <c r="AE119" s="1">
        <v>42949</v>
      </c>
      <c r="AF119" s="1">
        <v>42956</v>
      </c>
      <c r="AG119">
        <v>311.49440659999999</v>
      </c>
      <c r="AH119" t="s">
        <v>7</v>
      </c>
      <c r="AI119" t="s">
        <v>815</v>
      </c>
      <c r="AJ119" t="s">
        <v>816</v>
      </c>
      <c r="AK119">
        <v>1000</v>
      </c>
      <c r="AL119">
        <v>130</v>
      </c>
      <c r="AM119">
        <v>16185</v>
      </c>
      <c r="AN119" t="s">
        <v>649</v>
      </c>
      <c r="AO119" t="s">
        <v>817</v>
      </c>
      <c r="AP119" t="s">
        <v>1100</v>
      </c>
      <c r="AQ119">
        <v>71.34</v>
      </c>
      <c r="AR119">
        <v>0</v>
      </c>
      <c r="AS119">
        <v>3</v>
      </c>
      <c r="AT119">
        <v>1</v>
      </c>
      <c r="AU119">
        <v>1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1</v>
      </c>
      <c r="BC119">
        <v>0</v>
      </c>
      <c r="BD119">
        <v>0</v>
      </c>
      <c r="BE119">
        <v>3</v>
      </c>
      <c r="BF119">
        <v>1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1</v>
      </c>
      <c r="BN119">
        <v>0</v>
      </c>
      <c r="BO119">
        <v>0</v>
      </c>
      <c r="BP119">
        <v>1</v>
      </c>
      <c r="BQ119">
        <v>0</v>
      </c>
      <c r="BR119" t="s">
        <v>1161</v>
      </c>
    </row>
    <row r="120" spans="1:70">
      <c r="A120" t="e">
        <f>-KqdIqXMp3c3m3XN6USf</f>
        <v>#NAME?</v>
      </c>
      <c r="B120" t="s">
        <v>811</v>
      </c>
      <c r="D120" t="s">
        <v>30</v>
      </c>
      <c r="E120" t="s">
        <v>812</v>
      </c>
      <c r="G120" t="s">
        <v>32</v>
      </c>
      <c r="I120" t="s">
        <v>3</v>
      </c>
      <c r="J120">
        <v>60</v>
      </c>
      <c r="K120">
        <v>34</v>
      </c>
      <c r="L120" t="s">
        <v>15</v>
      </c>
      <c r="M120">
        <v>26.761601989999999</v>
      </c>
      <c r="N120">
        <v>1000</v>
      </c>
      <c r="P120" t="b">
        <v>1</v>
      </c>
      <c r="Q120">
        <v>0.74704549600000003</v>
      </c>
      <c r="R120">
        <v>73.434558150000001</v>
      </c>
      <c r="T120" t="s">
        <v>818</v>
      </c>
      <c r="U120">
        <v>0</v>
      </c>
      <c r="W120" t="s">
        <v>6</v>
      </c>
      <c r="X120" t="s">
        <v>814</v>
      </c>
      <c r="Y120">
        <v>665</v>
      </c>
      <c r="Z120">
        <v>0.7</v>
      </c>
      <c r="AA120">
        <v>335</v>
      </c>
      <c r="AB120">
        <v>665</v>
      </c>
      <c r="AC120">
        <v>0.7</v>
      </c>
      <c r="AD120">
        <v>9600</v>
      </c>
      <c r="AE120" s="1">
        <v>42949</v>
      </c>
      <c r="AF120" s="1">
        <v>42956</v>
      </c>
      <c r="AG120">
        <v>312.59162049999998</v>
      </c>
      <c r="AH120" t="s">
        <v>7</v>
      </c>
      <c r="AI120" t="s">
        <v>819</v>
      </c>
      <c r="AJ120" t="s">
        <v>820</v>
      </c>
      <c r="AK120">
        <v>1000</v>
      </c>
      <c r="AL120">
        <v>122</v>
      </c>
      <c r="AM120">
        <v>16331</v>
      </c>
      <c r="AN120" t="s">
        <v>649</v>
      </c>
      <c r="AO120" t="s">
        <v>817</v>
      </c>
      <c r="AP120" t="s">
        <v>1101</v>
      </c>
      <c r="AQ120">
        <v>71.58</v>
      </c>
      <c r="AR120">
        <v>0</v>
      </c>
      <c r="AS120">
        <v>3</v>
      </c>
      <c r="AT120">
        <v>1</v>
      </c>
      <c r="AU120">
        <v>1</v>
      </c>
      <c r="AV120">
        <v>0</v>
      </c>
      <c r="AW120">
        <v>1</v>
      </c>
      <c r="AX120">
        <v>0</v>
      </c>
      <c r="AY120">
        <v>1</v>
      </c>
      <c r="AZ120">
        <v>0</v>
      </c>
      <c r="BA120">
        <v>1</v>
      </c>
      <c r="BB120">
        <v>1</v>
      </c>
      <c r="BC120">
        <v>0</v>
      </c>
      <c r="BD120">
        <v>0</v>
      </c>
      <c r="BE120">
        <v>3</v>
      </c>
      <c r="BF120">
        <v>1</v>
      </c>
      <c r="BG120">
        <v>0</v>
      </c>
      <c r="BH120">
        <v>0</v>
      </c>
      <c r="BI120">
        <v>0</v>
      </c>
      <c r="BJ120">
        <v>1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1</v>
      </c>
      <c r="BQ120">
        <v>0</v>
      </c>
      <c r="BR120" t="s">
        <v>1161</v>
      </c>
    </row>
    <row r="121" spans="1:70">
      <c r="A121" t="e">
        <f>-KqhzWihN_thvZPG2dkf</f>
        <v>#NAME?</v>
      </c>
      <c r="B121" t="s">
        <v>821</v>
      </c>
      <c r="D121" t="s">
        <v>1</v>
      </c>
      <c r="G121" t="s">
        <v>32</v>
      </c>
      <c r="H121" t="s">
        <v>822</v>
      </c>
      <c r="I121" t="s">
        <v>823</v>
      </c>
      <c r="J121">
        <v>62</v>
      </c>
      <c r="K121">
        <v>21</v>
      </c>
      <c r="L121" t="s">
        <v>15</v>
      </c>
      <c r="M121">
        <v>13.13792849</v>
      </c>
      <c r="N121">
        <v>1000</v>
      </c>
      <c r="P121" t="b">
        <v>1</v>
      </c>
      <c r="Q121">
        <v>0.81812713100000001</v>
      </c>
      <c r="R121">
        <v>53.411120369999999</v>
      </c>
      <c r="T121" t="s">
        <v>824</v>
      </c>
      <c r="U121">
        <v>0</v>
      </c>
      <c r="W121" t="s">
        <v>17</v>
      </c>
      <c r="X121" t="s">
        <v>600</v>
      </c>
      <c r="Y121">
        <v>456</v>
      </c>
      <c r="Z121">
        <v>0.48</v>
      </c>
      <c r="AA121">
        <v>544</v>
      </c>
      <c r="AB121">
        <v>456</v>
      </c>
      <c r="AC121">
        <v>0.48</v>
      </c>
      <c r="AD121">
        <v>16640</v>
      </c>
      <c r="AE121" s="1">
        <v>42951</v>
      </c>
      <c r="AG121">
        <v>544.22202000000004</v>
      </c>
      <c r="AH121" t="s">
        <v>7</v>
      </c>
      <c r="AI121" t="s">
        <v>825</v>
      </c>
      <c r="AJ121" t="s">
        <v>826</v>
      </c>
      <c r="AK121">
        <v>1000</v>
      </c>
      <c r="AL121">
        <v>204</v>
      </c>
      <c r="AM121">
        <v>24935</v>
      </c>
      <c r="AN121" t="s">
        <v>649</v>
      </c>
      <c r="AO121" t="s">
        <v>827</v>
      </c>
      <c r="AP121" t="s">
        <v>1102</v>
      </c>
      <c r="AQ121">
        <v>76.55</v>
      </c>
      <c r="AR121">
        <v>1</v>
      </c>
      <c r="AS121">
        <v>4</v>
      </c>
      <c r="AT121">
        <v>1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1</v>
      </c>
      <c r="BC121">
        <v>0</v>
      </c>
      <c r="BD121">
        <v>0</v>
      </c>
      <c r="BE121">
        <v>2</v>
      </c>
      <c r="BF121">
        <v>0</v>
      </c>
      <c r="BG121">
        <v>0</v>
      </c>
      <c r="BH121">
        <v>1</v>
      </c>
      <c r="BI121">
        <v>1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0</v>
      </c>
      <c r="BP121">
        <v>1</v>
      </c>
      <c r="BQ121">
        <v>0</v>
      </c>
      <c r="BR121" t="s">
        <v>1153</v>
      </c>
    </row>
    <row r="122" spans="1:70">
      <c r="A122" t="e">
        <f>-Kqir17lJsjXmkGvEWJZ</f>
        <v>#NAME?</v>
      </c>
      <c r="B122" t="s">
        <v>588</v>
      </c>
      <c r="D122" t="s">
        <v>1</v>
      </c>
      <c r="E122" t="s">
        <v>828</v>
      </c>
      <c r="G122" t="s">
        <v>32</v>
      </c>
      <c r="I122" t="s">
        <v>829</v>
      </c>
      <c r="J122">
        <v>65</v>
      </c>
      <c r="K122">
        <v>25</v>
      </c>
      <c r="L122" t="s">
        <v>15</v>
      </c>
      <c r="M122">
        <v>42.096688970000002</v>
      </c>
      <c r="N122">
        <v>300</v>
      </c>
      <c r="P122" t="b">
        <v>1</v>
      </c>
      <c r="Q122">
        <v>2.2696370670000001</v>
      </c>
      <c r="R122">
        <v>38.327453830000003</v>
      </c>
      <c r="T122" t="s">
        <v>830</v>
      </c>
      <c r="U122">
        <v>0</v>
      </c>
      <c r="W122" t="s">
        <v>17</v>
      </c>
      <c r="X122" t="s">
        <v>831</v>
      </c>
      <c r="Y122">
        <v>111</v>
      </c>
      <c r="Z122">
        <v>0.39</v>
      </c>
      <c r="AA122">
        <v>189</v>
      </c>
      <c r="AB122">
        <v>111</v>
      </c>
      <c r="AC122">
        <v>0.39</v>
      </c>
      <c r="AD122">
        <v>5856</v>
      </c>
      <c r="AE122" s="1">
        <v>42951</v>
      </c>
      <c r="AG122">
        <v>189.05985509999999</v>
      </c>
      <c r="AH122" t="s">
        <v>7</v>
      </c>
      <c r="AI122" t="s">
        <v>832</v>
      </c>
      <c r="AJ122" t="s">
        <v>833</v>
      </c>
      <c r="AK122">
        <v>300</v>
      </c>
      <c r="AL122">
        <v>217</v>
      </c>
      <c r="AM122">
        <v>9561</v>
      </c>
      <c r="AN122" t="s">
        <v>718</v>
      </c>
      <c r="AO122">
        <v>245</v>
      </c>
      <c r="AP122" s="8" t="s">
        <v>1103</v>
      </c>
      <c r="AQ122">
        <v>79.19</v>
      </c>
      <c r="AR122">
        <v>1</v>
      </c>
      <c r="AS122">
        <v>4</v>
      </c>
      <c r="AT122">
        <v>1</v>
      </c>
      <c r="AU122">
        <v>1</v>
      </c>
      <c r="AV122">
        <v>0</v>
      </c>
      <c r="AW122">
        <v>1</v>
      </c>
      <c r="AX122">
        <v>0</v>
      </c>
      <c r="AY122">
        <v>1</v>
      </c>
      <c r="AZ122">
        <v>0</v>
      </c>
      <c r="BA122">
        <v>1</v>
      </c>
      <c r="BB122">
        <v>1</v>
      </c>
      <c r="BC122">
        <v>1</v>
      </c>
      <c r="BD122">
        <v>0</v>
      </c>
      <c r="BE122">
        <v>2</v>
      </c>
      <c r="BF122">
        <v>1</v>
      </c>
      <c r="BG122">
        <v>0</v>
      </c>
      <c r="BH122">
        <v>0</v>
      </c>
      <c r="BI122">
        <v>1</v>
      </c>
      <c r="BJ122">
        <v>0</v>
      </c>
      <c r="BK122">
        <v>1</v>
      </c>
      <c r="BL122">
        <v>0</v>
      </c>
      <c r="BM122">
        <v>1</v>
      </c>
      <c r="BN122">
        <v>0</v>
      </c>
      <c r="BO122">
        <v>0</v>
      </c>
      <c r="BP122">
        <v>1</v>
      </c>
      <c r="BQ122">
        <v>0</v>
      </c>
      <c r="BR122" t="s">
        <v>1150</v>
      </c>
    </row>
    <row r="123" spans="1:70">
      <c r="A123" t="e">
        <f>-Kqj7DFGYD5Jf43OcCE_</f>
        <v>#NAME?</v>
      </c>
      <c r="B123" t="s">
        <v>834</v>
      </c>
      <c r="D123" t="s">
        <v>1</v>
      </c>
      <c r="G123" t="s">
        <v>32</v>
      </c>
      <c r="I123" t="s">
        <v>3</v>
      </c>
      <c r="J123">
        <v>55</v>
      </c>
      <c r="K123">
        <v>25</v>
      </c>
      <c r="L123" t="s">
        <v>4</v>
      </c>
      <c r="M123">
        <v>28.989153300000002</v>
      </c>
      <c r="N123">
        <v>250</v>
      </c>
      <c r="P123" t="b">
        <v>1</v>
      </c>
      <c r="Q123">
        <v>1.8494807230000001</v>
      </c>
      <c r="R123">
        <v>31.620331369999999</v>
      </c>
      <c r="T123" t="s">
        <v>835</v>
      </c>
      <c r="U123">
        <v>0</v>
      </c>
      <c r="W123" t="s">
        <v>17</v>
      </c>
      <c r="Y123">
        <v>109</v>
      </c>
      <c r="Z123">
        <v>0.46</v>
      </c>
      <c r="AA123">
        <v>141</v>
      </c>
      <c r="AB123">
        <v>109</v>
      </c>
      <c r="AC123">
        <v>0.46</v>
      </c>
      <c r="AD123">
        <v>5280</v>
      </c>
      <c r="AE123" s="1">
        <v>42951</v>
      </c>
      <c r="AF123" s="1">
        <v>42956</v>
      </c>
      <c r="AG123">
        <v>140.9602974</v>
      </c>
      <c r="AH123" t="s">
        <v>7</v>
      </c>
      <c r="AI123" t="s">
        <v>836</v>
      </c>
      <c r="AJ123" t="s">
        <v>837</v>
      </c>
      <c r="AK123">
        <v>250</v>
      </c>
      <c r="AL123">
        <v>130</v>
      </c>
      <c r="AM123">
        <v>7029</v>
      </c>
      <c r="AN123" t="s">
        <v>718</v>
      </c>
      <c r="AO123" t="s">
        <v>805</v>
      </c>
      <c r="AP123" t="s">
        <v>1104</v>
      </c>
      <c r="AQ123">
        <v>79.709999999999994</v>
      </c>
      <c r="AR123">
        <v>0</v>
      </c>
      <c r="AS123">
        <v>4</v>
      </c>
      <c r="AT123">
        <v>3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1</v>
      </c>
      <c r="BC123">
        <v>1</v>
      </c>
      <c r="BD123">
        <v>0</v>
      </c>
      <c r="BE123">
        <v>3</v>
      </c>
      <c r="BF123">
        <v>1</v>
      </c>
      <c r="BG123">
        <v>0</v>
      </c>
      <c r="BH123">
        <v>0</v>
      </c>
      <c r="BI123">
        <v>0</v>
      </c>
      <c r="BJ123">
        <v>1</v>
      </c>
      <c r="BK123">
        <v>0</v>
      </c>
      <c r="BL123">
        <v>0</v>
      </c>
      <c r="BM123">
        <v>1</v>
      </c>
      <c r="BN123">
        <v>0</v>
      </c>
      <c r="BO123">
        <v>0</v>
      </c>
      <c r="BP123">
        <v>0</v>
      </c>
      <c r="BQ123">
        <v>0</v>
      </c>
      <c r="BR123" t="s">
        <v>1168</v>
      </c>
    </row>
    <row r="124" spans="1:70">
      <c r="A124" t="e">
        <f>-KrRStnFOpYnQDWJ_27t</f>
        <v>#NAME?</v>
      </c>
      <c r="B124" t="s">
        <v>838</v>
      </c>
      <c r="D124" t="s">
        <v>1</v>
      </c>
      <c r="E124" t="s">
        <v>727</v>
      </c>
      <c r="G124" t="s">
        <v>32</v>
      </c>
      <c r="I124" t="s">
        <v>728</v>
      </c>
      <c r="J124">
        <v>60</v>
      </c>
      <c r="K124">
        <v>0</v>
      </c>
      <c r="L124" t="s">
        <v>24</v>
      </c>
      <c r="M124">
        <v>18.38546848</v>
      </c>
      <c r="N124">
        <v>500</v>
      </c>
      <c r="P124" t="b">
        <v>1</v>
      </c>
      <c r="Q124">
        <v>1.2725450899999999</v>
      </c>
      <c r="R124">
        <v>35.813953490000003</v>
      </c>
      <c r="T124" t="s">
        <v>839</v>
      </c>
      <c r="U124">
        <v>0</v>
      </c>
      <c r="W124" t="s">
        <v>17</v>
      </c>
      <c r="Y124">
        <v>271</v>
      </c>
      <c r="Z124">
        <v>0.56999999999999995</v>
      </c>
      <c r="AA124">
        <v>229</v>
      </c>
      <c r="AB124">
        <v>271</v>
      </c>
      <c r="AC124">
        <v>0.56999999999999995</v>
      </c>
      <c r="AD124">
        <v>6880</v>
      </c>
      <c r="AE124" s="1">
        <v>42960</v>
      </c>
      <c r="AF124" s="1">
        <v>42963</v>
      </c>
      <c r="AG124">
        <v>228.94542290000001</v>
      </c>
      <c r="AH124" t="s">
        <v>7</v>
      </c>
      <c r="AI124" t="s">
        <v>840</v>
      </c>
      <c r="AJ124" t="s">
        <v>841</v>
      </c>
      <c r="AK124">
        <v>500</v>
      </c>
      <c r="AL124">
        <v>127</v>
      </c>
      <c r="AM124">
        <v>9980</v>
      </c>
      <c r="AN124" t="s">
        <v>842</v>
      </c>
      <c r="AO124">
        <v>872</v>
      </c>
      <c r="AP124" s="6" t="s">
        <v>1105</v>
      </c>
      <c r="AQ124">
        <v>76.89</v>
      </c>
      <c r="AR124">
        <v>1</v>
      </c>
      <c r="AS124">
        <v>2</v>
      </c>
      <c r="AT124">
        <v>1</v>
      </c>
      <c r="AU124">
        <v>1</v>
      </c>
      <c r="AV124">
        <v>0</v>
      </c>
      <c r="AW124">
        <v>1</v>
      </c>
      <c r="AX124">
        <v>0</v>
      </c>
      <c r="AY124">
        <v>1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2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1</v>
      </c>
      <c r="BN124">
        <v>0</v>
      </c>
      <c r="BO124">
        <v>0</v>
      </c>
      <c r="BP124">
        <v>0</v>
      </c>
      <c r="BQ124">
        <v>0</v>
      </c>
      <c r="BR124" t="s">
        <v>1168</v>
      </c>
    </row>
    <row r="125" spans="1:70">
      <c r="A125" t="e">
        <f>-KrRUBQOjhnluumgcGqR</f>
        <v>#NAME?</v>
      </c>
      <c r="B125" t="s">
        <v>843</v>
      </c>
      <c r="D125" t="s">
        <v>1</v>
      </c>
      <c r="E125" t="s">
        <v>727</v>
      </c>
      <c r="G125" t="s">
        <v>32</v>
      </c>
      <c r="I125" t="s">
        <v>741</v>
      </c>
      <c r="J125">
        <v>60</v>
      </c>
      <c r="K125">
        <v>0</v>
      </c>
      <c r="L125" t="s">
        <v>844</v>
      </c>
      <c r="M125">
        <v>18.10957299</v>
      </c>
      <c r="N125">
        <v>500</v>
      </c>
      <c r="P125" t="b">
        <v>1</v>
      </c>
      <c r="Q125">
        <v>1.203235592</v>
      </c>
      <c r="R125">
        <v>38.802992519999997</v>
      </c>
      <c r="T125" t="s">
        <v>845</v>
      </c>
      <c r="U125">
        <v>0</v>
      </c>
      <c r="W125" t="s">
        <v>17</v>
      </c>
      <c r="Y125">
        <v>280</v>
      </c>
      <c r="Z125">
        <v>0.59</v>
      </c>
      <c r="AA125">
        <v>220</v>
      </c>
      <c r="AB125">
        <v>280</v>
      </c>
      <c r="AC125">
        <v>0.59</v>
      </c>
      <c r="AD125">
        <v>6560</v>
      </c>
      <c r="AE125" s="1">
        <v>42960</v>
      </c>
      <c r="AF125" s="1">
        <v>42962</v>
      </c>
      <c r="AG125">
        <v>221.91205310000001</v>
      </c>
      <c r="AH125" t="s">
        <v>7</v>
      </c>
      <c r="AI125" t="s">
        <v>846</v>
      </c>
      <c r="AJ125" t="s">
        <v>847</v>
      </c>
      <c r="AK125">
        <v>500</v>
      </c>
      <c r="AL125">
        <v>119</v>
      </c>
      <c r="AM125">
        <v>9890</v>
      </c>
      <c r="AN125" t="s">
        <v>842</v>
      </c>
      <c r="AO125">
        <v>872</v>
      </c>
      <c r="AP125" s="6" t="s">
        <v>1106</v>
      </c>
      <c r="AQ125">
        <v>65.92</v>
      </c>
      <c r="AR125">
        <v>1</v>
      </c>
      <c r="AS125">
        <v>2</v>
      </c>
      <c r="AT125">
        <v>1</v>
      </c>
      <c r="AU125">
        <v>1</v>
      </c>
      <c r="AV125">
        <v>0</v>
      </c>
      <c r="AW125">
        <v>1</v>
      </c>
      <c r="AX125">
        <v>0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2</v>
      </c>
      <c r="BF125">
        <v>0</v>
      </c>
      <c r="BG125">
        <v>0</v>
      </c>
      <c r="BH125">
        <v>0</v>
      </c>
      <c r="BI125">
        <v>0</v>
      </c>
      <c r="BJ125">
        <v>1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 t="s">
        <v>1168</v>
      </c>
    </row>
    <row r="126" spans="1:70">
      <c r="A126" t="e">
        <f>-KrRY5M-RdQIE3XQZOtB</f>
        <v>#NAME?</v>
      </c>
      <c r="B126" t="s">
        <v>848</v>
      </c>
      <c r="D126" t="s">
        <v>1</v>
      </c>
      <c r="E126" t="s">
        <v>727</v>
      </c>
      <c r="G126" t="s">
        <v>32</v>
      </c>
      <c r="I126" t="s">
        <v>849</v>
      </c>
      <c r="J126">
        <v>60</v>
      </c>
      <c r="K126">
        <v>0</v>
      </c>
      <c r="L126" t="s">
        <v>844</v>
      </c>
      <c r="M126">
        <v>13.538621989999999</v>
      </c>
      <c r="N126">
        <v>500</v>
      </c>
      <c r="P126" t="b">
        <v>1</v>
      </c>
      <c r="Q126">
        <v>1.0439894590000001</v>
      </c>
      <c r="R126">
        <v>45.510430309999997</v>
      </c>
      <c r="T126" t="s">
        <v>850</v>
      </c>
      <c r="U126">
        <v>0</v>
      </c>
      <c r="W126" t="s">
        <v>17</v>
      </c>
      <c r="Y126">
        <v>280</v>
      </c>
      <c r="Z126">
        <v>0.59</v>
      </c>
      <c r="AA126">
        <v>220</v>
      </c>
      <c r="AB126">
        <v>280</v>
      </c>
      <c r="AC126">
        <v>0.59</v>
      </c>
      <c r="AD126">
        <v>6560</v>
      </c>
      <c r="AE126" s="1">
        <v>42960</v>
      </c>
      <c r="AG126">
        <v>220.0084976</v>
      </c>
      <c r="AH126" t="s">
        <v>7</v>
      </c>
      <c r="AI126" t="s">
        <v>851</v>
      </c>
      <c r="AJ126" t="s">
        <v>852</v>
      </c>
      <c r="AK126">
        <v>500</v>
      </c>
      <c r="AL126">
        <v>103</v>
      </c>
      <c r="AM126">
        <v>9866</v>
      </c>
      <c r="AN126" t="s">
        <v>842</v>
      </c>
      <c r="AO126">
        <v>872</v>
      </c>
      <c r="AP126" s="6" t="s">
        <v>1107</v>
      </c>
      <c r="AQ126">
        <v>71.02</v>
      </c>
      <c r="AR126">
        <v>1</v>
      </c>
      <c r="AS126">
        <v>2</v>
      </c>
      <c r="AT126">
        <v>1</v>
      </c>
      <c r="AU126">
        <v>1</v>
      </c>
      <c r="AV126">
        <v>0</v>
      </c>
      <c r="AW126">
        <v>1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1</v>
      </c>
      <c r="BN126">
        <v>0</v>
      </c>
      <c r="BO126">
        <v>0</v>
      </c>
      <c r="BP126">
        <v>0</v>
      </c>
      <c r="BQ126">
        <v>0</v>
      </c>
      <c r="BR126" t="s">
        <v>1168</v>
      </c>
    </row>
    <row r="127" spans="1:70">
      <c r="A127" t="e">
        <f>-KrfWox6YOULQB9AgeAi</f>
        <v>#NAME?</v>
      </c>
      <c r="B127" t="s">
        <v>853</v>
      </c>
      <c r="D127" t="s">
        <v>1</v>
      </c>
      <c r="E127" t="s">
        <v>854</v>
      </c>
      <c r="G127" t="s">
        <v>32</v>
      </c>
      <c r="H127" t="s">
        <v>855</v>
      </c>
      <c r="J127">
        <v>45</v>
      </c>
      <c r="K127">
        <v>25</v>
      </c>
      <c r="L127" t="s">
        <v>4</v>
      </c>
      <c r="M127">
        <v>14.65862579</v>
      </c>
      <c r="N127">
        <v>250</v>
      </c>
      <c r="P127" t="b">
        <v>1</v>
      </c>
      <c r="Q127">
        <v>0.84657656299999995</v>
      </c>
      <c r="R127">
        <v>50.272660279999997</v>
      </c>
      <c r="T127" t="s">
        <v>856</v>
      </c>
      <c r="U127">
        <v>0</v>
      </c>
      <c r="W127" t="s">
        <v>6</v>
      </c>
      <c r="Y127">
        <v>122</v>
      </c>
      <c r="Z127">
        <v>0.51</v>
      </c>
      <c r="AA127">
        <v>128</v>
      </c>
      <c r="AB127">
        <v>122</v>
      </c>
      <c r="AC127">
        <v>0.51</v>
      </c>
      <c r="AD127">
        <v>3920</v>
      </c>
      <c r="AE127" s="1">
        <v>42978</v>
      </c>
      <c r="AF127" s="1">
        <v>42978</v>
      </c>
      <c r="AG127">
        <v>128.0158089</v>
      </c>
      <c r="AH127" t="s">
        <v>7</v>
      </c>
      <c r="AI127" t="s">
        <v>857</v>
      </c>
      <c r="AJ127" t="s">
        <v>858</v>
      </c>
      <c r="AK127">
        <v>250</v>
      </c>
      <c r="AL127">
        <v>57</v>
      </c>
      <c r="AM127">
        <v>6733</v>
      </c>
      <c r="AN127" t="s">
        <v>38</v>
      </c>
      <c r="AO127" t="s">
        <v>859</v>
      </c>
      <c r="AP127" s="10" t="s">
        <v>1108</v>
      </c>
      <c r="AQ127">
        <v>84.87</v>
      </c>
      <c r="AR127">
        <v>1</v>
      </c>
      <c r="AS127">
        <v>3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1</v>
      </c>
      <c r="BB127">
        <v>1</v>
      </c>
      <c r="BC127">
        <v>0</v>
      </c>
      <c r="BD127">
        <v>0</v>
      </c>
      <c r="BE127">
        <v>2</v>
      </c>
      <c r="BF127">
        <v>1</v>
      </c>
      <c r="BG127">
        <v>0</v>
      </c>
      <c r="BH127">
        <v>1</v>
      </c>
      <c r="BI127">
        <v>1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 t="s">
        <v>1175</v>
      </c>
    </row>
    <row r="128" spans="1:70">
      <c r="A128" t="e">
        <f>-KrfXjYxKOTMVvzqcv91</f>
        <v>#NAME?</v>
      </c>
      <c r="B128" t="s">
        <v>853</v>
      </c>
      <c r="D128" t="s">
        <v>1</v>
      </c>
      <c r="E128" t="s">
        <v>860</v>
      </c>
      <c r="G128" t="s">
        <v>32</v>
      </c>
      <c r="H128" t="s">
        <v>855</v>
      </c>
      <c r="J128">
        <v>50</v>
      </c>
      <c r="K128">
        <v>25</v>
      </c>
      <c r="L128" t="s">
        <v>4</v>
      </c>
      <c r="M128">
        <v>20.355119250000001</v>
      </c>
      <c r="N128">
        <v>250</v>
      </c>
      <c r="P128" t="b">
        <v>1</v>
      </c>
      <c r="Q128">
        <v>0.97103091100000005</v>
      </c>
      <c r="R128">
        <v>58.041170790000002</v>
      </c>
      <c r="T128" t="s">
        <v>861</v>
      </c>
      <c r="U128">
        <v>0</v>
      </c>
      <c r="W128" t="s">
        <v>6</v>
      </c>
      <c r="Y128">
        <v>133</v>
      </c>
      <c r="Z128">
        <v>0.56000000000000005</v>
      </c>
      <c r="AA128">
        <v>117</v>
      </c>
      <c r="AB128">
        <v>133</v>
      </c>
      <c r="AC128">
        <v>0.56000000000000005</v>
      </c>
      <c r="AD128">
        <v>3360</v>
      </c>
      <c r="AE128" s="1">
        <v>42963</v>
      </c>
      <c r="AF128" s="1">
        <v>42978</v>
      </c>
      <c r="AG128">
        <v>117.0801768</v>
      </c>
      <c r="AH128" t="s">
        <v>7</v>
      </c>
      <c r="AI128" t="s">
        <v>862</v>
      </c>
      <c r="AJ128" t="s">
        <v>863</v>
      </c>
      <c r="AK128">
        <v>250</v>
      </c>
      <c r="AL128">
        <v>60</v>
      </c>
      <c r="AM128">
        <v>6179</v>
      </c>
      <c r="AN128" t="s">
        <v>38</v>
      </c>
      <c r="AO128" t="s">
        <v>859</v>
      </c>
      <c r="AP128" s="10" t="s">
        <v>1109</v>
      </c>
      <c r="AQ128">
        <v>85.12</v>
      </c>
      <c r="AR128">
        <v>1</v>
      </c>
      <c r="AS128">
        <v>3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1</v>
      </c>
      <c r="BB128">
        <v>1</v>
      </c>
      <c r="BC128">
        <v>0</v>
      </c>
      <c r="BD128">
        <v>0</v>
      </c>
      <c r="BE128">
        <v>2</v>
      </c>
      <c r="BF128">
        <v>1</v>
      </c>
      <c r="BG128">
        <v>0</v>
      </c>
      <c r="BH128">
        <v>1</v>
      </c>
      <c r="BI128">
        <v>1</v>
      </c>
      <c r="BJ128">
        <v>0</v>
      </c>
      <c r="BK128">
        <v>0</v>
      </c>
      <c r="BL128">
        <v>0</v>
      </c>
      <c r="BM128">
        <v>1</v>
      </c>
      <c r="BN128">
        <v>0</v>
      </c>
      <c r="BO128">
        <v>0</v>
      </c>
      <c r="BP128">
        <v>0</v>
      </c>
      <c r="BQ128">
        <v>0</v>
      </c>
      <c r="BR128" t="s">
        <v>1175</v>
      </c>
    </row>
    <row r="129" spans="1:70">
      <c r="A129" t="e">
        <f>-KrgL5TGdBBZwAHDWO2A</f>
        <v>#NAME?</v>
      </c>
      <c r="B129" t="s">
        <v>843</v>
      </c>
      <c r="D129" t="s">
        <v>1</v>
      </c>
      <c r="E129" t="s">
        <v>727</v>
      </c>
      <c r="G129" t="s">
        <v>32</v>
      </c>
      <c r="I129" t="s">
        <v>741</v>
      </c>
      <c r="J129">
        <v>60</v>
      </c>
      <c r="K129">
        <v>0</v>
      </c>
      <c r="L129" t="s">
        <v>864</v>
      </c>
      <c r="M129">
        <v>29.270100039999999</v>
      </c>
      <c r="N129">
        <v>500</v>
      </c>
      <c r="P129" t="b">
        <v>1</v>
      </c>
      <c r="Q129">
        <v>0.99318403099999997</v>
      </c>
      <c r="R129">
        <v>35.556855859999999</v>
      </c>
      <c r="T129" t="s">
        <v>865</v>
      </c>
      <c r="U129">
        <v>0</v>
      </c>
      <c r="W129" t="s">
        <v>17</v>
      </c>
      <c r="Y129">
        <v>280</v>
      </c>
      <c r="Z129">
        <v>0.59</v>
      </c>
      <c r="AA129">
        <v>220</v>
      </c>
      <c r="AB129">
        <v>280</v>
      </c>
      <c r="AC129">
        <v>0.59</v>
      </c>
      <c r="AD129">
        <v>6560</v>
      </c>
      <c r="AE129" s="1">
        <v>42963</v>
      </c>
      <c r="AF129" s="1">
        <v>42966</v>
      </c>
      <c r="AG129">
        <v>219.41545339999999</v>
      </c>
      <c r="AH129" t="s">
        <v>7</v>
      </c>
      <c r="AI129" t="s">
        <v>866</v>
      </c>
      <c r="AJ129" t="s">
        <v>867</v>
      </c>
      <c r="AK129">
        <v>500</v>
      </c>
      <c r="AL129">
        <v>102</v>
      </c>
      <c r="AM129">
        <v>10270</v>
      </c>
      <c r="AN129" t="s">
        <v>38</v>
      </c>
      <c r="AO129">
        <v>872</v>
      </c>
      <c r="AP129" s="11" t="s">
        <v>1110</v>
      </c>
      <c r="AQ129">
        <v>72.41</v>
      </c>
      <c r="AR129">
        <v>0</v>
      </c>
      <c r="AS129">
        <v>3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0</v>
      </c>
      <c r="BD129">
        <v>0</v>
      </c>
      <c r="BE129">
        <v>2</v>
      </c>
      <c r="BF129">
        <v>0</v>
      </c>
      <c r="BG129">
        <v>0</v>
      </c>
      <c r="BH129">
        <v>0</v>
      </c>
      <c r="BI129">
        <v>1</v>
      </c>
      <c r="BJ129">
        <v>0</v>
      </c>
      <c r="BK129">
        <v>0</v>
      </c>
      <c r="BL129">
        <v>0</v>
      </c>
      <c r="BM129">
        <v>1</v>
      </c>
      <c r="BN129">
        <v>0</v>
      </c>
      <c r="BO129">
        <v>0</v>
      </c>
      <c r="BP129">
        <v>0</v>
      </c>
      <c r="BQ129">
        <v>1</v>
      </c>
      <c r="BR129" t="s">
        <v>1153</v>
      </c>
    </row>
    <row r="130" spans="1:70">
      <c r="A130" t="e">
        <f>-Krga-A_U7T54TKCMwoq</f>
        <v>#NAME?</v>
      </c>
      <c r="B130" t="s">
        <v>868</v>
      </c>
      <c r="D130" t="s">
        <v>1</v>
      </c>
      <c r="E130" t="s">
        <v>869</v>
      </c>
      <c r="G130" t="s">
        <v>32</v>
      </c>
      <c r="I130" t="s">
        <v>3</v>
      </c>
      <c r="J130">
        <v>45</v>
      </c>
      <c r="K130">
        <v>18</v>
      </c>
      <c r="L130" t="s">
        <v>190</v>
      </c>
      <c r="M130">
        <v>24.895283769999999</v>
      </c>
      <c r="N130">
        <v>20000</v>
      </c>
      <c r="P130" t="b">
        <v>1</v>
      </c>
      <c r="Q130">
        <v>0.517432059</v>
      </c>
      <c r="R130">
        <v>60.543493339999998</v>
      </c>
      <c r="T130" t="s">
        <v>870</v>
      </c>
      <c r="U130">
        <v>0</v>
      </c>
      <c r="W130" t="s">
        <v>6</v>
      </c>
      <c r="X130" t="s">
        <v>871</v>
      </c>
      <c r="Y130">
        <v>12880</v>
      </c>
      <c r="Z130">
        <v>0.7</v>
      </c>
      <c r="AA130">
        <v>7120</v>
      </c>
      <c r="AB130">
        <v>12880</v>
      </c>
      <c r="AC130">
        <v>0.7</v>
      </c>
      <c r="AD130">
        <v>192000</v>
      </c>
      <c r="AE130" s="1">
        <v>42963</v>
      </c>
      <c r="AG130">
        <v>7123.4983039999997</v>
      </c>
      <c r="AH130" t="s">
        <v>7</v>
      </c>
      <c r="AI130" t="s">
        <v>872</v>
      </c>
      <c r="AJ130" t="s">
        <v>873</v>
      </c>
      <c r="AK130">
        <v>20000</v>
      </c>
      <c r="AL130">
        <v>1820</v>
      </c>
      <c r="AM130">
        <v>351737</v>
      </c>
      <c r="AN130" t="s">
        <v>38</v>
      </c>
      <c r="AO130" t="s">
        <v>874</v>
      </c>
      <c r="AP130" t="s">
        <v>1111</v>
      </c>
      <c r="AQ130">
        <v>82.37</v>
      </c>
      <c r="AR130">
        <v>1</v>
      </c>
      <c r="AS130">
        <v>3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1</v>
      </c>
      <c r="BB130">
        <v>1</v>
      </c>
      <c r="BC130">
        <v>0</v>
      </c>
      <c r="BD130">
        <v>0</v>
      </c>
      <c r="BE130">
        <v>2</v>
      </c>
      <c r="BF130">
        <v>0</v>
      </c>
      <c r="BG130">
        <v>0</v>
      </c>
      <c r="BH130">
        <v>0</v>
      </c>
      <c r="BI130">
        <v>1</v>
      </c>
      <c r="BJ130">
        <v>1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 t="s">
        <v>1153</v>
      </c>
    </row>
    <row r="131" spans="1:70">
      <c r="A131" t="e">
        <f>-KrlHfmcXeOC8ZPVuar2</f>
        <v>#NAME?</v>
      </c>
      <c r="B131" t="s">
        <v>875</v>
      </c>
      <c r="D131" t="s">
        <v>1</v>
      </c>
      <c r="E131" t="s">
        <v>876</v>
      </c>
      <c r="G131" t="s">
        <v>32</v>
      </c>
      <c r="H131" t="s">
        <v>877</v>
      </c>
      <c r="I131" t="s">
        <v>3</v>
      </c>
      <c r="J131">
        <v>75</v>
      </c>
      <c r="K131">
        <v>25</v>
      </c>
      <c r="L131" t="s">
        <v>4</v>
      </c>
      <c r="M131">
        <v>8.7489704400000008</v>
      </c>
      <c r="N131">
        <v>100</v>
      </c>
      <c r="P131" t="b">
        <v>1</v>
      </c>
      <c r="Q131">
        <v>0.99372384899999999</v>
      </c>
      <c r="R131">
        <v>48.163476459999998</v>
      </c>
      <c r="T131" t="s">
        <v>878</v>
      </c>
      <c r="U131">
        <v>0</v>
      </c>
      <c r="W131" t="s">
        <v>17</v>
      </c>
      <c r="X131" t="s">
        <v>879</v>
      </c>
      <c r="Y131">
        <v>56</v>
      </c>
      <c r="Z131">
        <v>0.56000000000000005</v>
      </c>
      <c r="AA131">
        <v>44</v>
      </c>
      <c r="AB131">
        <v>56</v>
      </c>
      <c r="AC131">
        <v>0.56000000000000005</v>
      </c>
      <c r="AD131">
        <v>1280</v>
      </c>
      <c r="AE131" s="1">
        <v>42997</v>
      </c>
      <c r="AF131" s="1">
        <v>42999</v>
      </c>
      <c r="AG131">
        <v>44.064735910000003</v>
      </c>
      <c r="AH131" t="s">
        <v>7</v>
      </c>
      <c r="AI131" t="s">
        <v>880</v>
      </c>
      <c r="AJ131" t="s">
        <v>881</v>
      </c>
      <c r="AK131">
        <v>100</v>
      </c>
      <c r="AL131">
        <v>19</v>
      </c>
      <c r="AM131">
        <v>1912</v>
      </c>
      <c r="AN131" t="s">
        <v>38</v>
      </c>
      <c r="AO131" t="s">
        <v>882</v>
      </c>
      <c r="AP131" t="s">
        <v>1112</v>
      </c>
      <c r="AQ131">
        <v>63.05</v>
      </c>
      <c r="AR131">
        <v>0</v>
      </c>
      <c r="AS131">
        <v>3</v>
      </c>
      <c r="AT131">
        <v>1</v>
      </c>
      <c r="AU131">
        <v>1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3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0</v>
      </c>
      <c r="BL131">
        <v>0</v>
      </c>
      <c r="BM131">
        <v>1</v>
      </c>
      <c r="BN131">
        <v>0</v>
      </c>
      <c r="BO131">
        <v>0</v>
      </c>
      <c r="BP131">
        <v>0</v>
      </c>
      <c r="BQ131">
        <v>0</v>
      </c>
      <c r="BR131" t="s">
        <v>1153</v>
      </c>
    </row>
    <row r="132" spans="1:70">
      <c r="A132" t="e">
        <f>-KtCkElBA3E_20r5MSUS</f>
        <v>#NAME?</v>
      </c>
      <c r="B132" t="s">
        <v>843</v>
      </c>
      <c r="D132" t="s">
        <v>1</v>
      </c>
      <c r="E132" t="s">
        <v>727</v>
      </c>
      <c r="G132" t="s">
        <v>32</v>
      </c>
      <c r="I132" t="s">
        <v>741</v>
      </c>
      <c r="J132">
        <v>60</v>
      </c>
      <c r="K132">
        <v>18</v>
      </c>
      <c r="L132" t="s">
        <v>883</v>
      </c>
      <c r="M132">
        <v>13.4886126</v>
      </c>
      <c r="N132">
        <v>2000</v>
      </c>
      <c r="P132" t="b">
        <v>1</v>
      </c>
      <c r="Q132">
        <v>0.57670511400000002</v>
      </c>
      <c r="R132">
        <v>42.960624690000003</v>
      </c>
      <c r="T132" t="s">
        <v>884</v>
      </c>
      <c r="U132">
        <v>0</v>
      </c>
      <c r="W132" t="s">
        <v>17</v>
      </c>
      <c r="Y132">
        <v>1121</v>
      </c>
      <c r="Z132">
        <v>0.59</v>
      </c>
      <c r="AA132">
        <v>879</v>
      </c>
      <c r="AB132">
        <v>1121</v>
      </c>
      <c r="AC132">
        <v>0.59</v>
      </c>
      <c r="AD132">
        <v>26240</v>
      </c>
      <c r="AE132" s="1">
        <v>42982</v>
      </c>
      <c r="AF132" s="1">
        <v>42996</v>
      </c>
      <c r="AG132">
        <v>879.06538660000001</v>
      </c>
      <c r="AH132" t="s">
        <v>7</v>
      </c>
      <c r="AI132" t="s">
        <v>885</v>
      </c>
      <c r="AJ132" t="s">
        <v>886</v>
      </c>
      <c r="AK132">
        <v>2000</v>
      </c>
      <c r="AL132">
        <v>173</v>
      </c>
      <c r="AM132">
        <v>29998</v>
      </c>
      <c r="AN132" t="s">
        <v>887</v>
      </c>
      <c r="AO132">
        <v>872</v>
      </c>
      <c r="AP132" s="11" t="s">
        <v>1113</v>
      </c>
      <c r="AQ132">
        <v>67.58</v>
      </c>
      <c r="AR132">
        <v>0</v>
      </c>
      <c r="AS132">
        <v>3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2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1</v>
      </c>
      <c r="BN132">
        <v>0</v>
      </c>
      <c r="BO132">
        <v>0</v>
      </c>
      <c r="BP132">
        <v>0</v>
      </c>
      <c r="BQ132">
        <v>1</v>
      </c>
      <c r="BR132" t="s">
        <v>1153</v>
      </c>
    </row>
    <row r="133" spans="1:70">
      <c r="A133" t="e">
        <f>-Ks5J_rV6feCQBC9IyrP</f>
        <v>#NAME?</v>
      </c>
      <c r="B133" t="s">
        <v>888</v>
      </c>
      <c r="D133" t="s">
        <v>1</v>
      </c>
      <c r="G133" t="s">
        <v>32</v>
      </c>
      <c r="I133" t="s">
        <v>3</v>
      </c>
      <c r="J133">
        <v>60</v>
      </c>
      <c r="K133">
        <v>18</v>
      </c>
      <c r="L133" t="s">
        <v>24</v>
      </c>
      <c r="M133">
        <v>25.2645324</v>
      </c>
      <c r="N133">
        <v>400</v>
      </c>
      <c r="P133" t="b">
        <v>1</v>
      </c>
      <c r="Q133">
        <v>0.90001782200000002</v>
      </c>
      <c r="R133">
        <v>38.058183749999998</v>
      </c>
      <c r="T133" t="s">
        <v>889</v>
      </c>
      <c r="U133">
        <v>0</v>
      </c>
      <c r="W133" t="s">
        <v>17</v>
      </c>
      <c r="Y133">
        <v>129</v>
      </c>
      <c r="Z133">
        <v>0.34</v>
      </c>
      <c r="AA133">
        <v>271</v>
      </c>
      <c r="AB133">
        <v>129</v>
      </c>
      <c r="AC133">
        <v>0.34</v>
      </c>
      <c r="AD133">
        <v>8448</v>
      </c>
      <c r="AE133" s="1">
        <v>42968</v>
      </c>
      <c r="AF133" s="1">
        <v>42979</v>
      </c>
      <c r="AG133">
        <v>271.032647</v>
      </c>
      <c r="AH133" t="s">
        <v>7</v>
      </c>
      <c r="AI133" t="s">
        <v>890</v>
      </c>
      <c r="AJ133" t="s">
        <v>891</v>
      </c>
      <c r="AK133">
        <v>400</v>
      </c>
      <c r="AL133">
        <v>101</v>
      </c>
      <c r="AM133">
        <v>11222</v>
      </c>
      <c r="AN133" t="s">
        <v>38</v>
      </c>
      <c r="AO133">
        <v>872</v>
      </c>
      <c r="AP133" s="11" t="s">
        <v>1113</v>
      </c>
      <c r="AQ133">
        <v>77.62</v>
      </c>
      <c r="AR133">
        <v>0</v>
      </c>
      <c r="AS133">
        <v>3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0</v>
      </c>
      <c r="BD133">
        <v>0</v>
      </c>
      <c r="BE133">
        <v>2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0</v>
      </c>
      <c r="BP133">
        <v>0</v>
      </c>
      <c r="BQ133">
        <v>1</v>
      </c>
      <c r="BR133" t="s">
        <v>1153</v>
      </c>
    </row>
    <row r="134" spans="1:70">
      <c r="A134" t="e">
        <f>-KrwR7h0Mh5vdAsxgICt</f>
        <v>#NAME?</v>
      </c>
      <c r="B134" t="s">
        <v>843</v>
      </c>
      <c r="D134" t="s">
        <v>1</v>
      </c>
      <c r="E134" t="s">
        <v>727</v>
      </c>
      <c r="G134" t="s">
        <v>32</v>
      </c>
      <c r="I134" t="s">
        <v>741</v>
      </c>
      <c r="J134">
        <v>60</v>
      </c>
      <c r="K134">
        <v>18</v>
      </c>
      <c r="L134" t="s">
        <v>892</v>
      </c>
      <c r="M134">
        <v>35.851095180000002</v>
      </c>
      <c r="N134">
        <v>600</v>
      </c>
      <c r="P134" t="b">
        <v>1</v>
      </c>
      <c r="Q134">
        <v>1.04109589</v>
      </c>
      <c r="R134">
        <v>39.880032720000003</v>
      </c>
      <c r="T134" t="s">
        <v>893</v>
      </c>
      <c r="U134">
        <v>0</v>
      </c>
      <c r="W134" t="s">
        <v>17</v>
      </c>
      <c r="Y134">
        <v>336</v>
      </c>
      <c r="Z134">
        <v>0.59</v>
      </c>
      <c r="AA134">
        <v>264</v>
      </c>
      <c r="AB134">
        <v>336</v>
      </c>
      <c r="AC134">
        <v>0.59</v>
      </c>
      <c r="AD134">
        <v>7872</v>
      </c>
      <c r="AE134" s="1">
        <v>42967</v>
      </c>
      <c r="AF134" s="1">
        <v>42979</v>
      </c>
      <c r="AG134">
        <v>264.02386419999999</v>
      </c>
      <c r="AH134" t="s">
        <v>7</v>
      </c>
      <c r="AI134" t="s">
        <v>894</v>
      </c>
      <c r="AJ134" t="s">
        <v>895</v>
      </c>
      <c r="AK134">
        <v>600</v>
      </c>
      <c r="AL134">
        <v>114</v>
      </c>
      <c r="AM134">
        <v>10950</v>
      </c>
      <c r="AN134" t="s">
        <v>38</v>
      </c>
      <c r="AO134">
        <v>872</v>
      </c>
      <c r="AP134" s="11" t="s">
        <v>1113</v>
      </c>
      <c r="AQ134">
        <v>78.05</v>
      </c>
      <c r="AR134">
        <v>0</v>
      </c>
      <c r="AS134">
        <v>3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2</v>
      </c>
      <c r="BF134">
        <v>0</v>
      </c>
      <c r="BG134">
        <v>0</v>
      </c>
      <c r="BH134">
        <v>0</v>
      </c>
      <c r="BI134">
        <v>1</v>
      </c>
      <c r="BJ134">
        <v>0</v>
      </c>
      <c r="BK134">
        <v>0</v>
      </c>
      <c r="BL134">
        <v>0</v>
      </c>
      <c r="BM134">
        <v>1</v>
      </c>
      <c r="BN134">
        <v>0</v>
      </c>
      <c r="BO134">
        <v>0</v>
      </c>
      <c r="BP134">
        <v>0</v>
      </c>
      <c r="BQ134">
        <v>1</v>
      </c>
      <c r="BR134" t="s">
        <v>1153</v>
      </c>
    </row>
    <row r="135" spans="1:70">
      <c r="A135" t="e">
        <f>-Ks5I_1GOPB5eyd7DM_M</f>
        <v>#NAME?</v>
      </c>
      <c r="B135" t="s">
        <v>896</v>
      </c>
      <c r="D135" t="s">
        <v>1</v>
      </c>
      <c r="G135" t="s">
        <v>32</v>
      </c>
      <c r="I135" t="s">
        <v>897</v>
      </c>
      <c r="J135">
        <v>60</v>
      </c>
      <c r="K135">
        <v>18</v>
      </c>
      <c r="L135" t="s">
        <v>24</v>
      </c>
      <c r="M135">
        <v>26.199700069999999</v>
      </c>
      <c r="N135">
        <v>200</v>
      </c>
      <c r="P135" t="b">
        <v>1</v>
      </c>
      <c r="Q135">
        <v>1.6694490820000001</v>
      </c>
      <c r="R135">
        <v>32.125946970000001</v>
      </c>
      <c r="T135" t="s">
        <v>898</v>
      </c>
      <c r="U135">
        <v>0</v>
      </c>
      <c r="W135" t="s">
        <v>17</v>
      </c>
      <c r="Y135">
        <v>92</v>
      </c>
      <c r="Z135">
        <v>0.46</v>
      </c>
      <c r="AA135">
        <v>108</v>
      </c>
      <c r="AB135">
        <v>92</v>
      </c>
      <c r="AC135">
        <v>0.46</v>
      </c>
      <c r="AD135">
        <v>4224</v>
      </c>
      <c r="AE135" s="1">
        <v>42968</v>
      </c>
      <c r="AF135" s="1">
        <v>42979</v>
      </c>
      <c r="AG135">
        <v>108.0848972</v>
      </c>
      <c r="AH135" t="s">
        <v>7</v>
      </c>
      <c r="AI135" t="s">
        <v>899</v>
      </c>
      <c r="AJ135" t="s">
        <v>900</v>
      </c>
      <c r="AK135">
        <v>200</v>
      </c>
      <c r="AL135">
        <v>70</v>
      </c>
      <c r="AM135">
        <v>4193</v>
      </c>
      <c r="AN135" t="s">
        <v>38</v>
      </c>
      <c r="AO135">
        <v>872</v>
      </c>
      <c r="AP135" s="11" t="s">
        <v>1113</v>
      </c>
      <c r="AQ135">
        <v>80.22</v>
      </c>
      <c r="AR135">
        <v>0</v>
      </c>
      <c r="AS135">
        <v>3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0</v>
      </c>
      <c r="BD135">
        <v>0</v>
      </c>
      <c r="BE135">
        <v>2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1</v>
      </c>
      <c r="BR135" t="s">
        <v>1153</v>
      </c>
    </row>
    <row r="136" spans="1:70">
      <c r="A136" t="e">
        <f>-Ks5KIcdZnC8VMiPufNU</f>
        <v>#NAME?</v>
      </c>
      <c r="B136" t="s">
        <v>901</v>
      </c>
      <c r="D136" t="s">
        <v>1</v>
      </c>
      <c r="G136" t="s">
        <v>32</v>
      </c>
      <c r="I136" t="s">
        <v>897</v>
      </c>
      <c r="J136">
        <v>60</v>
      </c>
      <c r="K136">
        <v>18</v>
      </c>
      <c r="L136" t="s">
        <v>24</v>
      </c>
      <c r="M136">
        <v>26.865576279999999</v>
      </c>
      <c r="N136">
        <v>200</v>
      </c>
      <c r="P136" t="b">
        <v>1</v>
      </c>
      <c r="Q136">
        <v>1.5933412600000001</v>
      </c>
      <c r="R136">
        <v>32.704995289999999</v>
      </c>
      <c r="T136" t="s">
        <v>902</v>
      </c>
      <c r="U136">
        <v>0</v>
      </c>
      <c r="W136" t="s">
        <v>17</v>
      </c>
      <c r="Y136">
        <v>92</v>
      </c>
      <c r="Z136">
        <v>0.46</v>
      </c>
      <c r="AA136">
        <v>108</v>
      </c>
      <c r="AB136">
        <v>92</v>
      </c>
      <c r="AC136">
        <v>0.46</v>
      </c>
      <c r="AD136">
        <v>4224</v>
      </c>
      <c r="AE136" s="1">
        <v>42968</v>
      </c>
      <c r="AF136" s="1">
        <v>42979</v>
      </c>
      <c r="AG136">
        <v>108.07646889999999</v>
      </c>
      <c r="AH136" t="s">
        <v>7</v>
      </c>
      <c r="AI136" t="s">
        <v>903</v>
      </c>
      <c r="AJ136" t="s">
        <v>904</v>
      </c>
      <c r="AK136">
        <v>200</v>
      </c>
      <c r="AL136">
        <v>67</v>
      </c>
      <c r="AM136">
        <v>4205</v>
      </c>
      <c r="AN136" t="s">
        <v>38</v>
      </c>
      <c r="AO136">
        <v>872</v>
      </c>
      <c r="AP136" s="11" t="s">
        <v>1113</v>
      </c>
      <c r="AQ136">
        <v>82.43</v>
      </c>
      <c r="AR136">
        <v>0</v>
      </c>
      <c r="AS136">
        <v>3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2</v>
      </c>
      <c r="BF136">
        <v>0</v>
      </c>
      <c r="BG136">
        <v>0</v>
      </c>
      <c r="BH136">
        <v>0</v>
      </c>
      <c r="BI136">
        <v>1</v>
      </c>
      <c r="BJ136">
        <v>0</v>
      </c>
      <c r="BK136">
        <v>0</v>
      </c>
      <c r="BL136">
        <v>0</v>
      </c>
      <c r="BM136">
        <v>1</v>
      </c>
      <c r="BN136">
        <v>0</v>
      </c>
      <c r="BO136">
        <v>0</v>
      </c>
      <c r="BP136">
        <v>0</v>
      </c>
      <c r="BQ136">
        <v>1</v>
      </c>
      <c r="BR136" t="s">
        <v>1153</v>
      </c>
    </row>
    <row r="137" spans="1:70">
      <c r="A137" t="e">
        <f>-Ks4OuFy4k0M_eWnFfsn</f>
        <v>#NAME?</v>
      </c>
      <c r="B137" t="s">
        <v>838</v>
      </c>
      <c r="D137" t="s">
        <v>1</v>
      </c>
      <c r="E137" t="s">
        <v>727</v>
      </c>
      <c r="G137" t="s">
        <v>32</v>
      </c>
      <c r="I137" t="s">
        <v>728</v>
      </c>
      <c r="J137">
        <v>60</v>
      </c>
      <c r="K137">
        <v>18</v>
      </c>
      <c r="L137" t="s">
        <v>24</v>
      </c>
      <c r="M137">
        <v>11.74193548</v>
      </c>
      <c r="N137">
        <v>400</v>
      </c>
      <c r="P137" t="b">
        <v>0</v>
      </c>
      <c r="Q137">
        <v>1.0989010990000001</v>
      </c>
      <c r="R137">
        <v>56.989247310000003</v>
      </c>
      <c r="T137" t="s">
        <v>905</v>
      </c>
      <c r="U137">
        <v>0</v>
      </c>
      <c r="W137" t="s">
        <v>17</v>
      </c>
      <c r="Y137">
        <v>217</v>
      </c>
      <c r="Z137">
        <v>0.56999999999999995</v>
      </c>
      <c r="AA137">
        <v>183</v>
      </c>
      <c r="AB137">
        <v>217</v>
      </c>
      <c r="AC137">
        <v>0.56999999999999995</v>
      </c>
      <c r="AD137">
        <v>5504</v>
      </c>
      <c r="AE137" s="1">
        <v>42968</v>
      </c>
      <c r="AF137" s="1">
        <v>42979</v>
      </c>
      <c r="AG137">
        <v>1.7775083330000001</v>
      </c>
      <c r="AH137" t="s">
        <v>7</v>
      </c>
      <c r="AI137" t="s">
        <v>906</v>
      </c>
      <c r="AJ137" t="s">
        <v>907</v>
      </c>
      <c r="AK137">
        <v>400</v>
      </c>
      <c r="AL137">
        <v>1</v>
      </c>
      <c r="AM137">
        <v>91</v>
      </c>
      <c r="AN137" t="s">
        <v>38</v>
      </c>
      <c r="AO137">
        <v>872</v>
      </c>
      <c r="AP137" s="11" t="s">
        <v>1113</v>
      </c>
      <c r="AQ137">
        <v>88.1</v>
      </c>
      <c r="AR137">
        <v>0</v>
      </c>
      <c r="AS137">
        <v>3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2</v>
      </c>
      <c r="BF137">
        <v>0</v>
      </c>
      <c r="BG137">
        <v>0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1</v>
      </c>
      <c r="BN137">
        <v>0</v>
      </c>
      <c r="BO137">
        <v>0</v>
      </c>
      <c r="BP137">
        <v>0</v>
      </c>
      <c r="BQ137">
        <v>1</v>
      </c>
      <c r="BR137" t="s">
        <v>1153</v>
      </c>
    </row>
    <row r="138" spans="1:70">
      <c r="A138" t="e">
        <f>-KsL_xyK1bvii9TcwsMm</f>
        <v>#NAME?</v>
      </c>
      <c r="B138" t="s">
        <v>908</v>
      </c>
      <c r="D138" t="s">
        <v>1</v>
      </c>
      <c r="E138" t="s">
        <v>909</v>
      </c>
      <c r="G138" t="s">
        <v>32</v>
      </c>
      <c r="I138" t="s">
        <v>3</v>
      </c>
      <c r="J138">
        <v>45</v>
      </c>
      <c r="K138">
        <v>25</v>
      </c>
      <c r="L138" t="s">
        <v>15</v>
      </c>
      <c r="M138">
        <v>7.221503362</v>
      </c>
      <c r="N138">
        <v>500</v>
      </c>
      <c r="P138" t="b">
        <v>1</v>
      </c>
      <c r="Q138">
        <v>0.58260965200000003</v>
      </c>
      <c r="R138">
        <v>44.776444929999997</v>
      </c>
      <c r="T138" t="s">
        <v>910</v>
      </c>
      <c r="U138">
        <v>0</v>
      </c>
      <c r="W138" t="s">
        <v>17</v>
      </c>
      <c r="Y138">
        <v>280</v>
      </c>
      <c r="Z138">
        <v>0.59</v>
      </c>
      <c r="AA138">
        <v>220</v>
      </c>
      <c r="AB138">
        <v>280</v>
      </c>
      <c r="AC138">
        <v>0.59</v>
      </c>
      <c r="AD138">
        <v>6560</v>
      </c>
      <c r="AE138" s="1">
        <v>42971</v>
      </c>
      <c r="AG138">
        <v>220.0407118</v>
      </c>
      <c r="AH138" t="s">
        <v>7</v>
      </c>
      <c r="AI138" t="s">
        <v>911</v>
      </c>
      <c r="AJ138" t="s">
        <v>912</v>
      </c>
      <c r="AK138">
        <v>500</v>
      </c>
      <c r="AL138">
        <v>53</v>
      </c>
      <c r="AM138">
        <v>9097</v>
      </c>
      <c r="AN138" t="s">
        <v>810</v>
      </c>
      <c r="AO138" t="s">
        <v>359</v>
      </c>
      <c r="AP138" s="5" t="s">
        <v>1114</v>
      </c>
      <c r="AQ138">
        <v>64.849999999999994</v>
      </c>
      <c r="AR138">
        <v>0</v>
      </c>
      <c r="AS138">
        <v>4</v>
      </c>
      <c r="AT138">
        <v>1</v>
      </c>
      <c r="AU138">
        <v>1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1</v>
      </c>
      <c r="BB138">
        <v>1</v>
      </c>
      <c r="BC138">
        <v>0</v>
      </c>
      <c r="BD138">
        <v>1</v>
      </c>
      <c r="BE138">
        <v>3</v>
      </c>
      <c r="BF138">
        <v>1</v>
      </c>
      <c r="BG138">
        <v>0</v>
      </c>
      <c r="BH138">
        <v>0</v>
      </c>
      <c r="BI138">
        <v>0</v>
      </c>
      <c r="BJ138">
        <v>1</v>
      </c>
      <c r="BK138">
        <v>1</v>
      </c>
      <c r="BL138">
        <v>0</v>
      </c>
      <c r="BM138">
        <v>1</v>
      </c>
      <c r="BN138">
        <v>0</v>
      </c>
      <c r="BO138">
        <v>0</v>
      </c>
      <c r="BP138">
        <v>0</v>
      </c>
      <c r="BQ138">
        <v>0</v>
      </c>
      <c r="BR138" t="s">
        <v>1153</v>
      </c>
    </row>
    <row r="139" spans="1:70">
      <c r="A139" t="e">
        <f>-KsKOk__9ANPnPRcOPYc</f>
        <v>#NAME?</v>
      </c>
      <c r="B139" t="s">
        <v>913</v>
      </c>
      <c r="D139" t="s">
        <v>1</v>
      </c>
      <c r="E139" t="s">
        <v>914</v>
      </c>
      <c r="G139" t="s">
        <v>32</v>
      </c>
      <c r="H139" t="s">
        <v>353</v>
      </c>
      <c r="I139" t="s">
        <v>3</v>
      </c>
      <c r="J139">
        <v>75</v>
      </c>
      <c r="K139">
        <v>30</v>
      </c>
      <c r="L139" t="s">
        <v>4</v>
      </c>
      <c r="M139">
        <v>13.435729820000001</v>
      </c>
      <c r="N139">
        <v>1000</v>
      </c>
      <c r="P139" t="b">
        <v>1</v>
      </c>
      <c r="Q139">
        <v>0.44194141300000001</v>
      </c>
      <c r="R139">
        <v>46.256278469999998</v>
      </c>
      <c r="T139" t="s">
        <v>915</v>
      </c>
      <c r="U139">
        <v>0</v>
      </c>
      <c r="W139" t="s">
        <v>17</v>
      </c>
      <c r="Y139">
        <v>399</v>
      </c>
      <c r="Z139">
        <v>0.42</v>
      </c>
      <c r="AA139">
        <v>601</v>
      </c>
      <c r="AB139">
        <v>399</v>
      </c>
      <c r="AC139">
        <v>0.42</v>
      </c>
      <c r="AD139">
        <v>18560</v>
      </c>
      <c r="AE139" s="1">
        <v>42971</v>
      </c>
      <c r="AG139">
        <v>601.06531770000004</v>
      </c>
      <c r="AH139" t="s">
        <v>7</v>
      </c>
      <c r="AI139" t="s">
        <v>916</v>
      </c>
      <c r="AJ139" t="s">
        <v>917</v>
      </c>
      <c r="AK139">
        <v>1000</v>
      </c>
      <c r="AL139">
        <v>113</v>
      </c>
      <c r="AM139">
        <v>25569</v>
      </c>
      <c r="AN139" t="s">
        <v>810</v>
      </c>
      <c r="AO139" t="s">
        <v>359</v>
      </c>
      <c r="AP139" s="5" t="s">
        <v>1114</v>
      </c>
      <c r="AQ139">
        <v>65.42</v>
      </c>
      <c r="AR139">
        <v>0</v>
      </c>
      <c r="AS139">
        <v>4</v>
      </c>
      <c r="AT139">
        <v>1</v>
      </c>
      <c r="AU139">
        <v>1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1</v>
      </c>
      <c r="BB139">
        <v>1</v>
      </c>
      <c r="BC139">
        <v>0</v>
      </c>
      <c r="BD139">
        <v>1</v>
      </c>
      <c r="BE139">
        <v>3</v>
      </c>
      <c r="BF139">
        <v>1</v>
      </c>
      <c r="BG139">
        <v>0</v>
      </c>
      <c r="BH139">
        <v>0</v>
      </c>
      <c r="BI139">
        <v>0</v>
      </c>
      <c r="BJ139">
        <v>1</v>
      </c>
      <c r="BK139">
        <v>1</v>
      </c>
      <c r="BL139">
        <v>0</v>
      </c>
      <c r="BM139">
        <v>1</v>
      </c>
      <c r="BN139">
        <v>0</v>
      </c>
      <c r="BO139">
        <v>0</v>
      </c>
      <c r="BP139">
        <v>0</v>
      </c>
      <c r="BQ139">
        <v>0</v>
      </c>
      <c r="BR139" t="s">
        <v>1153</v>
      </c>
    </row>
    <row r="140" spans="1:70">
      <c r="A140" t="e">
        <f>-KsKS_qLxKjld__DSZeM</f>
        <v>#NAME?</v>
      </c>
      <c r="B140" t="s">
        <v>918</v>
      </c>
      <c r="D140" t="s">
        <v>1</v>
      </c>
      <c r="E140" t="s">
        <v>919</v>
      </c>
      <c r="G140" t="s">
        <v>32</v>
      </c>
      <c r="H140" t="s">
        <v>353</v>
      </c>
      <c r="I140" t="s">
        <v>3</v>
      </c>
      <c r="J140">
        <v>45</v>
      </c>
      <c r="K140">
        <v>25</v>
      </c>
      <c r="L140" t="s">
        <v>4</v>
      </c>
      <c r="M140">
        <v>23.878833239999999</v>
      </c>
      <c r="N140">
        <v>1000</v>
      </c>
      <c r="P140" t="b">
        <v>1</v>
      </c>
      <c r="Q140">
        <v>0.58973936000000005</v>
      </c>
      <c r="R140">
        <v>45.594731680000002</v>
      </c>
      <c r="T140" t="s">
        <v>920</v>
      </c>
      <c r="U140">
        <v>0</v>
      </c>
      <c r="W140" t="s">
        <v>17</v>
      </c>
      <c r="Y140">
        <v>418</v>
      </c>
      <c r="Z140">
        <v>0.44</v>
      </c>
      <c r="AA140">
        <v>582</v>
      </c>
      <c r="AB140">
        <v>418</v>
      </c>
      <c r="AC140">
        <v>0.44</v>
      </c>
      <c r="AD140">
        <v>17920</v>
      </c>
      <c r="AE140" s="1">
        <v>42971</v>
      </c>
      <c r="AG140">
        <v>582.11105350000003</v>
      </c>
      <c r="AH140" t="s">
        <v>7</v>
      </c>
      <c r="AI140" t="s">
        <v>921</v>
      </c>
      <c r="AJ140" t="s">
        <v>922</v>
      </c>
      <c r="AK140">
        <v>1000</v>
      </c>
      <c r="AL140">
        <v>143</v>
      </c>
      <c r="AM140">
        <v>24248</v>
      </c>
      <c r="AN140" t="s">
        <v>810</v>
      </c>
      <c r="AO140" t="s">
        <v>359</v>
      </c>
      <c r="AP140" s="5" t="s">
        <v>1114</v>
      </c>
      <c r="AQ140">
        <v>72.25</v>
      </c>
      <c r="AR140">
        <v>0</v>
      </c>
      <c r="AS140">
        <v>4</v>
      </c>
      <c r="AT140">
        <v>1</v>
      </c>
      <c r="AU140">
        <v>1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1</v>
      </c>
      <c r="BB140">
        <v>1</v>
      </c>
      <c r="BC140">
        <v>0</v>
      </c>
      <c r="BD140">
        <v>1</v>
      </c>
      <c r="BE140">
        <v>3</v>
      </c>
      <c r="BF140">
        <v>1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0</v>
      </c>
      <c r="BM140">
        <v>1</v>
      </c>
      <c r="BN140">
        <v>0</v>
      </c>
      <c r="BO140">
        <v>0</v>
      </c>
      <c r="BP140">
        <v>0</v>
      </c>
      <c r="BQ140">
        <v>0</v>
      </c>
      <c r="BR140" t="s">
        <v>1153</v>
      </c>
    </row>
    <row r="141" spans="1:70">
      <c r="A141" t="e">
        <f>-KsKR1dERnflN9BWd7zW</f>
        <v>#NAME?</v>
      </c>
      <c r="B141" t="s">
        <v>923</v>
      </c>
      <c r="D141" t="s">
        <v>30</v>
      </c>
      <c r="E141" t="s">
        <v>924</v>
      </c>
      <c r="G141" t="s">
        <v>32</v>
      </c>
      <c r="H141" t="s">
        <v>925</v>
      </c>
      <c r="I141" t="s">
        <v>3</v>
      </c>
      <c r="J141">
        <v>45</v>
      </c>
      <c r="K141">
        <v>25</v>
      </c>
      <c r="L141" t="s">
        <v>4</v>
      </c>
      <c r="M141">
        <v>18.880647929999999</v>
      </c>
      <c r="N141">
        <v>1000</v>
      </c>
      <c r="P141" t="b">
        <v>1</v>
      </c>
      <c r="Q141">
        <v>0.727460459</v>
      </c>
      <c r="R141">
        <v>48.383038210000002</v>
      </c>
      <c r="T141" t="s">
        <v>926</v>
      </c>
      <c r="U141">
        <v>0</v>
      </c>
      <c r="W141" t="s">
        <v>17</v>
      </c>
      <c r="Y141">
        <v>494</v>
      </c>
      <c r="Z141">
        <v>0.52</v>
      </c>
      <c r="AA141">
        <v>506</v>
      </c>
      <c r="AB141">
        <v>494</v>
      </c>
      <c r="AC141">
        <v>0.52</v>
      </c>
      <c r="AD141">
        <v>15360</v>
      </c>
      <c r="AE141" s="1">
        <v>42971</v>
      </c>
      <c r="AG141">
        <v>506.41470870000001</v>
      </c>
      <c r="AH141" t="s">
        <v>7</v>
      </c>
      <c r="AI141" t="s">
        <v>927</v>
      </c>
      <c r="AJ141" t="s">
        <v>928</v>
      </c>
      <c r="AK141">
        <v>1000</v>
      </c>
      <c r="AL141">
        <v>155</v>
      </c>
      <c r="AM141">
        <v>21307</v>
      </c>
      <c r="AN141" t="s">
        <v>810</v>
      </c>
      <c r="AO141" t="s">
        <v>359</v>
      </c>
      <c r="AP141" s="5" t="s">
        <v>1114</v>
      </c>
      <c r="AQ141">
        <v>75.37</v>
      </c>
      <c r="AR141">
        <v>0</v>
      </c>
      <c r="AS141">
        <v>4</v>
      </c>
      <c r="AT141">
        <v>1</v>
      </c>
      <c r="AU141">
        <v>1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0</v>
      </c>
      <c r="BD141">
        <v>1</v>
      </c>
      <c r="BE141">
        <v>3</v>
      </c>
      <c r="BF141">
        <v>1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 t="s">
        <v>1153</v>
      </c>
    </row>
    <row r="142" spans="1:70">
      <c r="A142" t="e">
        <f>-KsRveGUx6a2W6N9Xw5j</f>
        <v>#NAME?</v>
      </c>
      <c r="B142" t="s">
        <v>929</v>
      </c>
      <c r="D142" t="s">
        <v>1</v>
      </c>
      <c r="E142" t="s">
        <v>930</v>
      </c>
      <c r="I142" t="s">
        <v>3</v>
      </c>
      <c r="J142">
        <v>68</v>
      </c>
      <c r="K142">
        <v>24</v>
      </c>
      <c r="L142" t="s">
        <v>4</v>
      </c>
      <c r="M142">
        <v>20.49027152</v>
      </c>
      <c r="N142">
        <v>100</v>
      </c>
      <c r="P142" t="b">
        <v>1</v>
      </c>
      <c r="Q142">
        <v>0.53648068699999996</v>
      </c>
      <c r="R142">
        <v>58.15831987</v>
      </c>
      <c r="T142" t="s">
        <v>931</v>
      </c>
      <c r="U142">
        <v>0</v>
      </c>
      <c r="V142" t="b">
        <v>1</v>
      </c>
      <c r="W142" t="s">
        <v>17</v>
      </c>
      <c r="X142" t="s">
        <v>932</v>
      </c>
      <c r="Y142">
        <v>56</v>
      </c>
      <c r="Z142">
        <v>0.56000000000000005</v>
      </c>
      <c r="AA142">
        <v>44</v>
      </c>
      <c r="AB142">
        <v>56</v>
      </c>
      <c r="AC142">
        <v>0.56000000000000005</v>
      </c>
      <c r="AD142">
        <v>960</v>
      </c>
      <c r="AE142" s="1">
        <v>42977</v>
      </c>
      <c r="AG142">
        <v>41.609362519999998</v>
      </c>
      <c r="AH142" t="s">
        <v>7</v>
      </c>
      <c r="AI142" t="s">
        <v>933</v>
      </c>
      <c r="AJ142" t="s">
        <v>934</v>
      </c>
      <c r="AK142">
        <v>100</v>
      </c>
      <c r="AL142">
        <v>10</v>
      </c>
      <c r="AM142">
        <v>1864</v>
      </c>
      <c r="AN142" t="s">
        <v>810</v>
      </c>
      <c r="AO142" t="s">
        <v>935</v>
      </c>
      <c r="AP142" t="s">
        <v>1115</v>
      </c>
      <c r="AQ142">
        <v>84.23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2</v>
      </c>
      <c r="BF142">
        <v>0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 t="s">
        <v>1148</v>
      </c>
    </row>
    <row r="143" spans="1:70">
      <c r="A143" t="e">
        <f>-KsLJ9O1hWdpMQfUWVy1</f>
        <v>#NAME?</v>
      </c>
      <c r="B143" t="s">
        <v>936</v>
      </c>
      <c r="D143" t="s">
        <v>1</v>
      </c>
      <c r="E143" t="s">
        <v>937</v>
      </c>
      <c r="G143" t="s">
        <v>32</v>
      </c>
      <c r="I143" t="s">
        <v>3</v>
      </c>
      <c r="J143">
        <v>75</v>
      </c>
      <c r="K143">
        <v>25</v>
      </c>
      <c r="L143" t="s">
        <v>15</v>
      </c>
      <c r="M143">
        <v>14.18591887</v>
      </c>
      <c r="N143">
        <v>250</v>
      </c>
      <c r="P143" t="b">
        <v>1</v>
      </c>
      <c r="Q143">
        <v>1.160745691</v>
      </c>
      <c r="R143">
        <v>39.64171692</v>
      </c>
      <c r="T143" t="s">
        <v>938</v>
      </c>
      <c r="U143">
        <v>0</v>
      </c>
      <c r="W143" t="s">
        <v>6</v>
      </c>
      <c r="X143" t="s">
        <v>600</v>
      </c>
      <c r="Y143">
        <v>133</v>
      </c>
      <c r="Z143">
        <v>0.56000000000000005</v>
      </c>
      <c r="AA143">
        <v>117</v>
      </c>
      <c r="AB143">
        <v>133</v>
      </c>
      <c r="AC143">
        <v>0.56000000000000005</v>
      </c>
      <c r="AD143">
        <v>2400</v>
      </c>
      <c r="AE143" s="1">
        <v>42971</v>
      </c>
      <c r="AG143">
        <v>117.0254012</v>
      </c>
      <c r="AH143" t="s">
        <v>7</v>
      </c>
      <c r="AI143" t="s">
        <v>939</v>
      </c>
      <c r="AJ143" t="s">
        <v>940</v>
      </c>
      <c r="AK143">
        <v>250</v>
      </c>
      <c r="AL143">
        <v>66</v>
      </c>
      <c r="AM143">
        <v>5686</v>
      </c>
      <c r="AN143" t="s">
        <v>810</v>
      </c>
      <c r="AO143">
        <v>714</v>
      </c>
      <c r="AP143" t="s">
        <v>1116</v>
      </c>
      <c r="AQ143">
        <v>75.8</v>
      </c>
      <c r="AR143">
        <v>0</v>
      </c>
      <c r="AS143">
        <v>3</v>
      </c>
      <c r="AT143">
        <v>1</v>
      </c>
      <c r="AU143">
        <v>1</v>
      </c>
      <c r="AV143">
        <v>2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1</v>
      </c>
      <c r="BE143">
        <v>2</v>
      </c>
      <c r="BF143">
        <v>1</v>
      </c>
      <c r="BG143">
        <v>0</v>
      </c>
      <c r="BH143">
        <v>1</v>
      </c>
      <c r="BI143">
        <v>1</v>
      </c>
      <c r="BJ143">
        <v>0</v>
      </c>
      <c r="BK143">
        <v>1</v>
      </c>
      <c r="BL143">
        <v>1</v>
      </c>
      <c r="BM143">
        <v>1</v>
      </c>
      <c r="BN143">
        <v>0</v>
      </c>
      <c r="BO143">
        <v>0</v>
      </c>
      <c r="BP143">
        <v>1</v>
      </c>
      <c r="BQ143">
        <v>0</v>
      </c>
      <c r="BR143" t="s">
        <v>1161</v>
      </c>
    </row>
    <row r="144" spans="1:70">
      <c r="A144" t="e">
        <f>-KoTpocTZ7vOj_W790Ym</f>
        <v>#NAME?</v>
      </c>
      <c r="B144" t="s">
        <v>941</v>
      </c>
      <c r="D144" t="s">
        <v>1</v>
      </c>
      <c r="G144" t="s">
        <v>32</v>
      </c>
      <c r="J144">
        <v>0</v>
      </c>
      <c r="K144">
        <v>0</v>
      </c>
      <c r="L144" t="s">
        <v>15</v>
      </c>
      <c r="M144">
        <v>9.9929608499999993</v>
      </c>
      <c r="N144">
        <v>2000</v>
      </c>
      <c r="P144" t="b">
        <v>1</v>
      </c>
      <c r="Q144">
        <v>0.56780776799999999</v>
      </c>
      <c r="R144">
        <v>62.285328149999998</v>
      </c>
      <c r="T144" t="s">
        <v>942</v>
      </c>
      <c r="U144">
        <v>0</v>
      </c>
      <c r="W144" t="s">
        <v>17</v>
      </c>
      <c r="X144" t="s">
        <v>345</v>
      </c>
      <c r="Y144">
        <v>456</v>
      </c>
      <c r="Z144">
        <v>0.24</v>
      </c>
      <c r="AA144">
        <v>1544</v>
      </c>
      <c r="AB144">
        <v>456</v>
      </c>
      <c r="AC144">
        <v>0.24</v>
      </c>
      <c r="AD144">
        <v>48640</v>
      </c>
      <c r="AE144" s="1">
        <v>42979</v>
      </c>
      <c r="AG144">
        <v>1544.020145</v>
      </c>
      <c r="AH144" t="s">
        <v>7</v>
      </c>
      <c r="AI144" t="s">
        <v>943</v>
      </c>
      <c r="AJ144" t="s">
        <v>944</v>
      </c>
      <c r="AK144">
        <v>2000</v>
      </c>
      <c r="AL144">
        <v>345</v>
      </c>
      <c r="AM144">
        <v>60760</v>
      </c>
      <c r="AN144" t="s">
        <v>686</v>
      </c>
      <c r="AO144" t="s">
        <v>359</v>
      </c>
      <c r="AP144" s="12" t="s">
        <v>1117</v>
      </c>
      <c r="AQ144">
        <v>65.150000000000006</v>
      </c>
      <c r="AR144">
        <v>0</v>
      </c>
      <c r="AS144">
        <v>4</v>
      </c>
      <c r="AT144">
        <v>1</v>
      </c>
      <c r="AU144">
        <v>1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1</v>
      </c>
      <c r="BB144">
        <v>1</v>
      </c>
      <c r="BC144">
        <v>0</v>
      </c>
      <c r="BD144">
        <v>0</v>
      </c>
      <c r="BE144">
        <v>3</v>
      </c>
      <c r="BF144">
        <v>0</v>
      </c>
      <c r="BG144">
        <v>1</v>
      </c>
      <c r="BH144">
        <v>1</v>
      </c>
      <c r="BI144">
        <v>1</v>
      </c>
      <c r="BJ144">
        <v>0</v>
      </c>
      <c r="BK144">
        <v>1</v>
      </c>
      <c r="BL144">
        <v>0</v>
      </c>
      <c r="BM144">
        <v>1</v>
      </c>
      <c r="BN144">
        <v>0</v>
      </c>
      <c r="BO144">
        <v>0</v>
      </c>
      <c r="BP144">
        <v>1</v>
      </c>
      <c r="BQ144">
        <v>0</v>
      </c>
      <c r="BR144" t="s">
        <v>1138</v>
      </c>
    </row>
    <row r="145" spans="1:70">
      <c r="A145" t="e">
        <f>-KseImGG2kmEwsaX4t2e</f>
        <v>#NAME?</v>
      </c>
      <c r="B145" t="s">
        <v>945</v>
      </c>
      <c r="D145" t="s">
        <v>1</v>
      </c>
      <c r="E145" t="s">
        <v>946</v>
      </c>
      <c r="G145" t="s">
        <v>32</v>
      </c>
      <c r="I145" t="s">
        <v>947</v>
      </c>
      <c r="J145">
        <v>55</v>
      </c>
      <c r="K145">
        <v>25</v>
      </c>
      <c r="L145" t="s">
        <v>4</v>
      </c>
      <c r="M145">
        <v>16.262721890000002</v>
      </c>
      <c r="N145">
        <v>1300</v>
      </c>
      <c r="P145" t="b">
        <v>1</v>
      </c>
      <c r="Q145">
        <v>0.749526998</v>
      </c>
      <c r="R145">
        <v>68.063583820000005</v>
      </c>
      <c r="T145" t="s">
        <v>948</v>
      </c>
      <c r="U145">
        <v>0</v>
      </c>
      <c r="W145" t="s">
        <v>17</v>
      </c>
      <c r="X145" t="s">
        <v>345</v>
      </c>
      <c r="Y145">
        <v>543</v>
      </c>
      <c r="Z145">
        <v>0.44</v>
      </c>
      <c r="AA145">
        <v>757</v>
      </c>
      <c r="AB145">
        <v>543</v>
      </c>
      <c r="AC145">
        <v>0.44</v>
      </c>
      <c r="AD145">
        <v>23296</v>
      </c>
      <c r="AE145" s="1">
        <v>42979</v>
      </c>
      <c r="AG145">
        <v>756.84797609999998</v>
      </c>
      <c r="AH145" t="s">
        <v>7</v>
      </c>
      <c r="AI145" t="s">
        <v>949</v>
      </c>
      <c r="AJ145" t="s">
        <v>950</v>
      </c>
      <c r="AK145">
        <v>1300</v>
      </c>
      <c r="AL145">
        <v>206</v>
      </c>
      <c r="AM145">
        <v>27484</v>
      </c>
      <c r="AN145" t="s">
        <v>810</v>
      </c>
      <c r="AO145" t="s">
        <v>359</v>
      </c>
      <c r="AP145" s="12" t="s">
        <v>1117</v>
      </c>
      <c r="AQ145">
        <v>70.27</v>
      </c>
      <c r="AR145">
        <v>0</v>
      </c>
      <c r="AS145">
        <v>4</v>
      </c>
      <c r="AT145">
        <v>1</v>
      </c>
      <c r="AU145">
        <v>1</v>
      </c>
      <c r="AV145">
        <v>0</v>
      </c>
      <c r="AW145">
        <v>0</v>
      </c>
      <c r="AX145">
        <v>0</v>
      </c>
      <c r="AY145">
        <v>1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3</v>
      </c>
      <c r="BF145">
        <v>0</v>
      </c>
      <c r="BG145">
        <v>1</v>
      </c>
      <c r="BH145">
        <v>1</v>
      </c>
      <c r="BI145">
        <v>1</v>
      </c>
      <c r="BJ145">
        <v>0</v>
      </c>
      <c r="BK145">
        <v>1</v>
      </c>
      <c r="BL145">
        <v>0</v>
      </c>
      <c r="BM145">
        <v>1</v>
      </c>
      <c r="BN145">
        <v>0</v>
      </c>
      <c r="BO145">
        <v>0</v>
      </c>
      <c r="BP145">
        <v>1</v>
      </c>
      <c r="BQ145">
        <v>0</v>
      </c>
      <c r="BR145" t="s">
        <v>1138</v>
      </c>
    </row>
    <row r="146" spans="1:70">
      <c r="A146" t="e">
        <f>-KseFnNHukdY1r2CeHQA</f>
        <v>#NAME?</v>
      </c>
      <c r="B146" t="s">
        <v>951</v>
      </c>
      <c r="D146" t="s">
        <v>1</v>
      </c>
      <c r="E146" t="s">
        <v>946</v>
      </c>
      <c r="G146" t="s">
        <v>32</v>
      </c>
      <c r="I146" t="s">
        <v>663</v>
      </c>
      <c r="J146">
        <v>55</v>
      </c>
      <c r="K146">
        <v>25</v>
      </c>
      <c r="L146" t="s">
        <v>4</v>
      </c>
      <c r="M146">
        <v>16.35176044</v>
      </c>
      <c r="N146">
        <v>500</v>
      </c>
      <c r="P146" t="b">
        <v>1</v>
      </c>
      <c r="Q146">
        <v>0.55631554900000002</v>
      </c>
      <c r="R146">
        <v>70.281381330000002</v>
      </c>
      <c r="T146" t="s">
        <v>952</v>
      </c>
      <c r="U146">
        <v>0</v>
      </c>
      <c r="W146" t="s">
        <v>17</v>
      </c>
      <c r="X146" t="s">
        <v>345</v>
      </c>
      <c r="Y146">
        <v>209</v>
      </c>
      <c r="Z146">
        <v>0.44</v>
      </c>
      <c r="AA146">
        <v>291</v>
      </c>
      <c r="AB146">
        <v>209</v>
      </c>
      <c r="AC146">
        <v>0.44</v>
      </c>
      <c r="AD146">
        <v>8960</v>
      </c>
      <c r="AE146" s="1">
        <v>42979</v>
      </c>
      <c r="AG146">
        <v>291.0063495</v>
      </c>
      <c r="AH146" t="s">
        <v>7</v>
      </c>
      <c r="AI146" t="s">
        <v>953</v>
      </c>
      <c r="AJ146" t="s">
        <v>954</v>
      </c>
      <c r="AK146">
        <v>500</v>
      </c>
      <c r="AL146">
        <v>61</v>
      </c>
      <c r="AM146">
        <v>10965</v>
      </c>
      <c r="AN146" t="s">
        <v>810</v>
      </c>
      <c r="AO146" t="s">
        <v>359</v>
      </c>
      <c r="AP146" s="12" t="s">
        <v>1117</v>
      </c>
      <c r="AQ146">
        <v>71.02</v>
      </c>
      <c r="AR146">
        <v>0</v>
      </c>
      <c r="AS146">
        <v>4</v>
      </c>
      <c r="AT146">
        <v>1</v>
      </c>
      <c r="AU146">
        <v>1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1</v>
      </c>
      <c r="BB146">
        <v>1</v>
      </c>
      <c r="BC146">
        <v>0</v>
      </c>
      <c r="BD146">
        <v>0</v>
      </c>
      <c r="BE146">
        <v>3</v>
      </c>
      <c r="BF146">
        <v>0</v>
      </c>
      <c r="BG146">
        <v>1</v>
      </c>
      <c r="BH146">
        <v>1</v>
      </c>
      <c r="BI146">
        <v>1</v>
      </c>
      <c r="BJ146">
        <v>0</v>
      </c>
      <c r="BK146">
        <v>1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0</v>
      </c>
      <c r="BR146" t="s">
        <v>1138</v>
      </c>
    </row>
    <row r="147" spans="1:70">
      <c r="A147" t="e">
        <f>-KseH8_nOe5ubOOdFyOP</f>
        <v>#NAME?</v>
      </c>
      <c r="B147" t="s">
        <v>955</v>
      </c>
      <c r="D147" t="s">
        <v>1</v>
      </c>
      <c r="E147" t="s">
        <v>946</v>
      </c>
      <c r="G147" t="s">
        <v>32</v>
      </c>
      <c r="I147" t="s">
        <v>658</v>
      </c>
      <c r="J147">
        <v>55</v>
      </c>
      <c r="K147">
        <v>25</v>
      </c>
      <c r="L147" t="s">
        <v>4</v>
      </c>
      <c r="M147">
        <v>16.973380370000001</v>
      </c>
      <c r="N147">
        <v>500</v>
      </c>
      <c r="P147" t="b">
        <v>1</v>
      </c>
      <c r="Q147">
        <v>0.59260495800000001</v>
      </c>
      <c r="R147">
        <v>67.950320910000002</v>
      </c>
      <c r="T147" t="s">
        <v>956</v>
      </c>
      <c r="U147">
        <v>0</v>
      </c>
      <c r="W147" t="s">
        <v>17</v>
      </c>
      <c r="X147" t="s">
        <v>345</v>
      </c>
      <c r="Y147">
        <v>209</v>
      </c>
      <c r="Z147">
        <v>0.44</v>
      </c>
      <c r="AA147">
        <v>291</v>
      </c>
      <c r="AB147">
        <v>209</v>
      </c>
      <c r="AC147">
        <v>0.44</v>
      </c>
      <c r="AD147">
        <v>8960</v>
      </c>
      <c r="AE147" s="1">
        <v>42979</v>
      </c>
      <c r="AG147">
        <v>291.02094940000001</v>
      </c>
      <c r="AH147" t="s">
        <v>7</v>
      </c>
      <c r="AI147" t="s">
        <v>957</v>
      </c>
      <c r="AJ147" t="s">
        <v>958</v>
      </c>
      <c r="AK147">
        <v>500</v>
      </c>
      <c r="AL147">
        <v>71</v>
      </c>
      <c r="AM147">
        <v>11981</v>
      </c>
      <c r="AN147" t="s">
        <v>810</v>
      </c>
      <c r="AO147" t="s">
        <v>359</v>
      </c>
      <c r="AP147" s="12" t="s">
        <v>1117</v>
      </c>
      <c r="AQ147">
        <v>71.63</v>
      </c>
      <c r="AR147">
        <v>0</v>
      </c>
      <c r="AS147">
        <v>4</v>
      </c>
      <c r="AT147">
        <v>1</v>
      </c>
      <c r="AU147">
        <v>1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1</v>
      </c>
      <c r="BB147">
        <v>1</v>
      </c>
      <c r="BC147">
        <v>0</v>
      </c>
      <c r="BD147">
        <v>0</v>
      </c>
      <c r="BE147">
        <v>3</v>
      </c>
      <c r="BF147">
        <v>0</v>
      </c>
      <c r="BG147">
        <v>1</v>
      </c>
      <c r="BH147">
        <v>1</v>
      </c>
      <c r="BI147">
        <v>1</v>
      </c>
      <c r="BJ147">
        <v>0</v>
      </c>
      <c r="BK147">
        <v>1</v>
      </c>
      <c r="BL147">
        <v>0</v>
      </c>
      <c r="BM147">
        <v>1</v>
      </c>
      <c r="BN147">
        <v>0</v>
      </c>
      <c r="BO147">
        <v>0</v>
      </c>
      <c r="BP147">
        <v>1</v>
      </c>
      <c r="BQ147">
        <v>0</v>
      </c>
      <c r="BR147" t="s">
        <v>1138</v>
      </c>
    </row>
    <row r="148" spans="1:70">
      <c r="A148" t="e">
        <f>-KseHzoI6Mx2LiNKwsbv</f>
        <v>#NAME?</v>
      </c>
      <c r="B148" t="s">
        <v>959</v>
      </c>
      <c r="D148" t="s">
        <v>1</v>
      </c>
      <c r="E148" t="s">
        <v>946</v>
      </c>
      <c r="G148" t="s">
        <v>32</v>
      </c>
      <c r="I148" t="s">
        <v>960</v>
      </c>
      <c r="J148">
        <v>55</v>
      </c>
      <c r="K148">
        <v>25</v>
      </c>
      <c r="L148" t="s">
        <v>4</v>
      </c>
      <c r="M148">
        <v>11.29292641</v>
      </c>
      <c r="N148">
        <v>1000</v>
      </c>
      <c r="P148" t="b">
        <v>1</v>
      </c>
      <c r="Q148">
        <v>0.49596421299999999</v>
      </c>
      <c r="R148">
        <v>68.777145059999995</v>
      </c>
      <c r="T148" t="s">
        <v>961</v>
      </c>
      <c r="U148">
        <v>0</v>
      </c>
      <c r="W148" t="s">
        <v>17</v>
      </c>
      <c r="X148" t="s">
        <v>345</v>
      </c>
      <c r="Y148">
        <v>418</v>
      </c>
      <c r="Z148">
        <v>0.44</v>
      </c>
      <c r="AA148">
        <v>582</v>
      </c>
      <c r="AB148">
        <v>418</v>
      </c>
      <c r="AC148">
        <v>0.44</v>
      </c>
      <c r="AD148">
        <v>17920</v>
      </c>
      <c r="AE148" s="1">
        <v>42979</v>
      </c>
      <c r="AG148">
        <v>581.75795649999998</v>
      </c>
      <c r="AH148" t="s">
        <v>7</v>
      </c>
      <c r="AI148" t="s">
        <v>962</v>
      </c>
      <c r="AJ148" t="s">
        <v>963</v>
      </c>
      <c r="AK148">
        <v>1000</v>
      </c>
      <c r="AL148">
        <v>102</v>
      </c>
      <c r="AM148">
        <v>20566</v>
      </c>
      <c r="AN148" t="s">
        <v>810</v>
      </c>
      <c r="AO148" t="s">
        <v>359</v>
      </c>
      <c r="AP148" s="12" t="s">
        <v>1117</v>
      </c>
      <c r="AQ148">
        <v>77.59</v>
      </c>
      <c r="AR148">
        <v>0</v>
      </c>
      <c r="AS148">
        <v>4</v>
      </c>
      <c r="AT148">
        <v>1</v>
      </c>
      <c r="AU148">
        <v>1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1</v>
      </c>
      <c r="BB148">
        <v>1</v>
      </c>
      <c r="BC148">
        <v>0</v>
      </c>
      <c r="BD148">
        <v>0</v>
      </c>
      <c r="BE148">
        <v>3</v>
      </c>
      <c r="BF148">
        <v>0</v>
      </c>
      <c r="BG148">
        <v>1</v>
      </c>
      <c r="BH148">
        <v>1</v>
      </c>
      <c r="BI148">
        <v>1</v>
      </c>
      <c r="BJ148">
        <v>0</v>
      </c>
      <c r="BK148">
        <v>1</v>
      </c>
      <c r="BL148">
        <v>0</v>
      </c>
      <c r="BM148">
        <v>1</v>
      </c>
      <c r="BN148">
        <v>0</v>
      </c>
      <c r="BO148">
        <v>0</v>
      </c>
      <c r="BP148">
        <v>1</v>
      </c>
      <c r="BQ148">
        <v>0</v>
      </c>
      <c r="BR148" t="s">
        <v>1138</v>
      </c>
    </row>
    <row r="149" spans="1:70">
      <c r="A149" t="e">
        <f>-KsihO5TY0eDtKxS6NAS</f>
        <v>#NAME?</v>
      </c>
      <c r="B149" t="s">
        <v>964</v>
      </c>
      <c r="D149" t="s">
        <v>1</v>
      </c>
      <c r="E149" t="s">
        <v>598</v>
      </c>
      <c r="G149" t="s">
        <v>32</v>
      </c>
      <c r="I149" t="s">
        <v>3</v>
      </c>
      <c r="J149">
        <v>55</v>
      </c>
      <c r="K149">
        <v>35</v>
      </c>
      <c r="L149" t="s">
        <v>15</v>
      </c>
      <c r="M149">
        <v>26.77793904</v>
      </c>
      <c r="N149">
        <v>300</v>
      </c>
      <c r="P149" t="b">
        <v>1</v>
      </c>
      <c r="Q149">
        <v>0.63765343500000005</v>
      </c>
      <c r="R149">
        <v>65.985748220000005</v>
      </c>
      <c r="T149" t="s">
        <v>965</v>
      </c>
      <c r="U149">
        <v>0</v>
      </c>
      <c r="W149" t="s">
        <v>17</v>
      </c>
      <c r="X149" t="s">
        <v>966</v>
      </c>
      <c r="Y149">
        <v>145</v>
      </c>
      <c r="Z149">
        <v>0.51</v>
      </c>
      <c r="AA149">
        <v>155</v>
      </c>
      <c r="AB149">
        <v>145</v>
      </c>
      <c r="AC149">
        <v>0.51</v>
      </c>
      <c r="AD149">
        <v>4704</v>
      </c>
      <c r="AE149" s="1">
        <v>42976</v>
      </c>
      <c r="AG149">
        <v>156.46418009999999</v>
      </c>
      <c r="AH149" t="s">
        <v>7</v>
      </c>
      <c r="AI149" t="s">
        <v>967</v>
      </c>
      <c r="AJ149" t="s">
        <v>968</v>
      </c>
      <c r="AK149">
        <v>300</v>
      </c>
      <c r="AL149">
        <v>40</v>
      </c>
      <c r="AM149">
        <v>6273</v>
      </c>
      <c r="AN149" t="s">
        <v>969</v>
      </c>
      <c r="AO149" t="s">
        <v>604</v>
      </c>
      <c r="AP149" t="s">
        <v>1118</v>
      </c>
      <c r="AQ149">
        <v>71.77</v>
      </c>
      <c r="AR149">
        <v>1</v>
      </c>
      <c r="AS149">
        <v>2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1</v>
      </c>
      <c r="BB149">
        <v>1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 t="s">
        <v>1158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dataforboone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Xinyi Zhang</cp:lastModifiedBy>
  <dcterms:created xsi:type="dcterms:W3CDTF">2017-12-05T20:47:02Z</dcterms:created>
  <dcterms:modified xsi:type="dcterms:W3CDTF">2018-11-05T20:12:48Z</dcterms:modified>
</cp:coreProperties>
</file>