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kiet/Bootcamp/Module 1 Challenge/"/>
    </mc:Choice>
  </mc:AlternateContent>
  <xr:revisionPtr revIDLastSave="0" documentId="13_ncr:1_{D3C5B17F-EEF5-0048-81E4-FBA8E00BB50E}" xr6:coauthVersionLast="47" xr6:coauthVersionMax="47" xr10:uidLastSave="{00000000-0000-0000-0000-000000000000}"/>
  <bookViews>
    <workbookView xWindow="1580" yWindow="11460" windowWidth="28720" windowHeight="22380" activeTab="5" xr2:uid="{00000000-000D-0000-FFFF-FFFF00000000}"/>
  </bookViews>
  <sheets>
    <sheet name="Crowdfunding" sheetId="1" r:id="rId1"/>
    <sheet name="parent category" sheetId="3" r:id="rId2"/>
    <sheet name="sub-category" sheetId="4" r:id="rId3"/>
    <sheet name="Date created" sheetId="8" r:id="rId4"/>
    <sheet name="Goal Analysis" sheetId="9" r:id="rId5"/>
    <sheet name="Summary" sheetId="10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0" l="1"/>
  <c r="H15" i="10"/>
  <c r="H7" i="10"/>
  <c r="H6" i="10"/>
  <c r="H2" i="10"/>
  <c r="H19" i="10"/>
  <c r="H18" i="10"/>
  <c r="H17" i="10"/>
  <c r="H16" i="10"/>
  <c r="H5" i="10"/>
  <c r="H4" i="10"/>
  <c r="H3" i="10"/>
  <c r="D2" i="10" a="1"/>
  <c r="D2" i="10" s="1"/>
  <c r="A2" i="10" a="1"/>
  <c r="A2" i="10" s="1"/>
  <c r="D13" i="9"/>
  <c r="D12" i="9"/>
  <c r="D11" i="9"/>
  <c r="D10" i="9"/>
  <c r="D9" i="9"/>
  <c r="H9" i="9" s="1"/>
  <c r="D8" i="9"/>
  <c r="D7" i="9"/>
  <c r="D6" i="9"/>
  <c r="D5" i="9"/>
  <c r="D4" i="9"/>
  <c r="D3" i="9"/>
  <c r="C13" i="9"/>
  <c r="C12" i="9"/>
  <c r="C11" i="9"/>
  <c r="C10" i="9"/>
  <c r="G10" i="9" s="1"/>
  <c r="C9" i="9"/>
  <c r="G9" i="9" s="1"/>
  <c r="C8" i="9"/>
  <c r="C7" i="9"/>
  <c r="C6" i="9"/>
  <c r="C5" i="9"/>
  <c r="C4" i="9"/>
  <c r="C3" i="9"/>
  <c r="B13" i="9"/>
  <c r="B12" i="9"/>
  <c r="E12" i="9" s="1"/>
  <c r="B11" i="9"/>
  <c r="E11" i="9" s="1"/>
  <c r="B10" i="9"/>
  <c r="E10" i="9" s="1"/>
  <c r="B9" i="9"/>
  <c r="E9" i="9" s="1"/>
  <c r="B8" i="9"/>
  <c r="B7" i="9"/>
  <c r="B6" i="9"/>
  <c r="B5" i="9"/>
  <c r="B4" i="9"/>
  <c r="E4" i="9" s="1"/>
  <c r="B3" i="9"/>
  <c r="E3" i="9" s="1"/>
  <c r="D2" i="9"/>
  <c r="C2" i="9"/>
  <c r="B2" i="9"/>
  <c r="C100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H4" i="9" l="1"/>
  <c r="H12" i="9"/>
  <c r="H6" i="9"/>
  <c r="H13" i="9"/>
  <c r="F5" i="9"/>
  <c r="F6" i="9"/>
  <c r="G4" i="9"/>
  <c r="G12" i="9"/>
  <c r="G3" i="9"/>
  <c r="H10" i="9"/>
  <c r="G8" i="9"/>
  <c r="G11" i="9"/>
  <c r="G2" i="9"/>
  <c r="H3" i="9"/>
  <c r="H11" i="9"/>
  <c r="E8" i="9"/>
  <c r="F8" i="9" s="1"/>
  <c r="F12" i="9"/>
  <c r="F4" i="9"/>
  <c r="E7" i="9"/>
  <c r="H7" i="9" s="1"/>
  <c r="F11" i="9"/>
  <c r="F3" i="9"/>
  <c r="E2" i="9"/>
  <c r="F2" i="9" s="1"/>
  <c r="E6" i="9"/>
  <c r="G6" i="9" s="1"/>
  <c r="F10" i="9"/>
  <c r="E13" i="9"/>
  <c r="F13" i="9" s="1"/>
  <c r="E5" i="9"/>
  <c r="H5" i="9" s="1"/>
  <c r="F9" i="9"/>
  <c r="F7" i="9" l="1"/>
  <c r="G13" i="9"/>
  <c r="G5" i="9"/>
  <c r="H8" i="9"/>
  <c r="G7" i="9"/>
  <c r="H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<sst xmlns="http://schemas.openxmlformats.org/spreadsheetml/2006/main" count="8139" uniqueCount="2115">
  <si>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</si>
  <si>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</si>
  <si>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</si>
  <si>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</si>
  <si>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</si>
  <si>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</si>
  <si>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</si>
  <si>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</si>
  <si>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</si>
  <si>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</si>
  <si>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</si>
  <si>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</si>
  <si>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</si>
  <si>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</si>
  <si>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</si>
  <si>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</si>
  <si>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</si>
  <si>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</si>
  <si>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</si>
  <si>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</si>
  <si>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</si>
  <si>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</si>
  <si>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</si>
  <si>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</si>
  <si>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</si>
  <si>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</si>
  <si>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</si>
  <si>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</si>
  <si>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</si>
  <si>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</si>
  <si>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</si>
  <si>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</si>
  <si>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</si>
  <si>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</si>
  <si>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</si>
  <si>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</si>
  <si>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</si>
  <si>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</si>
  <si>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</si>
  <si>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</si>
  <si>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</si>
  <si>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</si>
  <si>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</si>
  <si>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</si>
  <si>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</si>
  <si>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</si>
  <si>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</si>
  <si>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</si>
  <si>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</si>
  <si>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</si>
  <si>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</si>
  <si>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</si>
  <si>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</si>
  <si>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</si>
  <si>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</si>
  <si>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</si>
  <si>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</si>
  <si>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</si>
  <si>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</si>
  <si>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</si>
  <si>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</si>
  <si>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</si>
  <si>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</si>
  <si>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</si>
  <si>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</si>
  <si>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</si>
  <si>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</si>
  <si>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</si>
  <si>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</si>
  <si>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</si>
  <si>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</si>
  <si>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</si>
  <si>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</si>
  <si>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</si>
  <si>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</si>
  <si>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</si>
  <si>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</si>
  <si>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</si>
  <si>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</si>
  <si>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</si>
  <si>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</si>
  <si>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</si>
  <si>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</si>
  <si>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</si>
  <si>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</si>
  <si>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</si>
  <si>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</si>
  <si>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</si>
  <si>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</si>
  <si>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</si>
  <si>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</si>
  <si>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</si>
  <si>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</si>
  <si>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</si>
  <si>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</si>
  <si>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</si>
  <si>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</si>
  <si>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</si>
  <si>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</si>
  <si>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</si>
  <si>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</si>
  <si>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</si>
  <si>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</si>
  <si>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</si>
  <si>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</si>
  <si>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</si>
  <si>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</si>
  <si>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</si>
  <si>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</si>
  <si>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</si>
  <si>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</si>
  <si>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</si>
  <si>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</si>
  <si>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</si>
  <si>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</si>
  <si>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</si>
  <si>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</si>
  <si>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</si>
  <si>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</si>
  <si>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</si>
  <si>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</si>
  <si>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</si>
  <si>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</si>
  <si>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</si>
  <si>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</si>
  <si>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</si>
  <si>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</si>
  <si>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</si>
  <si>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</si>
  <si>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</si>
  <si>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</si>
  <si>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</si>
  <si>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</si>
  <si>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</si>
  <si>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</si>
  <si>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</si>
  <si>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</si>
  <si>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</si>
  <si>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</si>
  <si>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</si>
  <si>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</si>
  <si>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</si>
  <si>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</si>
  <si>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</si>
  <si>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</si>
  <si>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</si>
  <si>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</si>
  <si>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</si>
  <si>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</si>
  <si>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</si>
  <si>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</si>
  <si>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</si>
  <si>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</si>
  <si>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</si>
  <si>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</si>
  <si>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</si>
  <si>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</si>
  <si>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</si>
  <si>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</si>
  <si>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</si>
  <si>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</si>
  <si>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</si>
  <si>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</si>
  <si>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</si>
  <si>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</si>
  <si>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</si>
  <si>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</si>
  <si>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</si>
  <si>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</si>
  <si>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</si>
  <si>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</si>
  <si>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</si>
  <si>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</si>
  <si>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</si>
  <si>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</si>
  <si>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</si>
  <si>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</si>
  <si>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</si>
  <si>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</si>
  <si>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</si>
  <si>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</si>
  <si>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</si>
  <si>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</si>
  <si>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</si>
  <si>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</si>
  <si>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</si>
  <si>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</si>
  <si>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</si>
  <si>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</si>
  <si>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</si>
  <si>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</si>
  <si>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</si>
  <si>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</si>
  <si>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</si>
  <si>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</si>
  <si>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</si>
  <si>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</si>
  <si>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</si>
  <si>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</si>
  <si>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</si>
  <si>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</si>
  <si>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</si>
  <si>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</si>
  <si>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</si>
  <si>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</si>
  <si>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</si>
  <si>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</si>
  <si>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</si>
  <si>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</si>
  <si>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</si>
  <si>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</si>
  <si>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</si>
  <si>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</si>
  <si>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</si>
  <si>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</si>
  <si>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</si>
  <si>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</si>
  <si>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</si>
  <si>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</si>
  <si>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</si>
  <si>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</si>
  <si>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</si>
  <si>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</si>
  <si>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</si>
  <si>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</si>
  <si>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</si>
  <si>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</si>
  <si>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</si>
  <si>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</si>
  <si>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</si>
  <si>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</si>
  <si>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</si>
  <si>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</si>
  <si>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</si>
  <si>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</si>
  <si>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</si>
  <si>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</si>
  <si>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</si>
  <si>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</si>
  <si>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</si>
  <si>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</si>
  <si>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</si>
  <si>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</si>
  <si>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</si>
  <si>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</si>
  <si>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</si>
  <si>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</si>
  <si>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</si>
  <si>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</si>
  <si>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</si>
  <si>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</si>
  <si>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</si>
  <si>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</si>
  <si>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</si>
  <si>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</si>
  <si>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</si>
  <si>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</si>
  <si>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</si>
  <si>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</si>
  <si>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</si>
  <si>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</si>
  <si>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</si>
  <si>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</si>
  <si>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</si>
  <si>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</si>
  <si>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</si>
  <si>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</si>
  <si>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</si>
  <si>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</si>
  <si>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</si>
  <si>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</si>
  <si>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</si>
  <si>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</si>
  <si>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</si>
  <si>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</si>
  <si>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</si>
  <si>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</si>
  <si>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</si>
  <si>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</si>
  <si>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</si>
  <si>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</si>
  <si>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</si>
  <si>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</si>
  <si>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</si>
  <si>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</si>
  <si>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</si>
  <si>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</si>
  <si>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</si>
  <si>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</si>
  <si>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</si>
  <si>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</si>
  <si>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</si>
  <si>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</si>
  <si>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</si>
  <si>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</si>
  <si>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</si>
  <si>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</si>
  <si>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</si>
  <si>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</si>
  <si>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</si>
  <si>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</si>
  <si>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</si>
  <si>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</si>
  <si>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</si>
  <si>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</si>
  <si>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</si>
  <si>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</si>
  <si>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</si>
  <si>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</si>
  <si>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</si>
  <si>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</si>
  <si>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</si>
  <si>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</si>
  <si>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</si>
  <si>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</si>
  <si>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</si>
  <si>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</si>
  <si>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</si>
  <si>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</si>
  <si>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</si>
  <si>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</si>
  <si>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</si>
  <si>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</si>
  <si>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</si>
  <si>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</si>
  <si>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</si>
  <si>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</si>
  <si>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</si>
  <si>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</si>
  <si>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</si>
  <si>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</si>
  <si>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</si>
  <si>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</si>
  <si>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</si>
  <si>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</si>
  <si>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</si>
  <si>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</si>
  <si>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</si>
  <si>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</si>
  <si>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</si>
  <si>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</si>
  <si>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</si>
  <si>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</si>
  <si>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</si>
  <si>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</si>
  <si>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</si>
  <si>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</si>
  <si>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</si>
  <si>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</si>
  <si>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</si>
  <si>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</si>
  <si>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</si>
  <si>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</si>
  <si>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</si>
  <si>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</si>
  <si>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</si>
  <si>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</si>
  <si>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</si>
  <si>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</si>
  <si>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</si>
  <si>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</si>
  <si>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</si>
  <si>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</si>
  <si>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</si>
  <si>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</si>
  <si>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</si>
  <si>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</si>
  <si>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</si>
  <si>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</si>
  <si>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</si>
  <si>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</si>
  <si>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</si>
  <si>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</si>
  <si>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</si>
  <si>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</si>
  <si>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</si>
  <si>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</si>
  <si>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</si>
  <si>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</si>
  <si>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</si>
  <si>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</si>
  <si>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</si>
  <si>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</si>
  <si>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</si>
  <si>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</si>
  <si>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</si>
  <si>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</si>
  <si>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</si>
  <si>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</si>
  <si>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</si>
  <si>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</si>
  <si>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</si>
  <si>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</si>
  <si>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</si>
  <si>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</si>
  <si>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</si>
  <si>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</si>
  <si>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</si>
  <si>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</si>
  <si>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</si>
  <si>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</si>
  <si>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</si>
  <si>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</si>
  <si>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</si>
  <si>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</si>
  <si>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</si>
  <si>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</si>
  <si>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</si>
  <si>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</si>
  <si>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</si>
  <si>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</si>
  <si>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</si>
  <si>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</si>
  <si>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</si>
  <si>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</si>
  <si>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</si>
  <si>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</si>
  <si>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</si>
  <si>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</si>
  <si>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</si>
  <si>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</si>
  <si>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</si>
  <si>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</si>
  <si>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</si>
  <si>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</si>
  <si>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</si>
  <si>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</si>
  <si>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</si>
  <si>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</si>
  <si>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</si>
  <si>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</si>
  <si>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</si>
  <si>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</si>
  <si>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</si>
  <si>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</si>
  <si>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</si>
  <si>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</si>
  <si>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</si>
  <si>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</si>
  <si>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</si>
  <si>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</si>
  <si>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</si>
  <si>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</si>
  <si>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</si>
  <si>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</si>
  <si>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</si>
  <si>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</si>
  <si>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</si>
  <si>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</si>
  <si>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</si>
  <si>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</si>
  <si>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</si>
  <si>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</si>
  <si>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</si>
  <si>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</si>
  <si>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</si>
  <si>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</si>
  <si>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</si>
  <si>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</si>
  <si>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</si>
  <si>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</si>
  <si>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</si>
  <si>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</si>
  <si>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</si>
  <si>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</si>
  <si>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</si>
  <si>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</si>
  <si>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</si>
  <si>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</si>
  <si>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</si>
  <si>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</si>
  <si>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</si>
  <si>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</si>
  <si>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</si>
  <si>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</si>
  <si>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</si>
  <si>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</si>
  <si>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</si>
  <si>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</si>
  <si>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</si>
  <si>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</si>
  <si>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</si>
  <si>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</si>
  <si>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</si>
  <si>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</si>
  <si>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</si>
  <si>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</si>
  <si>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</si>
  <si>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</si>
  <si>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</si>
  <si>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</si>
  <si>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</si>
  <si>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</si>
  <si>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</si>
  <si>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</si>
  <si>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</si>
  <si>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</si>
  <si>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</si>
  <si>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</si>
  <si>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</si>
  <si>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</si>
  <si>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</si>
  <si>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</si>
  <si>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</si>
  <si>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</si>
  <si>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</si>
  <si>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</si>
  <si>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</si>
  <si>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</si>
  <si>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</si>
  <si>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</si>
  <si>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</si>
  <si>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</si>
  <si>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</si>
  <si>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</si>
  <si>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</si>
  <si>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</si>
  <si>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</si>
  <si>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</si>
  <si>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</si>
  <si>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</si>
  <si>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</si>
  <si>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</si>
  <si>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</si>
  <si>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</si>
  <si>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</si>
  <si>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</si>
  <si>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</si>
  <si>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</si>
  <si>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</si>
  <si>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</si>
  <si>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</si>
  <si>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</si>
  <si>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</si>
  <si>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</si>
  <si>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</si>
  <si>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</si>
  <si>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</si>
  <si>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</si>
  <si>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</si>
  <si>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</si>
  <si>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</si>
  <si>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</si>
  <si>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</si>
  <si>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</si>
  <si>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</si>
  <si>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</si>
  <si>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</si>
  <si>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</si>
  <si>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</si>
  <si>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</si>
  <si>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</si>
  <si>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</si>
  <si>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</si>
  <si>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</si>
  <si>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</si>
  <si>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</si>
  <si>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</si>
  <si>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</si>
  <si>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</si>
  <si>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</si>
  <si>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</si>
  <si>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</si>
  <si>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</si>
  <si>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</si>
  <si>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</si>
  <si>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</si>
  <si>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</si>
  <si>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</si>
  <si>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</si>
  <si>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</si>
  <si>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</si>
  <si>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</si>
  <si>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</si>
  <si>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</si>
  <si>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</si>
  <si>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</si>
  <si>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</si>
  <si>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</si>
  <si>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</si>
  <si>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</si>
  <si>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</si>
  <si>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</si>
  <si>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</si>
  <si>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</si>
  <si>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</si>
  <si>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</si>
  <si>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</si>
  <si>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</si>
  <si>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</si>
  <si>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</si>
  <si>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</si>
  <si>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</si>
  <si>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</si>
  <si>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</si>
  <si>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</si>
  <si>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</si>
  <si>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</si>
  <si>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</si>
  <si>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</si>
  <si>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</si>
  <si>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</si>
  <si>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</si>
  <si>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</si>
  <si>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</si>
  <si>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</si>
  <si>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</si>
  <si>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</si>
  <si>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</si>
  <si>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</si>
  <si>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</si>
  <si>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</si>
  <si>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</si>
  <si>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</si>
  <si>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</si>
  <si>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</si>
  <si>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</si>
  <si>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</si>
  <si>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</si>
  <si>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</si>
  <si>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</si>
  <si>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</si>
  <si>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</si>
  <si>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</si>
  <si>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</si>
  <si>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</si>
  <si>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</si>
  <si>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</si>
  <si>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</si>
  <si>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</si>
  <si>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</si>
  <si>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</si>
  <si>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</si>
  <si>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</si>
  <si>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</si>
  <si>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</si>
  <si>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</si>
  <si>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</si>
  <si>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</si>
  <si>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</si>
  <si>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</si>
  <si>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</si>
  <si>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</si>
  <si>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</si>
  <si>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</si>
  <si>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</si>
  <si>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</si>
  <si>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</si>
  <si>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</si>
  <si>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</si>
  <si>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</si>
  <si>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</si>
  <si>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</si>
  <si>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</si>
  <si>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</si>
  <si>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</si>
  <si>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</si>
  <si>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</si>
  <si>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</si>
  <si>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</si>
  <si>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</si>
  <si>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</si>
  <si>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</si>
  <si>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</si>
  <si>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</si>
  <si>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</si>
  <si>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</si>
  <si>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</si>
  <si>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</si>
  <si>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</si>
  <si>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</si>
  <si>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</si>
  <si>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</si>
  <si>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</si>
  <si>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</si>
  <si>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</si>
  <si>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</si>
  <si>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</si>
  <si>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</si>
  <si>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</si>
  <si>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</si>
  <si>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</si>
  <si>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</si>
  <si>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</si>
  <si>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</si>
  <si>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</si>
  <si>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</si>
  <si>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</si>
  <si>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</si>
  <si>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</si>
  <si>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</si>
  <si>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</si>
  <si>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</si>
  <si>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</si>
  <si>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</si>
  <si>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</si>
  <si>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</si>
  <si>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</si>
  <si>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</si>
  <si>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</si>
  <si>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</si>
  <si>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</si>
  <si>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</si>
  <si>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</si>
  <si>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</si>
  <si>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</si>
  <si>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</si>
  <si>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</si>
  <si>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</si>
  <si>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</si>
  <si>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</si>
  <si>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</si>
  <si>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</si>
  <si>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</si>
  <si>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</si>
  <si>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</si>
  <si>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</si>
  <si>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</si>
  <si>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</si>
  <si>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</si>
  <si>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</si>
  <si>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</si>
  <si>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</si>
  <si>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</si>
  <si>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</si>
  <si>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</si>
  <si>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</si>
  <si>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</si>
  <si>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</si>
  <si>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</si>
  <si>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</si>
  <si>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</si>
  <si>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</si>
  <si>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</si>
  <si>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</si>
  <si>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</si>
  <si>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</si>
  <si>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</si>
  <si>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</si>
  <si>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</si>
  <si>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</si>
  <si>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</si>
  <si>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</si>
  <si>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</si>
  <si>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</si>
  <si>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</si>
  <si>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</si>
  <si>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</si>
  <si>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</si>
  <si>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</si>
  <si>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</si>
  <si>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</si>
  <si>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</si>
  <si>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</si>
  <si>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</si>
  <si>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</si>
  <si>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</si>
  <si>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</si>
  <si>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</si>
  <si>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</si>
  <si>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</si>
  <si>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</si>
  <si>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</si>
  <si>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</si>
  <si>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</si>
  <si>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</si>
  <si>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</si>
  <si>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</si>
  <si>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</si>
  <si>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</si>
  <si>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</si>
  <si>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</si>
  <si>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</si>
  <si>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</si>
  <si>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</si>
  <si>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</si>
  <si>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</si>
  <si>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</si>
  <si>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</si>
  <si>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</si>
  <si>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</si>
  <si>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</si>
  <si>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</si>
  <si>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</si>
  <si>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</si>
  <si>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</si>
  <si>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</si>
  <si>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</si>
  <si>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</si>
  <si>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</si>
  <si>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</si>
  <si>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</si>
  <si>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</si>
  <si>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</si>
  <si>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</si>
  <si>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</si>
  <si>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</si>
  <si>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</si>
  <si>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</si>
  <si>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</si>
  <si>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</si>
  <si>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</si>
  <si>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</si>
  <si>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</si>
  <si>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</si>
  <si>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</si>
  <si>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</si>
  <si>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</si>
  <si>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</si>
  <si>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</si>
  <si>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</si>
  <si>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</si>
  <si>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</si>
  <si>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</si>
  <si>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</si>
  <si>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</si>
  <si>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</si>
  <si>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</si>
  <si>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</si>
  <si>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</si>
  <si>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</si>
  <si>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</si>
  <si>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</si>
  <si>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</si>
  <si>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</si>
  <si>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</si>
  <si>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</si>
  <si>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</si>
  <si>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</si>
  <si>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</si>
  <si>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</si>
  <si>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</si>
  <si>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</si>
  <si>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</si>
  <si>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</si>
  <si>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</si>
  <si>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</si>
  <si>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</si>
  <si>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</si>
  <si>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</si>
  <si>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</si>
  <si>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</si>
  <si>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</si>
  <si>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</si>
  <si>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</si>
  <si>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</si>
  <si>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</si>
  <si>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</si>
  <si>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</si>
  <si>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</si>
  <si>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</si>
  <si>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</si>
  <si>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</si>
  <si>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</si>
  <si>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</si>
  <si>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</si>
  <si>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</si>
  <si>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</si>
  <si>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</si>
  <si>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</si>
  <si>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</si>
  <si>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</si>
  <si>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</si>
  <si>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</si>
  <si>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</si>
  <si>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</si>
  <si>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</si>
  <si>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</si>
  <si>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</si>
  <si>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</si>
  <si>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</si>
  <si>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</si>
  <si>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</si>
  <si>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</si>
  <si>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</si>
  <si>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</si>
  <si>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</si>
  <si>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</si>
  <si>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</si>
  <si>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</si>
  <si>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</si>
  <si>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</si>
  <si>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</si>
  <si>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</si>
  <si>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</si>
  <si>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</si>
  <si>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</si>
  <si>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</si>
  <si>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</si>
  <si>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</si>
  <si>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</si>
  <si>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</si>
  <si>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</si>
  <si>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</si>
  <si>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</si>
  <si>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</si>
  <si>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</si>
  <si>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</si>
  <si>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</si>
  <si>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</si>
  <si>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</si>
  <si>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</si>
  <si>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</si>
  <si>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</si>
  <si>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</si>
  <si>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</si>
  <si>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</si>
  <si>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</si>
  <si>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</si>
  <si>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</si>
  <si>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</si>
  <si>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</si>
  <si>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</si>
  <si>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</si>
  <si>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</si>
  <si>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</si>
  <si>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</si>
  <si>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</si>
  <si>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</si>
  <si>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</si>
  <si>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</si>
  <si>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</si>
  <si>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</si>
  <si>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</si>
  <si>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</si>
  <si>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</si>
  <si>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</si>
  <si>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</si>
  <si>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</si>
  <si>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</si>
  <si>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</si>
  <si>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</si>
  <si>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</si>
  <si>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</si>
  <si>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</si>
  <si>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</si>
  <si>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</si>
  <si>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</si>
  <si>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</si>
  <si>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</si>
  <si>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</si>
  <si>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</si>
  <si>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</si>
  <si>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</si>
  <si>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</si>
  <si>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</si>
  <si>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</si>
  <si>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</si>
  <si>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</si>
  <si>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</si>
  <si>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</si>
  <si>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</si>
  <si>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</si>
  <si>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</si>
  <si>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</si>
  <si>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</si>
  <si>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</si>
  <si>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</si>
  <si>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</si>
  <si>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</si>
  <si>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</si>
  <si>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</si>
  <si>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</si>
  <si>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</si>
  <si>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</si>
  <si>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</si>
  <si>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</si>
  <si>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</si>
  <si>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</si>
  <si>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</si>
  <si>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</si>
  <si>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</si>
  <si>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</si>
  <si>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</si>
  <si>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</si>
  <si>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</si>
  <si>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</si>
  <si>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</si>
  <si>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</si>
  <si>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</si>
  <si>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</si>
  <si>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</si>
  <si>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</si>
  <si>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</si>
  <si>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</si>
  <si>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</si>
  <si>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</si>
  <si>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</si>
  <si>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</si>
  <si>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</si>
  <si>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</si>
  <si>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</si>
  <si>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</si>
  <si>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</si>
  <si>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</si>
  <si>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</si>
  <si>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</si>
  <si>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</si>
  <si>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</si>
  <si>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</si>
  <si>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</si>
  <si>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</si>
  <si>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</si>
  <si>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</si>
  <si>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</si>
  <si>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</si>
  <si>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</si>
  <si>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</si>
  <si>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</si>
  <si>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</si>
  <si>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</si>
  <si>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</si>
  <si>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</si>
  <si>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</si>
  <si>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</si>
  <si>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</si>
  <si>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</si>
  <si>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</si>
  <si>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</si>
  <si>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</si>
  <si>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</si>
  <si>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</si>
  <si>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</si>
  <si>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</si>
  <si>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</si>
  <si>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</si>
  <si>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</si>
  <si>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</si>
  <si>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</si>
  <si>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</si>
  <si>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</si>
  <si>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</si>
  <si>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</si>
  <si>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</si>
  <si>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</si>
  <si>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</si>
  <si>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</si>
  <si>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</si>
  <si>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</si>
  <si>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</si>
  <si>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</si>
  <si>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</si>
  <si>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</si>
  <si>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</si>
  <si>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</si>
  <si>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</si>
  <si>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</si>
  <si>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</si>
  <si>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</si>
  <si>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</si>
  <si>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</si>
  <si>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</si>
  <si>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</si>
  <si>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</si>
  <si>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</si>
  <si>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</si>
  <si>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</si>
  <si>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</si>
  <si>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</si>
  <si>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</si>
  <si>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</si>
  <si>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</si>
  <si>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</si>
  <si>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</si>
  <si>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</si>
  <si>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</si>
  <si>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</si>
  <si>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</si>
  <si>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</si>
  <si>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</si>
  <si>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</si>
  <si>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</si>
  <si>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</si>
  <si>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</si>
  <si>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</si>
  <si>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</si>
  <si>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</si>
  <si>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</si>
  <si>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</si>
  <si>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</si>
  <si>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</si>
  <si>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</si>
  <si>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</si>
  <si>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</si>
  <si>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</si>
  <si>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</si>
  <si>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</si>
  <si>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</si>
  <si>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</si>
  <si>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</si>
  <si>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</si>
  <si>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</si>
  <si>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</si>
  <si>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</si>
  <si>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</si>
  <si>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</si>
  <si>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</si>
  <si>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</si>
  <si>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</si>
  <si>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</si>
  <si>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</si>
  <si>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</si>
  <si>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</si>
  <si>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</si>
  <si>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</si>
  <si>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</si>
  <si>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</si>
  <si>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</si>
  <si>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</si>
  <si>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</si>
  <si>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</si>
  <si>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</si>
  <si>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</si>
  <si>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</si>
  <si>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</si>
  <si>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</si>
  <si>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</si>
  <si>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</si>
  <si>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</si>
  <si>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</si>
  <si>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</si>
  <si>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</si>
  <si>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</si>
  <si>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</si>
  <si>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</si>
  <si>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</si>
  <si>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</si>
  <si>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</si>
  <si>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</si>
  <si>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</si>
  <si>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</si>
  <si>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</si>
  <si>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</si>
  <si>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</si>
  <si>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</si>
  <si>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</si>
  <si>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</si>
  <si>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</si>
  <si>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</si>
  <si>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</si>
  <si>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</si>
  <si>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</si>
  <si>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</si>
  <si>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</si>
  <si>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</si>
  <si>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</si>
  <si>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</si>
  <si>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</si>
  <si>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</si>
  <si>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</si>
  <si>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</si>
  <si>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</si>
  <si>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</si>
  <si>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</si>
  <si>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</si>
  <si>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</si>
  <si>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</si>
  <si>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</si>
  <si>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</si>
  <si>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</si>
  <si>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</si>
  <si>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</si>
  <si>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</si>
  <si>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</si>
  <si>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</si>
  <si>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</si>
  <si>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</si>
  <si>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</si>
  <si>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</si>
  <si>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</si>
  <si>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</si>
  <si>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</si>
  <si>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</si>
  <si>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</si>
  <si>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</si>
  <si>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</si>
  <si>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</si>
  <si>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</si>
  <si>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</si>
  <si>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</si>
  <si>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</si>
  <si>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</si>
  <si>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</si>
  <si>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</si>
  <si>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</si>
  <si>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</si>
  <si>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</si>
  <si>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</si>
  <si>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</si>
  <si>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</si>
  <si>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</si>
  <si>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</si>
  <si>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</si>
  <si>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</si>
  <si>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</si>
  <si>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</si>
  <si>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</si>
  <si>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</si>
  <si>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</si>
  <si>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</si>
  <si>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</si>
  <si>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</si>
  <si>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</si>
  <si>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</si>
  <si>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</si>
  <si>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</si>
  <si>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</si>
  <si>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</si>
  <si>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</si>
  <si>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</si>
  <si>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</si>
  <si>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</si>
  <si>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</si>
  <si>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</si>
  <si>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</si>
  <si>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</si>
  <si>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</si>
  <si>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</si>
  <si>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</si>
  <si>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</si>
  <si>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</si>
  <si>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</si>
  <si>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</si>
  <si>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</si>
  <si>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</si>
  <si>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</si>
  <si>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</si>
  <si>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</si>
  <si>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</si>
  <si>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</si>
  <si>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</si>
  <si>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</si>
  <si>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</si>
  <si>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</si>
  <si>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</si>
  <si>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</si>
  <si>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</si>
  <si>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</si>
  <si>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</si>
  <si>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</si>
  <si>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</si>
  <si>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</si>
  <si>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</si>
  <si>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</si>
  <si>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</si>
  <si>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</si>
  <si>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</si>
  <si>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</si>
  <si>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</si>
  <si>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</si>
  <si>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</si>
  <si>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</si>
  <si>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</si>
  <si>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</si>
  <si>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</si>
  <si>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</si>
  <si>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</si>
  <si>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</si>
  <si>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</si>
  <si>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</si>
  <si>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</si>
  <si>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</si>
  <si>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</si>
  <si>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</si>
  <si>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</si>
  <si>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</si>
  <si>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</si>
  <si>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</si>
  <si>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</si>
  <si>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</si>
  <si>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</si>
  <si>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</si>
  <si>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</si>
  <si>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</si>
  <si>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</si>
  <si>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</si>
  <si>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</si>
  <si>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</si>
  <si>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</si>
  <si>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</si>
  <si>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</si>
  <si>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</si>
  <si>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</si>
  <si>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</si>
  <si>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</si>
  <si>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</si>
  <si>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</si>
  <si>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</si>
  <si>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</si>
  <si>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</si>
  <si>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</si>
  <si>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</si>
  <si>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</si>
  <si>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</si>
  <si>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</si>
  <si>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</si>
  <si>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</si>
  <si>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</si>
  <si>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</si>
  <si>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</si>
  <si>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</si>
  <si>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</si>
  <si>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</si>
  <si>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</si>
  <si>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</si>
  <si>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</si>
  <si>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</si>
  <si>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</si>
  <si>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</si>
  <si>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</si>
  <si>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</si>
  <si>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</si>
  <si>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</si>
  <si>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</si>
  <si>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</si>
  <si>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</si>
  <si>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</si>
  <si>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</si>
  <si>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</si>
  <si>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</si>
  <si>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</si>
  <si>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</si>
  <si>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</si>
  <si>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</si>
  <si>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</si>
  <si>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</si>
  <si>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</si>
  <si>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</si>
  <si>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</si>
  <si>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</si>
  <si>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</si>
  <si>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</si>
  <si>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</si>
  <si>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</si>
  <si>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</si>
  <si>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</si>
  <si>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</si>
  <si>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</si>
  <si>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</si>
  <si>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</si>
  <si>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</si>
  <si>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</si>
  <si>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</si>
  <si>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</si>
  <si>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</si>
  <si>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</si>
  <si>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</si>
  <si>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</si>
  <si>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</si>
  <si>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</si>
  <si>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</si>
  <si>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</si>
  <si>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</si>
  <si>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</si>
  <si>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</si>
  <si>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</si>
  <si>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</si>
  <si>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</si>
  <si>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</si>
  <si>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</si>
  <si>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</si>
  <si>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</si>
  <si>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</si>
  <si>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</si>
  <si>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</si>
  <si>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</si>
  <si>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</si>
  <si>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</si>
  <si>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</si>
  <si>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</si>
  <si>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</si>
  <si>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</si>
  <si>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</si>
  <si>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</si>
  <si>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</si>
  <si>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</si>
  <si>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</si>
  <si>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</si>
  <si>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</si>
  <si>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</si>
  <si>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</si>
  <si>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</si>
  <si>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</si>
  <si>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</si>
  <si>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</si>
  <si>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</si>
  <si>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</si>
  <si>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</si>
  <si>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</si>
  <si>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</si>
  <si>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</si>
  <si>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</si>
  <si>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</si>
  <si>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</si>
  <si>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</si>
  <si>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</si>
  <si>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</si>
  <si>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</si>
  <si>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</si>
  <si>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</si>
  <si>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</si>
  <si>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</si>
  <si>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</si>
  <si>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</si>
  <si>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</si>
  <si>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</si>
  <si>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</si>
  <si>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</si>
  <si>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</si>
  <si>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</si>
  <si>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</si>
  <si>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</si>
  <si>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</si>
  <si>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</si>
  <si>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</si>
  <si>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</si>
  <si>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</si>
  <si>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</si>
  <si>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</si>
  <si>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</si>
  <si>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</si>
  <si>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</si>
  <si>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</si>
  <si>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</si>
  <si>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</si>
  <si>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</si>
  <si>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</si>
  <si>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</si>
  <si>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</si>
  <si>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</si>
  <si>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</si>
  <si>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</si>
  <si>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</si>
  <si>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</si>
  <si>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</si>
  <si>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</si>
  <si>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</si>
  <si>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</si>
  <si>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</si>
  <si>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</si>
  <si>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</si>
  <si>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</si>
  <si>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</si>
  <si>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</si>
  <si>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</si>
  <si>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</si>
  <si>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</si>
  <si>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</si>
  <si>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</si>
  <si>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</si>
  <si>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</si>
  <si>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</si>
  <si>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</si>
  <si>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</si>
  <si>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</si>
  <si>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</si>
  <si>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</si>
  <si>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</si>
  <si>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</si>
  <si>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</si>
  <si>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</si>
  <si>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</si>
  <si>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</si>
  <si>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</si>
  <si>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</si>
  <si>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</si>
  <si>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</si>
  <si>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</si>
  <si>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</si>
  <si>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</si>
  <si>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</si>
  <si>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</si>
  <si>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</si>
  <si>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</si>
  <si>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</si>
  <si>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</si>
  <si>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</si>
  <si>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</si>
  <si>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</si>
  <si>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</si>
  <si>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</si>
  <si>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</si>
  <si>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</si>
  <si>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</si>
  <si>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</si>
  <si>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</si>
  <si>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</si>
  <si>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</si>
  <si>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</si>
  <si>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</si>
  <si>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</si>
  <si>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</si>
  <si>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</si>
  <si>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</si>
  <si>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</si>
  <si>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</si>
  <si>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</si>
  <si>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</si>
  <si>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</si>
  <si>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</si>
  <si>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</si>
  <si>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</si>
  <si>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</si>
  <si>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</si>
  <si>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</si>
  <si>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</si>
  <si>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</si>
  <si>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</si>
  <si>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</si>
  <si>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</si>
  <si>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</si>
  <si>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</si>
  <si>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</si>
  <si>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</si>
  <si>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</si>
  <si>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</si>
  <si>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</si>
  <si>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</si>
  <si>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</si>
  <si>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</si>
  <si>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</si>
  <si>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</si>
  <si>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</si>
  <si>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</si>
  <si>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</si>
  <si>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</si>
  <si>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</si>
  <si>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</si>
  <si>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</si>
  <si>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</si>
  <si>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</si>
  <si>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</si>
  <si>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</si>
  <si>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</si>
  <si>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</si>
  <si>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</si>
  <si>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</si>
  <si>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</si>
  <si>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</si>
  <si>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</si>
  <si>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</si>
  <si>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</si>
  <si>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</si>
  <si>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</si>
  <si>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</si>
  <si>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</si>
  <si>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</si>
  <si>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</si>
  <si>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</si>
  <si>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</si>
  <si>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</si>
  <si>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</si>
  <si>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</si>
  <si>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</si>
  <si>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</si>
  <si>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</si>
  <si>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</si>
  <si>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</si>
  <si>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</si>
  <si>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</si>
  <si>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</si>
  <si>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</si>
  <si>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</si>
  <si>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</si>
  <si>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</si>
  <si>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</si>
  <si>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</si>
  <si>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</si>
  <si>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</si>
  <si>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</si>
  <si>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</si>
  <si>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</si>
  <si>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</si>
  <si>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</si>
  <si>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</si>
  <si>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</si>
  <si>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</si>
  <si>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</si>
  <si>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</si>
  <si>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</si>
  <si>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</si>
  <si>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</si>
  <si>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</si>
  <si>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</si>
  <si>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</si>
  <si>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</si>
  <si>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</si>
  <si>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</si>
  <si>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</si>
  <si>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</si>
  <si>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</si>
  <si>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</si>
  <si>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</si>
  <si>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</si>
  <si>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</si>
  <si>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</si>
  <si>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</si>
  <si>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</si>
  <si>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</si>
  <si>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</si>
  <si>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</si>
  <si>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</si>
  <si>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</si>
  <si>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</si>
  <si>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</si>
  <si>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</si>
  <si>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</si>
  <si>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</si>
  <si>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</si>
  <si>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</si>
  <si>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</si>
  <si>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</si>
  <si>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</si>
  <si>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</si>
  <si>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</si>
  <si>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</si>
  <si>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</si>
  <si>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</si>
  <si>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</si>
  <si>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</si>
  <si>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</si>
  <si>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</si>
  <si>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</si>
  <si>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</si>
  <si>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</si>
  <si>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</si>
  <si>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</si>
  <si>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</si>
  <si>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</si>
  <si>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</si>
  <si>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</si>
  <si>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</si>
  <si>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</si>
  <si>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</si>
  <si>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</si>
  <si>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</si>
  <si>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</si>
  <si>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</si>
  <si>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</si>
  <si>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</si>
  <si>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</si>
  <si>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</si>
  <si>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</si>
  <si>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</si>
  <si>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</si>
  <si>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</si>
  <si>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</si>
  <si>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</si>
  <si>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</si>
  <si>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</si>
  <si>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</si>
  <si>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</si>
  <si>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</si>
  <si>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</si>
  <si>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</si>
  <si>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</si>
  <si>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</si>
  <si>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</si>
  <si>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</si>
  <si>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</si>
  <si>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</si>
  <si>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</si>
  <si>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</si>
  <si>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</si>
  <si>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</si>
  <si>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</si>
  <si>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</si>
  <si>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</si>
  <si>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</si>
  <si>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</si>
  <si>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</si>
  <si>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</si>
  <si>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</si>
  <si>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</si>
  <si>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</si>
  <si>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</si>
  <si>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</si>
  <si>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</si>
  <si>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</si>
  <si>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</si>
  <si>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</si>
  <si>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</si>
  <si>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</si>
  <si>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</si>
  <si>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</si>
  <si>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</si>
  <si>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</si>
  <si>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</si>
  <si>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</si>
  <si>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</si>
  <si>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</si>
  <si>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</si>
  <si>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</si>
  <si>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</si>
  <si>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</si>
  <si>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</si>
  <si>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</si>
  <si>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</si>
  <si>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</si>
  <si>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</si>
  <si>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</si>
  <si>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</si>
  <si>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</si>
  <si>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</si>
  <si>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</si>
  <si>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</si>
  <si>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</si>
  <si>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</si>
  <si>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</si>
  <si>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</si>
  <si>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</si>
  <si>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</si>
  <si>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</si>
  <si>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</si>
  <si>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</si>
  <si>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</si>
  <si>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</si>
  <si>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</si>
  <si>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</si>
  <si>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</si>
  <si>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</si>
  <si>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</si>
  <si>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</si>
  <si>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</si>
  <si>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</si>
  <si>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</si>
  <si>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</si>
  <si>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</si>
  <si>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</si>
  <si>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</si>
  <si>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</si>
  <si>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</si>
  <si>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</si>
  <si>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</si>
  <si>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</si>
  <si>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</si>
  <si>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</si>
  <si>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</si>
  <si>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</si>
  <si>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</si>
  <si>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</si>
  <si>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</si>
  <si>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</si>
  <si>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</si>
  <si>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</si>
  <si>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</si>
  <si>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</si>
  <si>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</si>
  <si>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</si>
  <si>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</si>
  <si>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</si>
  <si>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</si>
  <si>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</si>
  <si>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</si>
  <si>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</si>
  <si>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</si>
  <si>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</si>
  <si>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</si>
  <si>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</si>
  <si>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</si>
  <si>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</si>
  <si>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</si>
  <si>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</si>
  <si>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</si>
  <si>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</si>
  <si>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</si>
  <si>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</si>
  <si>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</si>
  <si>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</si>
  <si>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</si>
  <si>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</si>
  <si>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</si>
  <si>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</si>
  <si>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</si>
  <si>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</si>
  <si>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</si>
  <si>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</si>
  <si>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</si>
  <si>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</si>
  <si>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</si>
  <si>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</si>
  <si>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</si>
  <si>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</si>
  <si>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</si>
  <si>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</si>
  <si>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</si>
  <si>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</si>
  <si>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</si>
  <si>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</si>
  <si>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</si>
  <si>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</si>
  <si>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</si>
  <si>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</si>
  <si>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</si>
  <si>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</si>
  <si>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</si>
  <si>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</si>
  <si>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</si>
  <si>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</si>
  <si>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</si>
  <si>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</si>
  <si>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</si>
  <si>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</si>
  <si>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</si>
  <si>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</si>
  <si>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</si>
  <si>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</si>
  <si>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</si>
  <si>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</si>
  <si>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</si>
  <si>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</si>
  <si>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</si>
  <si>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</si>
  <si>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</si>
  <si>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</si>
  <si>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</si>
  <si>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</si>
  <si>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</si>
  <si>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</si>
  <si>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</si>
  <si>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</si>
  <si>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</si>
  <si>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</si>
  <si>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</si>
  <si>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</si>
  <si>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</si>
  <si>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</si>
  <si>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</si>
  <si>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</si>
  <si>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</si>
  <si>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</si>
  <si>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</si>
  <si>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</si>
  <si>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</si>
  <si>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</si>
  <si>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</si>
  <si>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</si>
  <si>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</si>
  <si>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</si>
  <si>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</si>
  <si>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</si>
  <si>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</si>
  <si>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</si>
  <si>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</si>
  <si>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</si>
  <si>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</si>
  <si>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</si>
  <si>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</si>
  <si>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</si>
  <si>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</si>
  <si>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</si>
  <si>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</si>
  <si>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</si>
  <si>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</si>
  <si>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</si>
  <si>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</si>
  <si>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</si>
  <si>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</si>
  <si>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</si>
  <si>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</si>
  <si>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</si>
  <si>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</si>
  <si>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</si>
  <si>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</si>
  <si>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</si>
  <si>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</si>
  <si>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</si>
  <si>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</si>
  <si>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</si>
  <si>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</si>
  <si>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</si>
  <si>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</si>
  <si>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</si>
  <si>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</si>
  <si>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</si>
  <si>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</si>
  <si>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</si>
  <si>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</si>
  <si>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</si>
  <si>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</si>
  <si>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</si>
  <si>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</si>
  <si>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</si>
  <si>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</si>
  <si>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</si>
  <si>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</si>
  <si>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</si>
  <si>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</si>
  <si>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</si>
  <si>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</si>
  <si>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</si>
  <si>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</si>
  <si>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</si>
  <si>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</si>
  <si>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</si>
  <si>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</si>
  <si>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</si>
  <si>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</si>
  <si>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</si>
  <si>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</si>
  <si>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</si>
  <si>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</si>
  <si>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</si>
  <si>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</si>
  <si>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</si>
  <si>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</si>
  <si>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</si>
  <si>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</si>
  <si>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</si>
  <si>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</si>
  <si>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</si>
  <si>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</si>
  <si>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</si>
  <si>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</si>
  <si>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</si>
  <si>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</si>
  <si>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</si>
  <si>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</si>
  <si>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</si>
  <si>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</si>
  <si>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</si>
  <si>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</si>
  <si>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</si>
  <si>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</si>
  <si>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</si>
  <si>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</si>
  <si>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</si>
  <si>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</si>
  <si>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</si>
  <si>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</si>
  <si>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</si>
  <si>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</si>
  <si>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</si>
  <si>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</si>
  <si>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</si>
  <si>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</si>
  <si>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</si>
  <si>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</si>
  <si>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</si>
  <si>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</si>
  <si>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</si>
  <si>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</si>
  <si>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</si>
  <si>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</si>
  <si>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</si>
  <si>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</si>
  <si>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</si>
  <si>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</si>
  <si>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</si>
  <si>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</si>
  <si>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</si>
  <si>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</si>
  <si>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</si>
  <si>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</si>
  <si>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</si>
  <si>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</si>
  <si>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</si>
  <si>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</si>
  <si>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</si>
  <si>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</si>
  <si>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</si>
  <si>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</si>
  <si>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</si>
  <si>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</si>
  <si>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</si>
  <si>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</si>
  <si>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</si>
  <si>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</si>
  <si>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</si>
  <si>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</si>
  <si>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</si>
  <si>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</si>
  <si>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</si>
  <si>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</si>
  <si>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</si>
  <si>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</si>
  <si>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</si>
  <si>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</si>
  <si>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</si>
  <si>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</si>
  <si>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</si>
  <si>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</si>
  <si>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</si>
  <si>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</si>
  <si>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</si>
  <si>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</si>
  <si>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</si>
  <si>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</si>
  <si>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</si>
  <si>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</si>
  <si>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</si>
  <si>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</si>
  <si>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</si>
  <si>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</si>
  <si>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</si>
  <si>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</si>
  <si>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</si>
  <si>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</si>
  <si>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</si>
  <si>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</si>
  <si>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</si>
  <si>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</si>
  <si>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</si>
  <si>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</si>
  <si>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</si>
  <si>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</si>
  <si>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</si>
  <si>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</si>
  <si>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</si>
  <si>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</si>
  <si>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</si>
  <si>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</si>
  <si>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</si>
  <si>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</si>
  <si>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</si>
  <si>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</si>
  <si>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</si>
  <si>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</si>
  <si>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</si>
  <si>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</si>
  <si>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</si>
  <si>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</si>
  <si>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</si>
  <si>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</si>
  <si>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</si>
  <si>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</si>
  <si>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</si>
  <si>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</si>
  <si>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</si>
  <si>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</si>
  <si>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</si>
  <si>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</si>
  <si>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</si>
  <si>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</si>
  <si>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</si>
  <si>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</si>
  <si>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</si>
  <si>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</si>
  <si>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</si>
  <si>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</si>
  <si>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</si>
  <si>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</si>
  <si>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</si>
  <si>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</si>
  <si>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</si>
  <si>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</si>
  <si>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</si>
  <si>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</si>
  <si>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</si>
  <si>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</si>
  <si>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</si>
  <si>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</si>
  <si>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</si>
  <si>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</si>
  <si>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</si>
  <si>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</si>
  <si>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</si>
  <si>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</si>
  <si>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</si>
  <si>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</si>
  <si>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</si>
  <si>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</si>
  <si>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</si>
  <si>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</si>
  <si>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</si>
  <si>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</si>
  <si>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</si>
  <si>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</si>
  <si>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</si>
  <si>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</si>
  <si>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</si>
  <si>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</si>
  <si>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</si>
  <si>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</si>
  <si>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</si>
  <si>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</si>
  <si>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</si>
  <si>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</si>
  <si>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</si>
  <si>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</si>
  <si>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</si>
  <si>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</si>
  <si>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</si>
  <si>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</si>
  <si>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</si>
  <si>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</si>
  <si>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</si>
  <si>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</si>
  <si>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</si>
  <si>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</si>
  <si>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</si>
  <si>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</si>
  <si>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</si>
  <si>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</si>
  <si>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</si>
  <si>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</si>
  <si>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</si>
  <si>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</si>
  <si>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</si>
  <si>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</si>
  <si>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</si>
  <si>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</si>
  <si>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</si>
  <si>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</si>
  <si>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</si>
  <si>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Less than 1000</t>
  </si>
  <si>
    <t>Outcome</t>
  </si>
  <si>
    <t>Successful Campaigns</t>
  </si>
  <si>
    <t>Mean number of backers:</t>
  </si>
  <si>
    <t>Median number of backers</t>
  </si>
  <si>
    <t>Min number of backers:</t>
  </si>
  <si>
    <t>Max number of backers:</t>
  </si>
  <si>
    <t>Variance of the number of backers:</t>
  </si>
  <si>
    <t>Standard Deviation of the number of backers: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</si>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</sst>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870A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870A2"/>
      <color rgb="FFFF7E79"/>
      <color rgb="FF0096FF"/>
      <color rgb="FFED4831"/>
      <color rgb="FFFFFF00"/>
      <color rgb="FF008F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[CrowdfundingBook_trial_0.xlsx]parent 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8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A-E145-96E8-84D9135DA4C7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6FF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A-E145-96E8-84D9135DA4C7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A-E145-96E8-84D9135DA4C7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8F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A-E145-96E8-84D9135DA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2717200"/>
        <c:axId val="1102973216"/>
      </c:barChart>
      <c:catAx>
        <c:axId val="18727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973216"/>
        <c:crosses val="autoZero"/>
        <c:auto val="1"/>
        <c:lblAlgn val="ctr"/>
        <c:lblOffset val="100"/>
        <c:noMultiLvlLbl val="0"/>
      </c:catAx>
      <c:valAx>
        <c:axId val="110297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7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[CrowdfundingBook_trial_0.xlsx]sub-category!PivotTable3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7-F44C-AE06-453586C4A9C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7-F44C-AE06-453586C4A9C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7-F44C-AE06-453586C4A9C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6FF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7-F44C-AE06-453586C4A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1053440"/>
        <c:axId val="1391055712"/>
      </c:barChart>
      <c:catAx>
        <c:axId val="13910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55712"/>
        <c:crosses val="autoZero"/>
        <c:auto val="1"/>
        <c:lblAlgn val="ctr"/>
        <c:lblOffset val="100"/>
        <c:noMultiLvlLbl val="0"/>
      </c:catAx>
      <c:valAx>
        <c:axId val="13910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5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[CrowdfundingBook_trial_0.xlsx]Date created!PivotTable7</c:name>
    <c:fmtId val="2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D483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96FF"/>
            </a:solidFill>
            <a:round/>
          </a:ln>
          <a:effectLst/>
        </c:spPr>
        <c:marker>
          <c:symbol val="circle"/>
          <c:size val="5"/>
          <c:spPr>
            <a:solidFill>
              <a:srgbClr val="0096FF"/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687030852660931E-2"/>
          <c:y val="1.4416062165457664E-2"/>
          <c:w val="0.78718036704555905"/>
          <c:h val="0.91024076714820101"/>
        </c:manualLayout>
      </c:layout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E-BF4C-AA15-FCEB9FB59287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ED48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E-BF4C-AA15-FCEB9FB59287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9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6FF"/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E-BF4C-AA15-FCEB9FB59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280703"/>
        <c:axId val="754197855"/>
      </c:lineChart>
      <c:catAx>
        <c:axId val="75428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97855"/>
        <c:crosses val="autoZero"/>
        <c:auto val="1"/>
        <c:lblAlgn val="ctr"/>
        <c:lblOffset val="100"/>
        <c:noMultiLvlLbl val="0"/>
      </c:catAx>
      <c:valAx>
        <c:axId val="7541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8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C-224F-A769-E59429AA7C92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C-224F-A769-E59429AA7C92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C-224F-A769-E59429AA7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66671"/>
        <c:axId val="189879439"/>
      </c:lineChart>
      <c:catAx>
        <c:axId val="19026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9439"/>
        <c:crosses val="autoZero"/>
        <c:auto val="1"/>
        <c:lblAlgn val="ctr"/>
        <c:lblOffset val="100"/>
        <c:noMultiLvlLbl val="0"/>
      </c:catAx>
      <c:valAx>
        <c:axId val="1898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6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222248</xdr:colOff>
      <xdr:row>0</xdr:row>
      <xdr:rowOff>193221</xdr:rowOff>
    </xdr:from>
    <xdr:to>
      <xdr:col>15</xdr:col>
      <xdr:colOff>9071</xdr:colOff>
      <xdr:row>19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54BAA-A29A-9647-ABD9-9D79616F0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453727</xdr:colOff>
      <xdr:row>1</xdr:row>
      <xdr:rowOff>52102</xdr:rowOff>
    </xdr:from>
    <xdr:to>
      <xdr:col>17</xdr:col>
      <xdr:colOff>691445</xdr:colOff>
      <xdr:row>30</xdr:row>
      <xdr:rowOff>14110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F13D2B-D3EB-B70A-36DE-9FFC657DB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1</xdr:row>
      <xdr:rowOff>190500</xdr:rowOff>
    </xdr:from>
    <xdr:to>
      <xdr:col>13</xdr:col>
      <xdr:colOff>812800</xdr:colOff>
      <xdr:row>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5D106F-5549-F1FA-5EF4-31F5DA545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12700</xdr:rowOff>
    </xdr:from>
    <xdr:to>
      <xdr:col>9</xdr:col>
      <xdr:colOff>546100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67BE07-0D31-A32F-D406-05AD51C7C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et HOANG" refreshedDate="45291.432254050924" createdVersion="8" refreshedVersion="8" minRefreshableVersion="3" recordCount="1001" xr:uid="{CD4E9C8E-3FA8-AA45-8E4A-A7CE63AA9F6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6F296-0B67-4844-A163-AF1ECD0EB14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F3CE2-5233-D440-88BC-03A08373FDA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BEF3C-EDBA-CB46-9CE3-9931E659D47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5"/>
  <sheetViews>
    <sheetView topLeftCell="A953" zoomScale="90" zoomScaleNormal="90" workbookViewId="0">
      <selection activeCell="I145" sqref="I14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9" customWidth="1"/>
    <col min="8" max="8" width="13" bestFit="1" customWidth="1"/>
    <col min="9" max="9" width="19.6640625" customWidth="1"/>
    <col min="12" max="12" width="17.1640625" customWidth="1"/>
    <col min="13" max="13" width="15.83203125" customWidth="1"/>
    <col min="14" max="14" width="22.5" customWidth="1"/>
    <col min="15" max="15" width="22.1640625" customWidth="1"/>
    <col min="18" max="19" width="28" bestFit="1" customWidth="1"/>
    <col min="20" max="20" width="21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6" t="s">
        <v>2028</v>
      </c>
      <c r="S1" s="6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ROUND((E2/D2)*100,0)</f>
        <v>0</v>
      </c>
      <c r="G2" t="s">
        <v>14</v>
      </c>
      <c r="H2">
        <v>0</v>
      </c>
      <c r="I2">
        <f>ROUND(IF(AND(E2=0,H2=0),0,E2/H2),2)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s="7" t="s">
        <v>17</v>
      </c>
      <c r="S2" s="7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ROUND((E3/D3)*100,0)</f>
        <v>1040</v>
      </c>
      <c r="G3" t="s">
        <v>20</v>
      </c>
      <c r="H3">
        <v>158</v>
      </c>
      <c r="I3">
        <f t="shared" ref="I3:I66" si="1">ROUND(IF(AND(E3=0,H3=0),0,E3/H3),2)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s="7" t="s">
        <v>23</v>
      </c>
      <c r="S3" s="7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s="7" t="s">
        <v>28</v>
      </c>
      <c r="S4" s="7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s="7" t="s">
        <v>23</v>
      </c>
      <c r="S5" s="7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s="7" t="s">
        <v>33</v>
      </c>
      <c r="S6" s="7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s="7" t="s">
        <v>33</v>
      </c>
      <c r="S7" s="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s="7" t="s">
        <v>42</v>
      </c>
      <c r="S8" s="7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s="7" t="s">
        <v>33</v>
      </c>
      <c r="S9" s="7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s="7" t="s">
        <v>33</v>
      </c>
      <c r="S10" s="7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s="7" t="s">
        <v>50</v>
      </c>
      <c r="S11" s="7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s="7" t="s">
        <v>53</v>
      </c>
      <c r="S12" s="7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s="7" t="s">
        <v>33</v>
      </c>
      <c r="S13" s="7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s="7" t="s">
        <v>53</v>
      </c>
      <c r="S14" s="7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s="7" t="s">
        <v>60</v>
      </c>
      <c r="S15" s="7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s="7" t="s">
        <v>60</v>
      </c>
      <c r="S16" s="7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s="7" t="s">
        <v>65</v>
      </c>
      <c r="S17" s="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s="7" t="s">
        <v>68</v>
      </c>
      <c r="S18" s="7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s="7" t="s">
        <v>71</v>
      </c>
      <c r="S19" s="7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s="7" t="s">
        <v>33</v>
      </c>
      <c r="S20" s="7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s="7" t="s">
        <v>33</v>
      </c>
      <c r="S21" s="7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s="7" t="s">
        <v>53</v>
      </c>
      <c r="S22" s="7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s="7" t="s">
        <v>33</v>
      </c>
      <c r="S23" s="7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s="7" t="s">
        <v>33</v>
      </c>
      <c r="S24" s="7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s="7" t="s">
        <v>42</v>
      </c>
      <c r="S25" s="7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s="7" t="s">
        <v>65</v>
      </c>
      <c r="S26" s="7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s="7" t="s">
        <v>89</v>
      </c>
      <c r="S27" s="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s="7" t="s">
        <v>33</v>
      </c>
      <c r="S28" s="7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s="7" t="s">
        <v>23</v>
      </c>
      <c r="S29" s="7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s="7" t="s">
        <v>33</v>
      </c>
      <c r="S30" s="7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s="7" t="s">
        <v>100</v>
      </c>
      <c r="S31" s="7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s="7" t="s">
        <v>71</v>
      </c>
      <c r="S32" s="7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s="7" t="s">
        <v>89</v>
      </c>
      <c r="S33" s="7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s="7" t="s">
        <v>42</v>
      </c>
      <c r="S34" s="7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s="7" t="s">
        <v>33</v>
      </c>
      <c r="S35" s="7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s="7" t="s">
        <v>42</v>
      </c>
      <c r="S36" s="7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s="7" t="s">
        <v>53</v>
      </c>
      <c r="S37" s="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s="7" t="s">
        <v>33</v>
      </c>
      <c r="S38" s="7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s="7" t="s">
        <v>119</v>
      </c>
      <c r="S39" s="7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s="7" t="s">
        <v>122</v>
      </c>
      <c r="S40" s="7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s="7" t="s">
        <v>33</v>
      </c>
      <c r="S41" s="7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s="7" t="s">
        <v>65</v>
      </c>
      <c r="S42" s="7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s="7" t="s">
        <v>23</v>
      </c>
      <c r="S43" s="7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s="7" t="s">
        <v>17</v>
      </c>
      <c r="S44" s="7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s="7" t="s">
        <v>133</v>
      </c>
      <c r="S45" s="7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s="7" t="s">
        <v>119</v>
      </c>
      <c r="S46" s="7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s="7" t="s">
        <v>33</v>
      </c>
      <c r="S47" s="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s="7" t="s">
        <v>23</v>
      </c>
      <c r="S48" s="7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s="7" t="s">
        <v>33</v>
      </c>
      <c r="S49" s="7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s="7" t="s">
        <v>33</v>
      </c>
      <c r="S50" s="7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s="7" t="s">
        <v>23</v>
      </c>
      <c r="S51" s="7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s="7" t="s">
        <v>148</v>
      </c>
      <c r="S52" s="7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s="7" t="s">
        <v>65</v>
      </c>
      <c r="S53" s="7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s="7" t="s">
        <v>33</v>
      </c>
      <c r="S54" s="7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s="7" t="s">
        <v>53</v>
      </c>
      <c r="S55" s="7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s="7" t="s">
        <v>65</v>
      </c>
      <c r="S56" s="7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s="7" t="s">
        <v>159</v>
      </c>
      <c r="S57" s="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s="7" t="s">
        <v>65</v>
      </c>
      <c r="S58" s="7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s="7" t="s">
        <v>89</v>
      </c>
      <c r="S59" s="7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s="7" t="s">
        <v>33</v>
      </c>
      <c r="S60" s="7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s="7" t="s">
        <v>33</v>
      </c>
      <c r="S61" s="7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s="7" t="s">
        <v>33</v>
      </c>
      <c r="S62" s="7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s="7" t="s">
        <v>33</v>
      </c>
      <c r="S63" s="7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s="7" t="s">
        <v>28</v>
      </c>
      <c r="S64" s="7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s="7" t="s">
        <v>33</v>
      </c>
      <c r="S65" s="7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s="7" t="s">
        <v>28</v>
      </c>
      <c r="S66" s="7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ROUND((E67/D67)*100,0)</f>
        <v>236</v>
      </c>
      <c r="G67" t="s">
        <v>20</v>
      </c>
      <c r="H67">
        <v>236</v>
      </c>
      <c r="I67">
        <f t="shared" ref="I67:I130" si="5">ROUND(IF(AND(E67=0,H67=0),0,E67/H67),2)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s="7" t="s">
        <v>33</v>
      </c>
      <c r="S67" s="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s="7" t="s">
        <v>33</v>
      </c>
      <c r="S68" s="7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s="7" t="s">
        <v>65</v>
      </c>
      <c r="S69" s="7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s="7" t="s">
        <v>33</v>
      </c>
      <c r="S70" s="7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s="7" t="s">
        <v>33</v>
      </c>
      <c r="S71" s="7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s="7" t="s">
        <v>33</v>
      </c>
      <c r="S72" s="7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s="7" t="s">
        <v>33</v>
      </c>
      <c r="S73" s="7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s="7" t="s">
        <v>71</v>
      </c>
      <c r="S74" s="7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s="7" t="s">
        <v>159</v>
      </c>
      <c r="S75" s="7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s="7" t="s">
        <v>148</v>
      </c>
      <c r="S76" s="7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s="7" t="s">
        <v>122</v>
      </c>
      <c r="S77" s="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s="7" t="s">
        <v>33</v>
      </c>
      <c r="S78" s="7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s="7" t="s">
        <v>71</v>
      </c>
      <c r="S79" s="7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s="7" t="s">
        <v>206</v>
      </c>
      <c r="S80" s="7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s="7" t="s">
        <v>33</v>
      </c>
      <c r="S81" s="7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s="7" t="s">
        <v>89</v>
      </c>
      <c r="S82" s="7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s="7" t="s">
        <v>23</v>
      </c>
      <c r="S83" s="7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s="7" t="s">
        <v>89</v>
      </c>
      <c r="S84" s="7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s="7" t="s">
        <v>50</v>
      </c>
      <c r="S85" s="7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s="7" t="s">
        <v>65</v>
      </c>
      <c r="S86" s="7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s="7" t="s">
        <v>60</v>
      </c>
      <c r="S87" s="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s="7" t="s">
        <v>33</v>
      </c>
      <c r="S88" s="7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s="7" t="s">
        <v>23</v>
      </c>
      <c r="S89" s="7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s="7" t="s">
        <v>206</v>
      </c>
      <c r="S90" s="7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s="7" t="s">
        <v>33</v>
      </c>
      <c r="S91" s="7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s="7" t="s">
        <v>33</v>
      </c>
      <c r="S92" s="7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s="7" t="s">
        <v>206</v>
      </c>
      <c r="S93" s="7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s="7" t="s">
        <v>89</v>
      </c>
      <c r="S94" s="7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s="7" t="s">
        <v>33</v>
      </c>
      <c r="S95" s="7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s="7" t="s">
        <v>28</v>
      </c>
      <c r="S96" s="7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s="7" t="s">
        <v>42</v>
      </c>
      <c r="S97" s="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s="7" t="s">
        <v>33</v>
      </c>
      <c r="S98" s="7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s="7" t="s">
        <v>17</v>
      </c>
      <c r="S99" s="7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s="7" t="s">
        <v>89</v>
      </c>
      <c r="S100" s="7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s="7" t="s">
        <v>33</v>
      </c>
      <c r="S101" s="7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s="7" t="s">
        <v>33</v>
      </c>
      <c r="S102" s="7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s="7" t="s">
        <v>50</v>
      </c>
      <c r="S103" s="7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s="7" t="s">
        <v>65</v>
      </c>
      <c r="S104" s="7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s="7" t="s">
        <v>50</v>
      </c>
      <c r="S105" s="7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s="7" t="s">
        <v>60</v>
      </c>
      <c r="S106" s="7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s="7" t="s">
        <v>28</v>
      </c>
      <c r="S107" s="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s="7" t="s">
        <v>33</v>
      </c>
      <c r="S108" s="7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s="7" t="s">
        <v>33</v>
      </c>
      <c r="S109" s="7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s="7" t="s">
        <v>42</v>
      </c>
      <c r="S110" s="7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s="7" t="s">
        <v>269</v>
      </c>
      <c r="S111" s="7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s="7" t="s">
        <v>17</v>
      </c>
      <c r="S112" s="7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s="7" t="s">
        <v>133</v>
      </c>
      <c r="S113" s="7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s="7" t="s">
        <v>28</v>
      </c>
      <c r="S114" s="7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s="7" t="s">
        <v>17</v>
      </c>
      <c r="S115" s="7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s="7" t="s">
        <v>65</v>
      </c>
      <c r="S116" s="7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s="7" t="s">
        <v>119</v>
      </c>
      <c r="S117" s="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s="7" t="s">
        <v>33</v>
      </c>
      <c r="S118" s="7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s="7" t="s">
        <v>269</v>
      </c>
      <c r="S119" s="7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s="7" t="s">
        <v>122</v>
      </c>
      <c r="S120" s="7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s="7" t="s">
        <v>42</v>
      </c>
      <c r="S121" s="7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s="7" t="s">
        <v>292</v>
      </c>
      <c r="S122" s="7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s="7" t="s">
        <v>89</v>
      </c>
      <c r="S123" s="7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s="7" t="s">
        <v>119</v>
      </c>
      <c r="S124" s="7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s="7" t="s">
        <v>33</v>
      </c>
      <c r="S125" s="7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s="7" t="s">
        <v>122</v>
      </c>
      <c r="S126" s="7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s="7" t="s">
        <v>33</v>
      </c>
      <c r="S127" s="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s="7" t="s">
        <v>33</v>
      </c>
      <c r="S128" s="7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s="7" t="s">
        <v>33</v>
      </c>
      <c r="S129" s="7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s="7" t="s">
        <v>23</v>
      </c>
      <c r="S130" s="7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ROUND((E131/D131)*100,0)</f>
        <v>3</v>
      </c>
      <c r="G131" t="s">
        <v>74</v>
      </c>
      <c r="H131">
        <v>55</v>
      </c>
      <c r="I131">
        <f t="shared" ref="I131:I194" si="9">ROUND(IF(AND(E131=0,H131=0),0,E131/H131),2)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s="7" t="s">
        <v>17</v>
      </c>
      <c r="S131" s="7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s="7" t="s">
        <v>53</v>
      </c>
      <c r="S132" s="7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s="7" t="s">
        <v>28</v>
      </c>
      <c r="S133" s="7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s="7" t="s">
        <v>33</v>
      </c>
      <c r="S134" s="7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s="7" t="s">
        <v>319</v>
      </c>
      <c r="S135" s="7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s="7" t="s">
        <v>42</v>
      </c>
      <c r="S136" s="7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s="7" t="s">
        <v>33</v>
      </c>
      <c r="S137" s="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s="7" t="s">
        <v>53</v>
      </c>
      <c r="S138" s="7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s="7" t="s">
        <v>68</v>
      </c>
      <c r="S139" s="7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s="7" t="s">
        <v>292</v>
      </c>
      <c r="S140" s="7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s="7" t="s">
        <v>65</v>
      </c>
      <c r="S141" s="7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s="7" t="s">
        <v>42</v>
      </c>
      <c r="S142" s="7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s="7" t="s">
        <v>28</v>
      </c>
      <c r="S143" s="7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s="7" t="s">
        <v>28</v>
      </c>
      <c r="S144" s="7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s="7" t="s">
        <v>60</v>
      </c>
      <c r="S145" s="7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s="7" t="s">
        <v>33</v>
      </c>
      <c r="S146" s="7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s="7" t="s">
        <v>65</v>
      </c>
      <c r="S147" s="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s="7" t="s">
        <v>33</v>
      </c>
      <c r="S148" s="7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s="7" t="s">
        <v>33</v>
      </c>
      <c r="S149" s="7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s="7" t="s">
        <v>65</v>
      </c>
      <c r="S150" s="7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s="7" t="s">
        <v>60</v>
      </c>
      <c r="S151" s="7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s="7" t="s">
        <v>23</v>
      </c>
      <c r="S152" s="7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s="7" t="s">
        <v>50</v>
      </c>
      <c r="S153" s="7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s="7" t="s">
        <v>60</v>
      </c>
      <c r="S154" s="7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s="7" t="s">
        <v>33</v>
      </c>
      <c r="S155" s="7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s="7" t="s">
        <v>60</v>
      </c>
      <c r="S156" s="7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s="7" t="s">
        <v>33</v>
      </c>
      <c r="S157" s="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s="7" t="s">
        <v>23</v>
      </c>
      <c r="S158" s="7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s="7" t="s">
        <v>122</v>
      </c>
      <c r="S159" s="7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s="7" t="s">
        <v>23</v>
      </c>
      <c r="S160" s="7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s="7" t="s">
        <v>33</v>
      </c>
      <c r="S161" s="7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s="7" t="s">
        <v>65</v>
      </c>
      <c r="S162" s="7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s="7" t="s">
        <v>28</v>
      </c>
      <c r="S163" s="7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s="7" t="s">
        <v>23</v>
      </c>
      <c r="S164" s="7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s="7" t="s">
        <v>122</v>
      </c>
      <c r="S165" s="7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s="7" t="s">
        <v>33</v>
      </c>
      <c r="S166" s="7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s="7" t="s">
        <v>28</v>
      </c>
      <c r="S167" s="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s="7" t="s">
        <v>122</v>
      </c>
      <c r="S168" s="7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s="7" t="s">
        <v>33</v>
      </c>
      <c r="S169" s="7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s="7" t="s">
        <v>60</v>
      </c>
      <c r="S170" s="7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s="7" t="s">
        <v>100</v>
      </c>
      <c r="S171" s="7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s="7" t="s">
        <v>60</v>
      </c>
      <c r="S172" s="7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s="7" t="s">
        <v>206</v>
      </c>
      <c r="S173" s="7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s="7" t="s">
        <v>42</v>
      </c>
      <c r="S174" s="7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s="7" t="s">
        <v>33</v>
      </c>
      <c r="S175" s="7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s="7" t="s">
        <v>65</v>
      </c>
      <c r="S176" s="7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s="7" t="s">
        <v>33</v>
      </c>
      <c r="S177" s="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s="7" t="s">
        <v>33</v>
      </c>
      <c r="S178" s="7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s="7" t="s">
        <v>33</v>
      </c>
      <c r="S179" s="7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s="7" t="s">
        <v>17</v>
      </c>
      <c r="S180" s="7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s="7" t="s">
        <v>33</v>
      </c>
      <c r="S181" s="7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s="7" t="s">
        <v>65</v>
      </c>
      <c r="S182" s="7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s="7" t="s">
        <v>28</v>
      </c>
      <c r="S183" s="7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s="7" t="s">
        <v>33</v>
      </c>
      <c r="S184" s="7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s="7" t="s">
        <v>23</v>
      </c>
      <c r="S185" s="7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s="7" t="s">
        <v>33</v>
      </c>
      <c r="S186" s="7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s="7" t="s">
        <v>269</v>
      </c>
      <c r="S187" s="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s="7" t="s">
        <v>33</v>
      </c>
      <c r="S188" s="7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s="7" t="s">
        <v>100</v>
      </c>
      <c r="S189" s="7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s="7" t="s">
        <v>33</v>
      </c>
      <c r="S190" s="7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s="7" t="s">
        <v>33</v>
      </c>
      <c r="S191" s="7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s="7" t="s">
        <v>33</v>
      </c>
      <c r="S192" s="7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s="7" t="s">
        <v>33</v>
      </c>
      <c r="S193" s="7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s="7" t="s">
        <v>23</v>
      </c>
      <c r="S194" s="7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ROUND((E195/D195)*100,0)</f>
        <v>46</v>
      </c>
      <c r="G195" t="s">
        <v>14</v>
      </c>
      <c r="H195">
        <v>65</v>
      </c>
      <c r="I195">
        <f t="shared" ref="I195:I258" si="13">ROUND(IF(AND(E195=0,H195=0),0,E195/H195),2)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s="7" t="s">
        <v>60</v>
      </c>
      <c r="S195" s="7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s="7" t="s">
        <v>148</v>
      </c>
      <c r="S196" s="7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s="7" t="s">
        <v>50</v>
      </c>
      <c r="S197" s="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s="7" t="s">
        <v>65</v>
      </c>
      <c r="S198" s="7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s="7" t="s">
        <v>53</v>
      </c>
      <c r="S199" s="7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s="7" t="s">
        <v>50</v>
      </c>
      <c r="S200" s="7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s="7" t="s">
        <v>23</v>
      </c>
      <c r="S201" s="7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s="7" t="s">
        <v>33</v>
      </c>
      <c r="S202" s="7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s="7" t="s">
        <v>28</v>
      </c>
      <c r="S203" s="7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s="7" t="s">
        <v>17</v>
      </c>
      <c r="S204" s="7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s="7" t="s">
        <v>33</v>
      </c>
      <c r="S205" s="7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s="7" t="s">
        <v>159</v>
      </c>
      <c r="S206" s="7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s="7" t="s">
        <v>33</v>
      </c>
      <c r="S207" s="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s="7" t="s">
        <v>119</v>
      </c>
      <c r="S208" s="7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s="7" t="s">
        <v>23</v>
      </c>
      <c r="S209" s="7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s="7" t="s">
        <v>42</v>
      </c>
      <c r="S210" s="7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s="7" t="s">
        <v>42</v>
      </c>
      <c r="S211" s="7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s="7" t="s">
        <v>474</v>
      </c>
      <c r="S212" s="7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s="7" t="s">
        <v>33</v>
      </c>
      <c r="S213" s="7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s="7" t="s">
        <v>33</v>
      </c>
      <c r="S214" s="7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s="7" t="s">
        <v>60</v>
      </c>
      <c r="S215" s="7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s="7" t="s">
        <v>23</v>
      </c>
      <c r="S216" s="7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s="7" t="s">
        <v>33</v>
      </c>
      <c r="S217" s="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s="7" t="s">
        <v>33</v>
      </c>
      <c r="S218" s="7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s="7" t="s">
        <v>474</v>
      </c>
      <c r="S219" s="7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s="7" t="s">
        <v>100</v>
      </c>
      <c r="S220" s="7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s="7" t="s">
        <v>71</v>
      </c>
      <c r="S221" s="7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s="7" t="s">
        <v>33</v>
      </c>
      <c r="S222" s="7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s="7" t="s">
        <v>17</v>
      </c>
      <c r="S223" s="7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s="7" t="s">
        <v>122</v>
      </c>
      <c r="S224" s="7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s="7" t="s">
        <v>33</v>
      </c>
      <c r="S225" s="7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s="7" t="s">
        <v>474</v>
      </c>
      <c r="S226" s="7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s="7" t="s">
        <v>23</v>
      </c>
      <c r="S227" s="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s="7" t="s">
        <v>122</v>
      </c>
      <c r="S228" s="7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s="7" t="s">
        <v>292</v>
      </c>
      <c r="S229" s="7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s="7" t="s">
        <v>71</v>
      </c>
      <c r="S230" s="7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s="7" t="s">
        <v>292</v>
      </c>
      <c r="S231" s="7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s="7" t="s">
        <v>89</v>
      </c>
      <c r="S232" s="7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s="7" t="s">
        <v>33</v>
      </c>
      <c r="S233" s="7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s="7" t="s">
        <v>33</v>
      </c>
      <c r="S234" s="7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s="7" t="s">
        <v>71</v>
      </c>
      <c r="S235" s="7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s="7" t="s">
        <v>89</v>
      </c>
      <c r="S236" s="7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s="7" t="s">
        <v>71</v>
      </c>
      <c r="S237" s="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s="7" t="s">
        <v>23</v>
      </c>
      <c r="S238" s="7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s="7" t="s">
        <v>71</v>
      </c>
      <c r="S239" s="7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s="7" t="s">
        <v>33</v>
      </c>
      <c r="S240" s="7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s="7" t="s">
        <v>65</v>
      </c>
      <c r="S241" s="7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s="7" t="s">
        <v>33</v>
      </c>
      <c r="S242" s="7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s="7" t="s">
        <v>68</v>
      </c>
      <c r="S243" s="7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s="7" t="s">
        <v>23</v>
      </c>
      <c r="S244" s="7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s="7" t="s">
        <v>33</v>
      </c>
      <c r="S245" s="7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s="7" t="s">
        <v>33</v>
      </c>
      <c r="S246" s="7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s="7" t="s">
        <v>33</v>
      </c>
      <c r="S247" s="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s="7" t="s">
        <v>28</v>
      </c>
      <c r="S248" s="7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s="7" t="s">
        <v>119</v>
      </c>
      <c r="S249" s="7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s="7" t="s">
        <v>292</v>
      </c>
      <c r="S250" s="7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s="7" t="s">
        <v>206</v>
      </c>
      <c r="S251" s="7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s="7" t="s">
        <v>23</v>
      </c>
      <c r="S252" s="7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s="7" t="s">
        <v>33</v>
      </c>
      <c r="S253" s="7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s="7" t="s">
        <v>33</v>
      </c>
      <c r="S254" s="7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s="7" t="s">
        <v>53</v>
      </c>
      <c r="S255" s="7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s="7" t="s">
        <v>68</v>
      </c>
      <c r="S256" s="7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s="7" t="s">
        <v>23</v>
      </c>
      <c r="S257" s="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s="7" t="s">
        <v>23</v>
      </c>
      <c r="S258" s="7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ROUND((E259/D259)*100,0)</f>
        <v>146</v>
      </c>
      <c r="G259" t="s">
        <v>20</v>
      </c>
      <c r="H259">
        <v>92</v>
      </c>
      <c r="I259">
        <f t="shared" ref="I259:I322" si="17">ROUND(IF(AND(E259=0,H259=0),0,E259/H259),2)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s="7" t="s">
        <v>33</v>
      </c>
      <c r="S259" s="7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s="7" t="s">
        <v>33</v>
      </c>
      <c r="S260" s="7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s="7" t="s">
        <v>122</v>
      </c>
      <c r="S261" s="7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s="7" t="s">
        <v>23</v>
      </c>
      <c r="S262" s="7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s="7" t="s">
        <v>23</v>
      </c>
      <c r="S263" s="7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s="7" t="s">
        <v>60</v>
      </c>
      <c r="S264" s="7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s="7" t="s">
        <v>122</v>
      </c>
      <c r="S265" s="7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s="7" t="s">
        <v>33</v>
      </c>
      <c r="S266" s="7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s="7" t="s">
        <v>33</v>
      </c>
      <c r="S267" s="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s="7" t="s">
        <v>159</v>
      </c>
      <c r="S268" s="7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s="7" t="s">
        <v>33</v>
      </c>
      <c r="S269" s="7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s="7" t="s">
        <v>42</v>
      </c>
      <c r="S270" s="7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s="7" t="s">
        <v>269</v>
      </c>
      <c r="S271" s="7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s="7" t="s">
        <v>89</v>
      </c>
      <c r="S272" s="7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s="7" t="s">
        <v>122</v>
      </c>
      <c r="S273" s="7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s="7" t="s">
        <v>33</v>
      </c>
      <c r="S274" s="7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s="7" t="s">
        <v>33</v>
      </c>
      <c r="S275" s="7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s="7" t="s">
        <v>33</v>
      </c>
      <c r="S276" s="7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s="7" t="s">
        <v>206</v>
      </c>
      <c r="S277" s="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s="7" t="s">
        <v>89</v>
      </c>
      <c r="S278" s="7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s="7" t="s">
        <v>33</v>
      </c>
      <c r="S279" s="7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s="7" t="s">
        <v>28</v>
      </c>
      <c r="S280" s="7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s="7" t="s">
        <v>33</v>
      </c>
      <c r="S281" s="7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s="7" t="s">
        <v>71</v>
      </c>
      <c r="S282" s="7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s="7" t="s">
        <v>33</v>
      </c>
      <c r="S283" s="7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s="7" t="s">
        <v>269</v>
      </c>
      <c r="S284" s="7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s="7" t="s">
        <v>23</v>
      </c>
      <c r="S285" s="7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s="7" t="s">
        <v>28</v>
      </c>
      <c r="S286" s="7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s="7" t="s">
        <v>33</v>
      </c>
      <c r="S287" s="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s="7" t="s">
        <v>33</v>
      </c>
      <c r="S288" s="7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s="7" t="s">
        <v>50</v>
      </c>
      <c r="S289" s="7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s="7" t="s">
        <v>148</v>
      </c>
      <c r="S290" s="7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s="7" t="s">
        <v>33</v>
      </c>
      <c r="S291" s="7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s="7" t="s">
        <v>42</v>
      </c>
      <c r="S292" s="7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s="7" t="s">
        <v>28</v>
      </c>
      <c r="S293" s="7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s="7" t="s">
        <v>17</v>
      </c>
      <c r="S294" s="7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s="7" t="s">
        <v>33</v>
      </c>
      <c r="S295" s="7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s="7" t="s">
        <v>33</v>
      </c>
      <c r="S296" s="7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s="7" t="s">
        <v>33</v>
      </c>
      <c r="S297" s="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s="7" t="s">
        <v>33</v>
      </c>
      <c r="S298" s="7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s="7" t="s">
        <v>33</v>
      </c>
      <c r="S299" s="7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s="7" t="s">
        <v>23</v>
      </c>
      <c r="S300" s="7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s="7" t="s">
        <v>17</v>
      </c>
      <c r="S301" s="7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s="7" t="s">
        <v>68</v>
      </c>
      <c r="S302" s="7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s="7" t="s">
        <v>42</v>
      </c>
      <c r="S303" s="7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s="7" t="s">
        <v>33</v>
      </c>
      <c r="S304" s="7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s="7" t="s">
        <v>60</v>
      </c>
      <c r="S305" s="7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s="7" t="s">
        <v>42</v>
      </c>
      <c r="S306" s="7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s="7" t="s">
        <v>33</v>
      </c>
      <c r="S307" s="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s="7" t="s">
        <v>33</v>
      </c>
      <c r="S308" s="7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s="7" t="s">
        <v>119</v>
      </c>
      <c r="S309" s="7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s="7" t="s">
        <v>33</v>
      </c>
      <c r="S310" s="7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s="7" t="s">
        <v>60</v>
      </c>
      <c r="S311" s="7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s="7" t="s">
        <v>89</v>
      </c>
      <c r="S312" s="7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s="7" t="s">
        <v>33</v>
      </c>
      <c r="S313" s="7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s="7" t="s">
        <v>33</v>
      </c>
      <c r="S314" s="7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s="7" t="s">
        <v>23</v>
      </c>
      <c r="S315" s="7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s="7" t="s">
        <v>42</v>
      </c>
      <c r="S316" s="7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s="7" t="s">
        <v>33</v>
      </c>
      <c r="S317" s="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s="7" t="s">
        <v>17</v>
      </c>
      <c r="S318" s="7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s="7" t="s">
        <v>33</v>
      </c>
      <c r="S319" s="7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s="7" t="s">
        <v>23</v>
      </c>
      <c r="S320" s="7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s="7" t="s">
        <v>28</v>
      </c>
      <c r="S321" s="7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s="7" t="s">
        <v>119</v>
      </c>
      <c r="S322" s="7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ROUND((E323/D323)*100,0)</f>
        <v>94</v>
      </c>
      <c r="G323" t="s">
        <v>14</v>
      </c>
      <c r="H323">
        <v>2468</v>
      </c>
      <c r="I323">
        <f t="shared" ref="I323:I386" si="21">ROUND(IF(AND(E323=0,H323=0),0,E323/H323),2)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s="7" t="s">
        <v>100</v>
      </c>
      <c r="S323" s="7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s="7" t="s">
        <v>33</v>
      </c>
      <c r="S324" s="7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s="7" t="s">
        <v>42</v>
      </c>
      <c r="S325" s="7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s="7" t="s">
        <v>33</v>
      </c>
      <c r="S326" s="7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s="7" t="s">
        <v>33</v>
      </c>
      <c r="S327" s="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s="7" t="s">
        <v>71</v>
      </c>
      <c r="S328" s="7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s="7" t="s">
        <v>33</v>
      </c>
      <c r="S329" s="7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s="7" t="s">
        <v>23</v>
      </c>
      <c r="S330" s="7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s="7" t="s">
        <v>89</v>
      </c>
      <c r="S331" s="7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s="7" t="s">
        <v>42</v>
      </c>
      <c r="S332" s="7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s="7" t="s">
        <v>17</v>
      </c>
      <c r="S333" s="7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s="7" t="s">
        <v>65</v>
      </c>
      <c r="S334" s="7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s="7" t="s">
        <v>33</v>
      </c>
      <c r="S335" s="7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s="7" t="s">
        <v>23</v>
      </c>
      <c r="S336" s="7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s="7" t="s">
        <v>23</v>
      </c>
      <c r="S337" s="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s="7" t="s">
        <v>23</v>
      </c>
      <c r="S338" s="7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s="7" t="s">
        <v>33</v>
      </c>
      <c r="S339" s="7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s="7" t="s">
        <v>33</v>
      </c>
      <c r="S340" s="7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s="7" t="s">
        <v>33</v>
      </c>
      <c r="S341" s="7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s="7" t="s">
        <v>122</v>
      </c>
      <c r="S342" s="7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s="7" t="s">
        <v>60</v>
      </c>
      <c r="S343" s="7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s="7" t="s">
        <v>33</v>
      </c>
      <c r="S344" s="7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s="7" t="s">
        <v>33</v>
      </c>
      <c r="S345" s="7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s="7" t="s">
        <v>89</v>
      </c>
      <c r="S346" s="7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s="7" t="s">
        <v>53</v>
      </c>
      <c r="S347" s="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s="7" t="s">
        <v>60</v>
      </c>
      <c r="S348" s="7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s="7" t="s">
        <v>28</v>
      </c>
      <c r="S349" s="7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s="7" t="s">
        <v>17</v>
      </c>
      <c r="S350" s="7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s="7" t="s">
        <v>33</v>
      </c>
      <c r="S351" s="7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s="7" t="s">
        <v>159</v>
      </c>
      <c r="S352" s="7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s="7" t="s">
        <v>23</v>
      </c>
      <c r="S353" s="7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s="7" t="s">
        <v>33</v>
      </c>
      <c r="S354" s="7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s="7" t="s">
        <v>33</v>
      </c>
      <c r="S355" s="7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s="7" t="s">
        <v>42</v>
      </c>
      <c r="S356" s="7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s="7" t="s">
        <v>65</v>
      </c>
      <c r="S357" s="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s="7" t="s">
        <v>33</v>
      </c>
      <c r="S358" s="7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s="7" t="s">
        <v>89</v>
      </c>
      <c r="S359" s="7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s="7" t="s">
        <v>122</v>
      </c>
      <c r="S360" s="7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s="7" t="s">
        <v>71</v>
      </c>
      <c r="S361" s="7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s="7" t="s">
        <v>33</v>
      </c>
      <c r="S362" s="7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s="7" t="s">
        <v>33</v>
      </c>
      <c r="S363" s="7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s="7" t="s">
        <v>23</v>
      </c>
      <c r="S364" s="7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s="7" t="s">
        <v>23</v>
      </c>
      <c r="S365" s="7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s="7" t="s">
        <v>60</v>
      </c>
      <c r="S366" s="7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s="7" t="s">
        <v>33</v>
      </c>
      <c r="S367" s="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s="7" t="s">
        <v>33</v>
      </c>
      <c r="S368" s="7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s="7" t="s">
        <v>33</v>
      </c>
      <c r="S369" s="7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s="7" t="s">
        <v>42</v>
      </c>
      <c r="S370" s="7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s="7" t="s">
        <v>269</v>
      </c>
      <c r="S371" s="7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s="7" t="s">
        <v>33</v>
      </c>
      <c r="S372" s="7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s="7" t="s">
        <v>33</v>
      </c>
      <c r="S373" s="7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s="7" t="s">
        <v>42</v>
      </c>
      <c r="S374" s="7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s="7" t="s">
        <v>33</v>
      </c>
      <c r="S375" s="7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s="7" t="s">
        <v>42</v>
      </c>
      <c r="S376" s="7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s="7" t="s">
        <v>60</v>
      </c>
      <c r="S377" s="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s="7" t="s">
        <v>23</v>
      </c>
      <c r="S378" s="7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s="7" t="s">
        <v>33</v>
      </c>
      <c r="S379" s="7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s="7" t="s">
        <v>42</v>
      </c>
      <c r="S380" s="7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s="7" t="s">
        <v>33</v>
      </c>
      <c r="S381" s="7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s="7" t="s">
        <v>33</v>
      </c>
      <c r="S382" s="7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s="7" t="s">
        <v>33</v>
      </c>
      <c r="S383" s="7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s="7" t="s">
        <v>122</v>
      </c>
      <c r="S384" s="7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s="7" t="s">
        <v>17</v>
      </c>
      <c r="S385" s="7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s="7" t="s">
        <v>42</v>
      </c>
      <c r="S386" s="7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ROUND((E387/D387)*100,0)</f>
        <v>146</v>
      </c>
      <c r="G387" t="s">
        <v>20</v>
      </c>
      <c r="H387">
        <v>1137</v>
      </c>
      <c r="I387">
        <f t="shared" ref="I387:I450" si="25">ROUND(IF(AND(E387=0,H387=0),0,E387/H387),2)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s="7" t="s">
        <v>68</v>
      </c>
      <c r="S387" s="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s="7" t="s">
        <v>33</v>
      </c>
      <c r="S388" s="7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s="7" t="s">
        <v>65</v>
      </c>
      <c r="S389" s="7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s="7" t="s">
        <v>60</v>
      </c>
      <c r="S390" s="7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s="7" t="s">
        <v>33</v>
      </c>
      <c r="S391" s="7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s="7" t="s">
        <v>122</v>
      </c>
      <c r="S392" s="7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s="7" t="s">
        <v>68</v>
      </c>
      <c r="S393" s="7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s="7" t="s">
        <v>65</v>
      </c>
      <c r="S394" s="7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s="7" t="s">
        <v>159</v>
      </c>
      <c r="S395" s="7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s="7" t="s">
        <v>42</v>
      </c>
      <c r="S396" s="7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s="7" t="s">
        <v>33</v>
      </c>
      <c r="S397" s="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s="7" t="s">
        <v>53</v>
      </c>
      <c r="S398" s="7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s="7" t="s">
        <v>23</v>
      </c>
      <c r="S399" s="7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s="7" t="s">
        <v>71</v>
      </c>
      <c r="S400" s="7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s="7" t="s">
        <v>60</v>
      </c>
      <c r="S401" s="7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s="7" t="s">
        <v>122</v>
      </c>
      <c r="S402" s="7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s="7" t="s">
        <v>33</v>
      </c>
      <c r="S403" s="7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s="7" t="s">
        <v>100</v>
      </c>
      <c r="S404" s="7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s="7" t="s">
        <v>33</v>
      </c>
      <c r="S405" s="7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s="7" t="s">
        <v>33</v>
      </c>
      <c r="S406" s="7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s="7" t="s">
        <v>33</v>
      </c>
      <c r="S407" s="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s="7" t="s">
        <v>42</v>
      </c>
      <c r="S408" s="7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s="7" t="s">
        <v>33</v>
      </c>
      <c r="S409" s="7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s="7" t="s">
        <v>42</v>
      </c>
      <c r="S410" s="7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s="7" t="s">
        <v>23</v>
      </c>
      <c r="S411" s="7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s="7" t="s">
        <v>292</v>
      </c>
      <c r="S412" s="7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s="7" t="s">
        <v>33</v>
      </c>
      <c r="S413" s="7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s="7" t="s">
        <v>119</v>
      </c>
      <c r="S414" s="7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s="7" t="s">
        <v>71</v>
      </c>
      <c r="S415" s="7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s="7" t="s">
        <v>17</v>
      </c>
      <c r="S416" s="7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s="7" t="s">
        <v>33</v>
      </c>
      <c r="S417" s="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s="7" t="s">
        <v>42</v>
      </c>
      <c r="S418" s="7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s="7" t="s">
        <v>33</v>
      </c>
      <c r="S419" s="7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s="7" t="s">
        <v>42</v>
      </c>
      <c r="S420" s="7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s="7" t="s">
        <v>28</v>
      </c>
      <c r="S421" s="7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s="7" t="s">
        <v>33</v>
      </c>
      <c r="S422" s="7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s="7" t="s">
        <v>65</v>
      </c>
      <c r="S423" s="7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s="7" t="s">
        <v>33</v>
      </c>
      <c r="S424" s="7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s="7" t="s">
        <v>17</v>
      </c>
      <c r="S425" s="7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s="7" t="s">
        <v>60</v>
      </c>
      <c r="S426" s="7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s="7" t="s">
        <v>122</v>
      </c>
      <c r="S427" s="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s="7" t="s">
        <v>33</v>
      </c>
      <c r="S428" s="7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s="7" t="s">
        <v>33</v>
      </c>
      <c r="S429" s="7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s="7" t="s">
        <v>71</v>
      </c>
      <c r="S430" s="7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s="7" t="s">
        <v>122</v>
      </c>
      <c r="S431" s="7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s="7" t="s">
        <v>33</v>
      </c>
      <c r="S432" s="7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s="7" t="s">
        <v>33</v>
      </c>
      <c r="S433" s="7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s="7" t="s">
        <v>33</v>
      </c>
      <c r="S434" s="7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s="7" t="s">
        <v>42</v>
      </c>
      <c r="S435" s="7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s="7" t="s">
        <v>33</v>
      </c>
      <c r="S436" s="7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s="7" t="s">
        <v>33</v>
      </c>
      <c r="S437" s="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s="7" t="s">
        <v>159</v>
      </c>
      <c r="S438" s="7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s="7" t="s">
        <v>71</v>
      </c>
      <c r="S439" s="7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s="7" t="s">
        <v>33</v>
      </c>
      <c r="S440" s="7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s="7" t="s">
        <v>474</v>
      </c>
      <c r="S441" s="7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s="7" t="s">
        <v>269</v>
      </c>
      <c r="S442" s="7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s="7" t="s">
        <v>65</v>
      </c>
      <c r="S443" s="7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s="7" t="s">
        <v>33</v>
      </c>
      <c r="S444" s="7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s="7" t="s">
        <v>33</v>
      </c>
      <c r="S445" s="7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s="7" t="s">
        <v>60</v>
      </c>
      <c r="S446" s="7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s="7" t="s">
        <v>33</v>
      </c>
      <c r="S447" s="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s="7" t="s">
        <v>65</v>
      </c>
      <c r="S448" s="7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s="7" t="s">
        <v>269</v>
      </c>
      <c r="S449" s="7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s="7" t="s">
        <v>89</v>
      </c>
      <c r="S450" s="7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ROUND((E451/D451)*100,0)</f>
        <v>967</v>
      </c>
      <c r="G451" t="s">
        <v>20</v>
      </c>
      <c r="H451">
        <v>86</v>
      </c>
      <c r="I451">
        <f t="shared" ref="I451:I514" si="29">ROUND(IF(AND(E451=0,H451=0),0,E451/H451),2)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s="7" t="s">
        <v>89</v>
      </c>
      <c r="S451" s="7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s="7" t="s">
        <v>71</v>
      </c>
      <c r="S452" s="7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s="7" t="s">
        <v>23</v>
      </c>
      <c r="S453" s="7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s="7" t="s">
        <v>53</v>
      </c>
      <c r="S454" s="7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s="7" t="s">
        <v>474</v>
      </c>
      <c r="S455" s="7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s="7" t="s">
        <v>53</v>
      </c>
      <c r="S456" s="7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s="7" t="s">
        <v>33</v>
      </c>
      <c r="S457" s="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s="7" t="s">
        <v>60</v>
      </c>
      <c r="S458" s="7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s="7" t="s">
        <v>33</v>
      </c>
      <c r="S459" s="7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s="7" t="s">
        <v>33</v>
      </c>
      <c r="S460" s="7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s="7" t="s">
        <v>42</v>
      </c>
      <c r="S461" s="7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s="7" t="s">
        <v>33</v>
      </c>
      <c r="S462" s="7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s="7" t="s">
        <v>53</v>
      </c>
      <c r="S463" s="7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s="7" t="s">
        <v>292</v>
      </c>
      <c r="S464" s="7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s="7" t="s">
        <v>71</v>
      </c>
      <c r="S465" s="7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s="7" t="s">
        <v>33</v>
      </c>
      <c r="S466" s="7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s="7" t="s">
        <v>206</v>
      </c>
      <c r="S467" s="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s="7" t="s">
        <v>65</v>
      </c>
      <c r="S468" s="7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s="7" t="s">
        <v>28</v>
      </c>
      <c r="S469" s="7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s="7" t="s">
        <v>33</v>
      </c>
      <c r="S470" s="7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s="7" t="s">
        <v>53</v>
      </c>
      <c r="S471" s="7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s="7" t="s">
        <v>65</v>
      </c>
      <c r="S472" s="7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s="7" t="s">
        <v>17</v>
      </c>
      <c r="S473" s="7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s="7" t="s">
        <v>23</v>
      </c>
      <c r="S474" s="7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s="7" t="s">
        <v>50</v>
      </c>
      <c r="S475" s="7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s="7" t="s">
        <v>269</v>
      </c>
      <c r="S476" s="7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s="7" t="s">
        <v>206</v>
      </c>
      <c r="S477" s="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s="7" t="s">
        <v>119</v>
      </c>
      <c r="S478" s="7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s="7" t="s">
        <v>474</v>
      </c>
      <c r="S479" s="7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s="7" t="s">
        <v>65</v>
      </c>
      <c r="S480" s="7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s="7" t="s">
        <v>17</v>
      </c>
      <c r="S481" s="7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s="7" t="s">
        <v>122</v>
      </c>
      <c r="S482" s="7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s="7" t="s">
        <v>33</v>
      </c>
      <c r="S483" s="7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s="7" t="s">
        <v>119</v>
      </c>
      <c r="S484" s="7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s="7" t="s">
        <v>33</v>
      </c>
      <c r="S485" s="7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s="7" t="s">
        <v>17</v>
      </c>
      <c r="S486" s="7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s="7" t="s">
        <v>33</v>
      </c>
      <c r="S487" s="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s="7" t="s">
        <v>206</v>
      </c>
      <c r="S488" s="7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s="7" t="s">
        <v>33</v>
      </c>
      <c r="S489" s="7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s="7" t="s">
        <v>33</v>
      </c>
      <c r="S490" s="7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s="7" t="s">
        <v>65</v>
      </c>
      <c r="S491" s="7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s="7" t="s">
        <v>1029</v>
      </c>
      <c r="S492" s="7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s="7" t="s">
        <v>17</v>
      </c>
      <c r="S493" s="7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s="7" t="s">
        <v>100</v>
      </c>
      <c r="S494" s="7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s="7" t="s">
        <v>122</v>
      </c>
      <c r="S495" s="7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s="7" t="s">
        <v>65</v>
      </c>
      <c r="S496" s="7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s="7" t="s">
        <v>33</v>
      </c>
      <c r="S497" s="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s="7" t="s">
        <v>71</v>
      </c>
      <c r="S498" s="7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s="7" t="s">
        <v>65</v>
      </c>
      <c r="S499" s="7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s="7" t="s">
        <v>28</v>
      </c>
      <c r="S500" s="7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s="7" t="s">
        <v>42</v>
      </c>
      <c r="S501" s="7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s="7" t="s">
        <v>33</v>
      </c>
      <c r="S502" s="7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s="7" t="s">
        <v>42</v>
      </c>
      <c r="S503" s="7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s="7" t="s">
        <v>89</v>
      </c>
      <c r="S504" s="7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s="7" t="s">
        <v>53</v>
      </c>
      <c r="S505" s="7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s="7" t="s">
        <v>23</v>
      </c>
      <c r="S506" s="7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s="7" t="s">
        <v>133</v>
      </c>
      <c r="S507" s="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s="7" t="s">
        <v>33</v>
      </c>
      <c r="S508" s="7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s="7" t="s">
        <v>28</v>
      </c>
      <c r="S509" s="7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s="7" t="s">
        <v>33</v>
      </c>
      <c r="S510" s="7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s="7" t="s">
        <v>33</v>
      </c>
      <c r="S511" s="7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s="7" t="s">
        <v>53</v>
      </c>
      <c r="S512" s="7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s="7" t="s">
        <v>33</v>
      </c>
      <c r="S513" s="7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s="7" t="s">
        <v>89</v>
      </c>
      <c r="S514" s="7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ROUND((E515/D515)*100,0)</f>
        <v>39</v>
      </c>
      <c r="G515" t="s">
        <v>74</v>
      </c>
      <c r="H515">
        <v>35</v>
      </c>
      <c r="I515">
        <f t="shared" ref="I515:I578" si="33">ROUND(IF(AND(E515=0,H515=0),0,E515/H515),2)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s="7" t="s">
        <v>269</v>
      </c>
      <c r="S515" s="7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s="7" t="s">
        <v>23</v>
      </c>
      <c r="S516" s="7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s="7" t="s">
        <v>33</v>
      </c>
      <c r="S517" s="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s="7" t="s">
        <v>68</v>
      </c>
      <c r="S518" s="7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s="7" t="s">
        <v>17</v>
      </c>
      <c r="S519" s="7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s="7" t="s">
        <v>71</v>
      </c>
      <c r="S520" s="7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s="7" t="s">
        <v>23</v>
      </c>
      <c r="S521" s="7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s="7" t="s">
        <v>33</v>
      </c>
      <c r="S522" s="7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s="7" t="s">
        <v>53</v>
      </c>
      <c r="S523" s="7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s="7" t="s">
        <v>100</v>
      </c>
      <c r="S524" s="7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s="7" t="s">
        <v>100</v>
      </c>
      <c r="S525" s="7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s="7" t="s">
        <v>33</v>
      </c>
      <c r="S526" s="7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s="7" t="s">
        <v>65</v>
      </c>
      <c r="S527" s="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s="7" t="s">
        <v>33</v>
      </c>
      <c r="S528" s="7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s="7" t="s">
        <v>71</v>
      </c>
      <c r="S529" s="7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s="7" t="s">
        <v>60</v>
      </c>
      <c r="S530" s="7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s="7" t="s">
        <v>89</v>
      </c>
      <c r="S531" s="7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s="7" t="s">
        <v>119</v>
      </c>
      <c r="S532" s="7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s="7" t="s">
        <v>89</v>
      </c>
      <c r="S533" s="7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s="7" t="s">
        <v>33</v>
      </c>
      <c r="S534" s="7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s="7" t="s">
        <v>60</v>
      </c>
      <c r="S535" s="7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s="7" t="s">
        <v>53</v>
      </c>
      <c r="S536" s="7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s="7" t="s">
        <v>33</v>
      </c>
      <c r="S537" s="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s="7" t="s">
        <v>119</v>
      </c>
      <c r="S538" s="7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s="7" t="s">
        <v>42</v>
      </c>
      <c r="S539" s="7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s="7" t="s">
        <v>292</v>
      </c>
      <c r="S540" s="7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s="7" t="s">
        <v>17</v>
      </c>
      <c r="S541" s="7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s="7" t="s">
        <v>122</v>
      </c>
      <c r="S542" s="7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s="7" t="s">
        <v>292</v>
      </c>
      <c r="S543" s="7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s="7" t="s">
        <v>60</v>
      </c>
      <c r="S544" s="7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s="7" t="s">
        <v>89</v>
      </c>
      <c r="S545" s="7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s="7" t="s">
        <v>23</v>
      </c>
      <c r="S546" s="7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s="7" t="s">
        <v>33</v>
      </c>
      <c r="S547" s="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s="7" t="s">
        <v>33</v>
      </c>
      <c r="S548" s="7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s="7" t="s">
        <v>53</v>
      </c>
      <c r="S549" s="7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s="7" t="s">
        <v>33</v>
      </c>
      <c r="S550" s="7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s="7" t="s">
        <v>65</v>
      </c>
      <c r="S551" s="7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s="7" t="s">
        <v>60</v>
      </c>
      <c r="S552" s="7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s="7" t="s">
        <v>28</v>
      </c>
      <c r="S553" s="7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s="7" t="s">
        <v>33</v>
      </c>
      <c r="S554" s="7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s="7" t="s">
        <v>23</v>
      </c>
      <c r="S555" s="7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s="7" t="s">
        <v>60</v>
      </c>
      <c r="S556" s="7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s="7" t="s">
        <v>23</v>
      </c>
      <c r="S557" s="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s="7" t="s">
        <v>206</v>
      </c>
      <c r="S558" s="7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s="7" t="s">
        <v>474</v>
      </c>
      <c r="S559" s="7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s="7" t="s">
        <v>33</v>
      </c>
      <c r="S560" s="7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s="7" t="s">
        <v>33</v>
      </c>
      <c r="S561" s="7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s="7" t="s">
        <v>71</v>
      </c>
      <c r="S562" s="7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s="7" t="s">
        <v>33</v>
      </c>
      <c r="S563" s="7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s="7" t="s">
        <v>23</v>
      </c>
      <c r="S564" s="7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s="7" t="s">
        <v>42</v>
      </c>
      <c r="S565" s="7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s="7" t="s">
        <v>33</v>
      </c>
      <c r="S566" s="7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s="7" t="s">
        <v>33</v>
      </c>
      <c r="S567" s="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s="7" t="s">
        <v>50</v>
      </c>
      <c r="S568" s="7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s="7" t="s">
        <v>23</v>
      </c>
      <c r="S569" s="7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s="7" t="s">
        <v>33</v>
      </c>
      <c r="S570" s="7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s="7" t="s">
        <v>71</v>
      </c>
      <c r="S571" s="7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s="7" t="s">
        <v>23</v>
      </c>
      <c r="S572" s="7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s="7" t="s">
        <v>100</v>
      </c>
      <c r="S573" s="7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s="7" t="s">
        <v>23</v>
      </c>
      <c r="S574" s="7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s="7" t="s">
        <v>1029</v>
      </c>
      <c r="S575" s="7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s="7" t="s">
        <v>17</v>
      </c>
      <c r="S576" s="7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s="7" t="s">
        <v>33</v>
      </c>
      <c r="S577" s="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s="7" t="s">
        <v>33</v>
      </c>
      <c r="S578" s="7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ROUND((E579/D579)*100,0)</f>
        <v>19</v>
      </c>
      <c r="G579" t="s">
        <v>74</v>
      </c>
      <c r="H579">
        <v>37</v>
      </c>
      <c r="I579">
        <f t="shared" ref="I579:I642" si="37">ROUND(IF(AND(E579=0,H579=0),0,E579/H579),2)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s="7" t="s">
        <v>159</v>
      </c>
      <c r="S579" s="7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s="7" t="s">
        <v>474</v>
      </c>
      <c r="S580" s="7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s="7" t="s">
        <v>159</v>
      </c>
      <c r="S581" s="7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s="7" t="s">
        <v>33</v>
      </c>
      <c r="S582" s="7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s="7" t="s">
        <v>28</v>
      </c>
      <c r="S583" s="7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s="7" t="s">
        <v>89</v>
      </c>
      <c r="S584" s="7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s="7" t="s">
        <v>42</v>
      </c>
      <c r="S585" s="7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s="7" t="s">
        <v>28</v>
      </c>
      <c r="S586" s="7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s="7" t="s">
        <v>206</v>
      </c>
      <c r="S587" s="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s="7" t="s">
        <v>23</v>
      </c>
      <c r="S588" s="7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s="7" t="s">
        <v>17</v>
      </c>
      <c r="S589" s="7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s="7" t="s">
        <v>33</v>
      </c>
      <c r="S590" s="7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s="7" t="s">
        <v>42</v>
      </c>
      <c r="S591" s="7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s="7" t="s">
        <v>133</v>
      </c>
      <c r="S592" s="7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s="7" t="s">
        <v>89</v>
      </c>
      <c r="S593" s="7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s="7" t="s">
        <v>33</v>
      </c>
      <c r="S594" s="7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s="7" t="s">
        <v>71</v>
      </c>
      <c r="S595" s="7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s="7" t="s">
        <v>33</v>
      </c>
      <c r="S596" s="7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s="7" t="s">
        <v>33</v>
      </c>
      <c r="S597" s="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s="7" t="s">
        <v>53</v>
      </c>
      <c r="S598" s="7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s="7" t="s">
        <v>33</v>
      </c>
      <c r="S599" s="7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s="7" t="s">
        <v>23</v>
      </c>
      <c r="S600" s="7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s="7" t="s">
        <v>42</v>
      </c>
      <c r="S601" s="7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s="7" t="s">
        <v>17</v>
      </c>
      <c r="S602" s="7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s="7" t="s">
        <v>65</v>
      </c>
      <c r="S603" s="7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s="7" t="s">
        <v>33</v>
      </c>
      <c r="S604" s="7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s="7" t="s">
        <v>33</v>
      </c>
      <c r="S605" s="7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s="7" t="s">
        <v>33</v>
      </c>
      <c r="S606" s="7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s="7" t="s">
        <v>68</v>
      </c>
      <c r="S607" s="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s="7" t="s">
        <v>23</v>
      </c>
      <c r="S608" s="7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s="7" t="s">
        <v>17</v>
      </c>
      <c r="S609" s="7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s="7" t="s">
        <v>159</v>
      </c>
      <c r="S610" s="7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s="7" t="s">
        <v>474</v>
      </c>
      <c r="S611" s="7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s="7" t="s">
        <v>33</v>
      </c>
      <c r="S612" s="7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s="7" t="s">
        <v>33</v>
      </c>
      <c r="S613" s="7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s="7" t="s">
        <v>50</v>
      </c>
      <c r="S614" s="7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s="7" t="s">
        <v>33</v>
      </c>
      <c r="S615" s="7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s="7" t="s">
        <v>33</v>
      </c>
      <c r="S616" s="7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s="7" t="s">
        <v>33</v>
      </c>
      <c r="S617" s="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s="7" t="s">
        <v>60</v>
      </c>
      <c r="S618" s="7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s="7" t="s">
        <v>33</v>
      </c>
      <c r="S619" s="7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s="7" t="s">
        <v>68</v>
      </c>
      <c r="S620" s="7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s="7" t="s">
        <v>33</v>
      </c>
      <c r="S621" s="7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s="7" t="s">
        <v>122</v>
      </c>
      <c r="S622" s="7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s="7" t="s">
        <v>33</v>
      </c>
      <c r="S623" s="7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s="7" t="s">
        <v>60</v>
      </c>
      <c r="S624" s="7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s="7" t="s">
        <v>33</v>
      </c>
      <c r="S625" s="7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s="7" t="s">
        <v>122</v>
      </c>
      <c r="S626" s="7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s="7" t="s">
        <v>33</v>
      </c>
      <c r="S627" s="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s="7" t="s">
        <v>33</v>
      </c>
      <c r="S628" s="7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s="7" t="s">
        <v>17</v>
      </c>
      <c r="S629" s="7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s="7" t="s">
        <v>60</v>
      </c>
      <c r="S630" s="7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s="7" t="s">
        <v>33</v>
      </c>
      <c r="S631" s="7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s="7" t="s">
        <v>33</v>
      </c>
      <c r="S632" s="7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s="7" t="s">
        <v>33</v>
      </c>
      <c r="S633" s="7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s="7" t="s">
        <v>33</v>
      </c>
      <c r="S634" s="7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s="7" t="s">
        <v>71</v>
      </c>
      <c r="S635" s="7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s="7" t="s">
        <v>269</v>
      </c>
      <c r="S636" s="7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s="7" t="s">
        <v>269</v>
      </c>
      <c r="S637" s="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s="7" t="s">
        <v>71</v>
      </c>
      <c r="S638" s="7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s="7" t="s">
        <v>33</v>
      </c>
      <c r="S639" s="7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s="7" t="s">
        <v>33</v>
      </c>
      <c r="S640" s="7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s="7" t="s">
        <v>53</v>
      </c>
      <c r="S641" s="7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s="7" t="s">
        <v>33</v>
      </c>
      <c r="S642" s="7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ROUND((E643/D643)*100,0)</f>
        <v>120</v>
      </c>
      <c r="G643" t="s">
        <v>20</v>
      </c>
      <c r="H643">
        <v>194</v>
      </c>
      <c r="I643">
        <f t="shared" ref="I643:I706" si="41">ROUND(IF(AND(E643=0,H643=0),0,E643/H643),2)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s="7" t="s">
        <v>33</v>
      </c>
      <c r="S643" s="7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s="7" t="s">
        <v>65</v>
      </c>
      <c r="S644" s="7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s="7" t="s">
        <v>33</v>
      </c>
      <c r="S645" s="7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s="7" t="s">
        <v>33</v>
      </c>
      <c r="S646" s="7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s="7" t="s">
        <v>23</v>
      </c>
      <c r="S647" s="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s="7" t="s">
        <v>89</v>
      </c>
      <c r="S648" s="7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s="7" t="s">
        <v>206</v>
      </c>
      <c r="S649" s="7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s="7" t="s">
        <v>17</v>
      </c>
      <c r="S650" s="7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s="7" t="s">
        <v>33</v>
      </c>
      <c r="S651" s="7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s="7" t="s">
        <v>159</v>
      </c>
      <c r="S652" s="7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s="7" t="s">
        <v>100</v>
      </c>
      <c r="S653" s="7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s="7" t="s">
        <v>28</v>
      </c>
      <c r="S654" s="7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s="7" t="s">
        <v>28</v>
      </c>
      <c r="S655" s="7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s="7" t="s">
        <v>148</v>
      </c>
      <c r="S656" s="7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s="7" t="s">
        <v>122</v>
      </c>
      <c r="S657" s="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s="7" t="s">
        <v>17</v>
      </c>
      <c r="S658" s="7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s="7" t="s">
        <v>474</v>
      </c>
      <c r="S659" s="7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s="7" t="s">
        <v>23</v>
      </c>
      <c r="S660" s="7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s="7" t="s">
        <v>42</v>
      </c>
      <c r="S661" s="7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s="7" t="s">
        <v>33</v>
      </c>
      <c r="S662" s="7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s="7" t="s">
        <v>159</v>
      </c>
      <c r="S663" s="7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s="7" t="s">
        <v>33</v>
      </c>
      <c r="S664" s="7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s="7" t="s">
        <v>33</v>
      </c>
      <c r="S665" s="7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s="7" t="s">
        <v>159</v>
      </c>
      <c r="S666" s="7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s="7" t="s">
        <v>42</v>
      </c>
      <c r="S667" s="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s="7" t="s">
        <v>33</v>
      </c>
      <c r="S668" s="7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s="7" t="s">
        <v>1029</v>
      </c>
      <c r="S669" s="7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s="7" t="s">
        <v>33</v>
      </c>
      <c r="S670" s="7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s="7" t="s">
        <v>33</v>
      </c>
      <c r="S671" s="7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s="7" t="s">
        <v>60</v>
      </c>
      <c r="S672" s="7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s="7" t="s">
        <v>33</v>
      </c>
      <c r="S673" s="7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s="7" t="s">
        <v>33</v>
      </c>
      <c r="S674" s="7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s="7" t="s">
        <v>60</v>
      </c>
      <c r="S675" s="7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s="7" t="s">
        <v>122</v>
      </c>
      <c r="S676" s="7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s="7" t="s">
        <v>1029</v>
      </c>
      <c r="S677" s="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s="7" t="s">
        <v>122</v>
      </c>
      <c r="S678" s="7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s="7" t="s">
        <v>119</v>
      </c>
      <c r="S679" s="7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s="7" t="s">
        <v>53</v>
      </c>
      <c r="S680" s="7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s="7" t="s">
        <v>17</v>
      </c>
      <c r="S681" s="7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s="7" t="s">
        <v>292</v>
      </c>
      <c r="S682" s="7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s="7" t="s">
        <v>33</v>
      </c>
      <c r="S683" s="7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s="7" t="s">
        <v>33</v>
      </c>
      <c r="S684" s="7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s="7" t="s">
        <v>33</v>
      </c>
      <c r="S685" s="7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s="7" t="s">
        <v>68</v>
      </c>
      <c r="S686" s="7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s="7" t="s">
        <v>33</v>
      </c>
      <c r="S687" s="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s="7" t="s">
        <v>65</v>
      </c>
      <c r="S688" s="7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s="7" t="s">
        <v>33</v>
      </c>
      <c r="S689" s="7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s="7" t="s">
        <v>269</v>
      </c>
      <c r="S690" s="7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s="7" t="s">
        <v>28</v>
      </c>
      <c r="S691" s="7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s="7" t="s">
        <v>42</v>
      </c>
      <c r="S692" s="7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s="7" t="s">
        <v>42</v>
      </c>
      <c r="S693" s="7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s="7" t="s">
        <v>23</v>
      </c>
      <c r="S694" s="7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s="7" t="s">
        <v>33</v>
      </c>
      <c r="S695" s="7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s="7" t="s">
        <v>33</v>
      </c>
      <c r="S696" s="7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s="7" t="s">
        <v>23</v>
      </c>
      <c r="S697" s="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s="7" t="s">
        <v>33</v>
      </c>
      <c r="S698" s="7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s="7" t="s">
        <v>50</v>
      </c>
      <c r="S699" s="7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s="7" t="s">
        <v>65</v>
      </c>
      <c r="S700" s="7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s="7" t="s">
        <v>53</v>
      </c>
      <c r="S701" s="7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s="7" t="s">
        <v>65</v>
      </c>
      <c r="S702" s="7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s="7" t="s">
        <v>33</v>
      </c>
      <c r="S703" s="7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s="7" t="s">
        <v>65</v>
      </c>
      <c r="S704" s="7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s="7" t="s">
        <v>206</v>
      </c>
      <c r="S705" s="7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s="7" t="s">
        <v>71</v>
      </c>
      <c r="S706" s="7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ROUND((E707/D707)*100,0)</f>
        <v>99</v>
      </c>
      <c r="G707" t="s">
        <v>14</v>
      </c>
      <c r="H707">
        <v>2025</v>
      </c>
      <c r="I707">
        <f t="shared" ref="I707:I770" si="45">ROUND(IF(AND(E707=0,H707=0),0,E707/H707),2)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s="7" t="s">
        <v>68</v>
      </c>
      <c r="S707" s="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s="7" t="s">
        <v>28</v>
      </c>
      <c r="S708" s="7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s="7" t="s">
        <v>53</v>
      </c>
      <c r="S709" s="7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s="7" t="s">
        <v>33</v>
      </c>
      <c r="S710" s="7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s="7" t="s">
        <v>33</v>
      </c>
      <c r="S711" s="7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s="7" t="s">
        <v>33</v>
      </c>
      <c r="S712" s="7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s="7" t="s">
        <v>33</v>
      </c>
      <c r="S713" s="7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s="7" t="s">
        <v>33</v>
      </c>
      <c r="S714" s="7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s="7" t="s">
        <v>133</v>
      </c>
      <c r="S715" s="7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s="7" t="s">
        <v>23</v>
      </c>
      <c r="S716" s="7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s="7" t="s">
        <v>292</v>
      </c>
      <c r="S717" s="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s="7" t="s">
        <v>33</v>
      </c>
      <c r="S718" s="7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s="7" t="s">
        <v>42</v>
      </c>
      <c r="S719" s="7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s="7" t="s">
        <v>65</v>
      </c>
      <c r="S720" s="7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s="7" t="s">
        <v>119</v>
      </c>
      <c r="S721" s="7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s="7" t="s">
        <v>33</v>
      </c>
      <c r="S722" s="7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s="7" t="s">
        <v>23</v>
      </c>
      <c r="S723" s="7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s="7" t="s">
        <v>42</v>
      </c>
      <c r="S724" s="7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s="7" t="s">
        <v>33</v>
      </c>
      <c r="S725" s="7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s="7" t="s">
        <v>33</v>
      </c>
      <c r="S726" s="7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s="7" t="s">
        <v>292</v>
      </c>
      <c r="S727" s="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s="7" t="s">
        <v>33</v>
      </c>
      <c r="S728" s="7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s="7" t="s">
        <v>28</v>
      </c>
      <c r="S729" s="7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s="7" t="s">
        <v>33</v>
      </c>
      <c r="S730" s="7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s="7" t="s">
        <v>53</v>
      </c>
      <c r="S731" s="7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s="7" t="s">
        <v>65</v>
      </c>
      <c r="S732" s="7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s="7" t="s">
        <v>28</v>
      </c>
      <c r="S733" s="7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s="7" t="s">
        <v>23</v>
      </c>
      <c r="S734" s="7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s="7" t="s">
        <v>148</v>
      </c>
      <c r="S735" s="7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s="7" t="s">
        <v>33</v>
      </c>
      <c r="S736" s="7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s="7" t="s">
        <v>122</v>
      </c>
      <c r="S737" s="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s="7" t="s">
        <v>68</v>
      </c>
      <c r="S738" s="7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s="7" t="s">
        <v>60</v>
      </c>
      <c r="S739" s="7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s="7" t="s">
        <v>33</v>
      </c>
      <c r="S740" s="7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s="7" t="s">
        <v>60</v>
      </c>
      <c r="S741" s="7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s="7" t="s">
        <v>33</v>
      </c>
      <c r="S742" s="7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s="7" t="s">
        <v>33</v>
      </c>
      <c r="S743" s="7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s="7" t="s">
        <v>50</v>
      </c>
      <c r="S744" s="7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s="7" t="s">
        <v>33</v>
      </c>
      <c r="S745" s="7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s="7" t="s">
        <v>33</v>
      </c>
      <c r="S746" s="7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s="7" t="s">
        <v>65</v>
      </c>
      <c r="S747" s="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s="7" t="s">
        <v>28</v>
      </c>
      <c r="S748" s="7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s="7" t="s">
        <v>33</v>
      </c>
      <c r="S749" s="7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s="7" t="s">
        <v>71</v>
      </c>
      <c r="S750" s="7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s="7" t="s">
        <v>65</v>
      </c>
      <c r="S751" s="7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s="7" t="s">
        <v>50</v>
      </c>
      <c r="S752" s="7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s="7" t="s">
        <v>68</v>
      </c>
      <c r="S753" s="7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s="7" t="s">
        <v>33</v>
      </c>
      <c r="S754" s="7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s="7" t="s">
        <v>122</v>
      </c>
      <c r="S755" s="7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s="7" t="s">
        <v>33</v>
      </c>
      <c r="S756" s="7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s="7" t="s">
        <v>33</v>
      </c>
      <c r="S757" s="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s="7" t="s">
        <v>33</v>
      </c>
      <c r="S758" s="7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s="7" t="s">
        <v>53</v>
      </c>
      <c r="S759" s="7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s="7" t="s">
        <v>23</v>
      </c>
      <c r="S760" s="7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s="7" t="s">
        <v>50</v>
      </c>
      <c r="S761" s="7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s="7" t="s">
        <v>89</v>
      </c>
      <c r="S762" s="7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s="7" t="s">
        <v>23</v>
      </c>
      <c r="S763" s="7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s="7" t="s">
        <v>159</v>
      </c>
      <c r="S764" s="7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s="7" t="s">
        <v>33</v>
      </c>
      <c r="S765" s="7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s="7" t="s">
        <v>23</v>
      </c>
      <c r="S766" s="7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s="7" t="s">
        <v>60</v>
      </c>
      <c r="S767" s="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s="7" t="s">
        <v>474</v>
      </c>
      <c r="S768" s="7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s="7" t="s">
        <v>206</v>
      </c>
      <c r="S769" s="7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s="7" t="s">
        <v>33</v>
      </c>
      <c r="S770" s="7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ROUND((E771/D771)*100,0)</f>
        <v>87</v>
      </c>
      <c r="G771" t="s">
        <v>14</v>
      </c>
      <c r="H771">
        <v>3410</v>
      </c>
      <c r="I771">
        <f t="shared" ref="I771:I834" si="49">ROUND(IF(AND(E771=0,H771=0),0,E771/H771),2)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s="7" t="s">
        <v>89</v>
      </c>
      <c r="S771" s="7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s="7" t="s">
        <v>33</v>
      </c>
      <c r="S772" s="7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s="7" t="s">
        <v>33</v>
      </c>
      <c r="S773" s="7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s="7" t="s">
        <v>60</v>
      </c>
      <c r="S774" s="7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s="7" t="s">
        <v>33</v>
      </c>
      <c r="S775" s="7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s="7" t="s">
        <v>28</v>
      </c>
      <c r="S776" s="7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s="7" t="s">
        <v>23</v>
      </c>
      <c r="S777" s="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s="7" t="s">
        <v>33</v>
      </c>
      <c r="S778" s="7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s="7" t="s">
        <v>33</v>
      </c>
      <c r="S779" s="7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s="7" t="s">
        <v>71</v>
      </c>
      <c r="S780" s="7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s="7" t="s">
        <v>33</v>
      </c>
      <c r="S781" s="7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s="7" t="s">
        <v>53</v>
      </c>
      <c r="S782" s="7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s="7" t="s">
        <v>33</v>
      </c>
      <c r="S783" s="7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s="7" t="s">
        <v>71</v>
      </c>
      <c r="S784" s="7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s="7" t="s">
        <v>23</v>
      </c>
      <c r="S785" s="7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s="7" t="s">
        <v>28</v>
      </c>
      <c r="S786" s="7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s="7" t="s">
        <v>71</v>
      </c>
      <c r="S787" s="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s="7" t="s">
        <v>159</v>
      </c>
      <c r="S788" s="7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s="7" t="s">
        <v>23</v>
      </c>
      <c r="S789" s="7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s="7" t="s">
        <v>71</v>
      </c>
      <c r="S790" s="7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s="7" t="s">
        <v>33</v>
      </c>
      <c r="S791" s="7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s="7" t="s">
        <v>33</v>
      </c>
      <c r="S792" s="7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s="7" t="s">
        <v>17</v>
      </c>
      <c r="S793" s="7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s="7" t="s">
        <v>33</v>
      </c>
      <c r="S794" s="7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s="7" t="s">
        <v>68</v>
      </c>
      <c r="S795" s="7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s="7" t="s">
        <v>23</v>
      </c>
      <c r="S796" s="7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s="7" t="s">
        <v>53</v>
      </c>
      <c r="S797" s="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s="7" t="s">
        <v>292</v>
      </c>
      <c r="S798" s="7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s="7" t="s">
        <v>28</v>
      </c>
      <c r="S799" s="7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s="7" t="s">
        <v>33</v>
      </c>
      <c r="S800" s="7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s="7" t="s">
        <v>33</v>
      </c>
      <c r="S801" s="7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s="7" t="s">
        <v>23</v>
      </c>
      <c r="S802" s="7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s="7" t="s">
        <v>122</v>
      </c>
      <c r="S803" s="7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s="7" t="s">
        <v>122</v>
      </c>
      <c r="S804" s="7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s="7" t="s">
        <v>33</v>
      </c>
      <c r="S805" s="7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s="7" t="s">
        <v>23</v>
      </c>
      <c r="S806" s="7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s="7" t="s">
        <v>42</v>
      </c>
      <c r="S807" s="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s="7" t="s">
        <v>53</v>
      </c>
      <c r="S808" s="7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s="7" t="s">
        <v>33</v>
      </c>
      <c r="S809" s="7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s="7" t="s">
        <v>17</v>
      </c>
      <c r="S810" s="7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s="7" t="s">
        <v>42</v>
      </c>
      <c r="S811" s="7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s="7" t="s">
        <v>33</v>
      </c>
      <c r="S812" s="7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s="7" t="s">
        <v>89</v>
      </c>
      <c r="S813" s="7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s="7" t="s">
        <v>68</v>
      </c>
      <c r="S814" s="7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s="7" t="s">
        <v>89</v>
      </c>
      <c r="S815" s="7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s="7" t="s">
        <v>23</v>
      </c>
      <c r="S816" s="7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s="7" t="s">
        <v>23</v>
      </c>
      <c r="S817" s="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s="7" t="s">
        <v>33</v>
      </c>
      <c r="S818" s="7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s="7" t="s">
        <v>68</v>
      </c>
      <c r="S819" s="7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s="7" t="s">
        <v>33</v>
      </c>
      <c r="S820" s="7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s="7" t="s">
        <v>89</v>
      </c>
      <c r="S821" s="7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s="7" t="s">
        <v>23</v>
      </c>
      <c r="S822" s="7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s="7" t="s">
        <v>42</v>
      </c>
      <c r="S823" s="7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s="7" t="s">
        <v>23</v>
      </c>
      <c r="S824" s="7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s="7" t="s">
        <v>23</v>
      </c>
      <c r="S825" s="7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s="7" t="s">
        <v>68</v>
      </c>
      <c r="S826" s="7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s="7" t="s">
        <v>100</v>
      </c>
      <c r="S827" s="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s="7" t="s">
        <v>33</v>
      </c>
      <c r="S828" s="7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s="7" t="s">
        <v>53</v>
      </c>
      <c r="S829" s="7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s="7" t="s">
        <v>33</v>
      </c>
      <c r="S830" s="7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s="7" t="s">
        <v>33</v>
      </c>
      <c r="S831" s="7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s="7" t="s">
        <v>33</v>
      </c>
      <c r="S832" s="7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s="7" t="s">
        <v>122</v>
      </c>
      <c r="S833" s="7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s="7" t="s">
        <v>206</v>
      </c>
      <c r="S834" s="7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ROUND((E835/D835)*100,0)</f>
        <v>158</v>
      </c>
      <c r="G835" t="s">
        <v>20</v>
      </c>
      <c r="H835">
        <v>165</v>
      </c>
      <c r="I835">
        <f t="shared" ref="I835:I898" si="53">ROUND(IF(AND(E835=0,H835=0),0,E835/H835),2)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s="7" t="s">
        <v>206</v>
      </c>
      <c r="S835" s="7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s="7" t="s">
        <v>33</v>
      </c>
      <c r="S836" s="7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s="7" t="s">
        <v>28</v>
      </c>
      <c r="S837" s="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s="7" t="s">
        <v>60</v>
      </c>
      <c r="S838" s="7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s="7" t="s">
        <v>159</v>
      </c>
      <c r="S839" s="7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s="7" t="s">
        <v>33</v>
      </c>
      <c r="S840" s="7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s="7" t="s">
        <v>42</v>
      </c>
      <c r="S841" s="7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s="7" t="s">
        <v>33</v>
      </c>
      <c r="S842" s="7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s="7" t="s">
        <v>28</v>
      </c>
      <c r="S843" s="7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s="7" t="s">
        <v>65</v>
      </c>
      <c r="S844" s="7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s="7" t="s">
        <v>122</v>
      </c>
      <c r="S845" s="7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s="7" t="s">
        <v>42</v>
      </c>
      <c r="S846" s="7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s="7" t="s">
        <v>28</v>
      </c>
      <c r="S847" s="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s="7" t="s">
        <v>28</v>
      </c>
      <c r="S848" s="7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s="7" t="s">
        <v>17</v>
      </c>
      <c r="S849" s="7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s="7" t="s">
        <v>53</v>
      </c>
      <c r="S850" s="7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s="7" t="s">
        <v>60</v>
      </c>
      <c r="S851" s="7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s="7" t="s">
        <v>23</v>
      </c>
      <c r="S852" s="7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s="7" t="s">
        <v>50</v>
      </c>
      <c r="S853" s="7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s="7" t="s">
        <v>89</v>
      </c>
      <c r="S854" s="7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s="7" t="s">
        <v>60</v>
      </c>
      <c r="S855" s="7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s="7" t="s">
        <v>119</v>
      </c>
      <c r="S856" s="7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s="7" t="s">
        <v>33</v>
      </c>
      <c r="S857" s="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s="7" t="s">
        <v>17</v>
      </c>
      <c r="S858" s="7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s="7" t="s">
        <v>100</v>
      </c>
      <c r="S859" s="7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s="7" t="s">
        <v>17</v>
      </c>
      <c r="S860" s="7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s="7" t="s">
        <v>33</v>
      </c>
      <c r="S861" s="7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s="7" t="s">
        <v>65</v>
      </c>
      <c r="S862" s="7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s="7" t="s">
        <v>33</v>
      </c>
      <c r="S863" s="7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s="7" t="s">
        <v>33</v>
      </c>
      <c r="S864" s="7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s="7" t="s">
        <v>269</v>
      </c>
      <c r="S865" s="7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s="7" t="s">
        <v>100</v>
      </c>
      <c r="S866" s="7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s="7" t="s">
        <v>33</v>
      </c>
      <c r="S867" s="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s="7" t="s">
        <v>122</v>
      </c>
      <c r="S868" s="7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s="7" t="s">
        <v>17</v>
      </c>
      <c r="S869" s="7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s="7" t="s">
        <v>33</v>
      </c>
      <c r="S870" s="7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s="7" t="s">
        <v>53</v>
      </c>
      <c r="S871" s="7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s="7" t="s">
        <v>33</v>
      </c>
      <c r="S872" s="7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s="7" t="s">
        <v>33</v>
      </c>
      <c r="S873" s="7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s="7" t="s">
        <v>474</v>
      </c>
      <c r="S874" s="7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s="7" t="s">
        <v>122</v>
      </c>
      <c r="S875" s="7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s="7" t="s">
        <v>122</v>
      </c>
      <c r="S876" s="7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s="7" t="s">
        <v>23</v>
      </c>
      <c r="S877" s="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s="7" t="s">
        <v>122</v>
      </c>
      <c r="S878" s="7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s="7" t="s">
        <v>17</v>
      </c>
      <c r="S879" s="7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s="7" t="s">
        <v>148</v>
      </c>
      <c r="S880" s="7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s="7" t="s">
        <v>68</v>
      </c>
      <c r="S881" s="7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s="7" t="s">
        <v>50</v>
      </c>
      <c r="S882" s="7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s="7" t="s">
        <v>33</v>
      </c>
      <c r="S883" s="7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s="7" t="s">
        <v>33</v>
      </c>
      <c r="S884" s="7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s="7" t="s">
        <v>100</v>
      </c>
      <c r="S885" s="7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s="7" t="s">
        <v>33</v>
      </c>
      <c r="S886" s="7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s="7" t="s">
        <v>33</v>
      </c>
      <c r="S887" s="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s="7" t="s">
        <v>60</v>
      </c>
      <c r="S888" s="7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s="7" t="s">
        <v>33</v>
      </c>
      <c r="S889" s="7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s="7" t="s">
        <v>33</v>
      </c>
      <c r="S890" s="7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s="7" t="s">
        <v>50</v>
      </c>
      <c r="S891" s="7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s="7" t="s">
        <v>60</v>
      </c>
      <c r="S892" s="7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s="7" t="s">
        <v>42</v>
      </c>
      <c r="S893" s="7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s="7" t="s">
        <v>206</v>
      </c>
      <c r="S894" s="7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s="7" t="s">
        <v>42</v>
      </c>
      <c r="S895" s="7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s="7" t="s">
        <v>269</v>
      </c>
      <c r="S896" s="7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s="7" t="s">
        <v>33</v>
      </c>
      <c r="S897" s="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s="7" t="s">
        <v>17</v>
      </c>
      <c r="S898" s="7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ROUND((E899/D899)*100,0)</f>
        <v>28</v>
      </c>
      <c r="G899" t="s">
        <v>14</v>
      </c>
      <c r="H899">
        <v>27</v>
      </c>
      <c r="I899">
        <f t="shared" ref="I899:I962" si="57">ROUND(IF(AND(E899=0,H899=0),0,E899/H899),2)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s="7" t="s">
        <v>33</v>
      </c>
      <c r="S899" s="7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s="7" t="s">
        <v>42</v>
      </c>
      <c r="S900" s="7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s="7" t="s">
        <v>159</v>
      </c>
      <c r="S901" s="7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s="7" t="s">
        <v>28</v>
      </c>
      <c r="S902" s="7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s="7" t="s">
        <v>23</v>
      </c>
      <c r="S903" s="7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s="7" t="s">
        <v>28</v>
      </c>
      <c r="S904" s="7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s="7" t="s">
        <v>68</v>
      </c>
      <c r="S905" s="7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s="7" t="s">
        <v>133</v>
      </c>
      <c r="S906" s="7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s="7" t="s">
        <v>33</v>
      </c>
      <c r="S907" s="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s="7" t="s">
        <v>42</v>
      </c>
      <c r="S908" s="7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s="7" t="s">
        <v>33</v>
      </c>
      <c r="S909" s="7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s="7" t="s">
        <v>89</v>
      </c>
      <c r="S910" s="7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s="7" t="s">
        <v>33</v>
      </c>
      <c r="S911" s="7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s="7" t="s">
        <v>33</v>
      </c>
      <c r="S912" s="7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s="7" t="s">
        <v>28</v>
      </c>
      <c r="S913" s="7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s="7" t="s">
        <v>53</v>
      </c>
      <c r="S914" s="7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s="7" t="s">
        <v>53</v>
      </c>
      <c r="S915" s="7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s="7" t="s">
        <v>33</v>
      </c>
      <c r="S916" s="7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s="7" t="s">
        <v>269</v>
      </c>
      <c r="S917" s="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s="7" t="s">
        <v>122</v>
      </c>
      <c r="S918" s="7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s="7" t="s">
        <v>100</v>
      </c>
      <c r="S919" s="7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s="7" t="s">
        <v>133</v>
      </c>
      <c r="S920" s="7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s="7" t="s">
        <v>33</v>
      </c>
      <c r="S921" s="7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s="7" t="s">
        <v>71</v>
      </c>
      <c r="S922" s="7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s="7" t="s">
        <v>28</v>
      </c>
      <c r="S923" s="7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s="7" t="s">
        <v>319</v>
      </c>
      <c r="S924" s="7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s="7" t="s">
        <v>33</v>
      </c>
      <c r="S925" s="7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s="7" t="s">
        <v>33</v>
      </c>
      <c r="S926" s="7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s="7" t="s">
        <v>33</v>
      </c>
      <c r="S927" s="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s="7" t="s">
        <v>17</v>
      </c>
      <c r="S928" s="7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s="7" t="s">
        <v>33</v>
      </c>
      <c r="S929" s="7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s="7" t="s">
        <v>28</v>
      </c>
      <c r="S930" s="7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s="7" t="s">
        <v>33</v>
      </c>
      <c r="S931" s="7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s="7" t="s">
        <v>33</v>
      </c>
      <c r="S932" s="7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s="7" t="s">
        <v>33</v>
      </c>
      <c r="S933" s="7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s="7" t="s">
        <v>23</v>
      </c>
      <c r="S934" s="7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s="7" t="s">
        <v>33</v>
      </c>
      <c r="S935" s="7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s="7" t="s">
        <v>33</v>
      </c>
      <c r="S936" s="7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s="7" t="s">
        <v>33</v>
      </c>
      <c r="S937" s="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s="7" t="s">
        <v>33</v>
      </c>
      <c r="S938" s="7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s="7" t="s">
        <v>42</v>
      </c>
      <c r="S939" s="7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s="7" t="s">
        <v>119</v>
      </c>
      <c r="S940" s="7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s="7" t="s">
        <v>89</v>
      </c>
      <c r="S941" s="7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s="7" t="s">
        <v>28</v>
      </c>
      <c r="S942" s="7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s="7" t="s">
        <v>33</v>
      </c>
      <c r="S943" s="7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s="7" t="s">
        <v>33</v>
      </c>
      <c r="S944" s="7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s="7" t="s">
        <v>17</v>
      </c>
      <c r="S945" s="7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s="7" t="s">
        <v>122</v>
      </c>
      <c r="S946" s="7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s="7" t="s">
        <v>122</v>
      </c>
      <c r="S947" s="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s="7" t="s">
        <v>33</v>
      </c>
      <c r="S948" s="7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s="7" t="s">
        <v>33</v>
      </c>
      <c r="S949" s="7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s="7" t="s">
        <v>42</v>
      </c>
      <c r="S950" s="7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s="7" t="s">
        <v>28</v>
      </c>
      <c r="S951" s="7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s="7" t="s">
        <v>33</v>
      </c>
      <c r="S952" s="7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s="7" t="s">
        <v>23</v>
      </c>
      <c r="S953" s="7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s="7" t="s">
        <v>42</v>
      </c>
      <c r="S954" s="7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s="7" t="s">
        <v>474</v>
      </c>
      <c r="S955" s="7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s="7" t="s">
        <v>28</v>
      </c>
      <c r="S956" s="7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s="7" t="s">
        <v>33</v>
      </c>
      <c r="S957" s="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s="7" t="s">
        <v>474</v>
      </c>
      <c r="S958" s="7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s="7" t="s">
        <v>33</v>
      </c>
      <c r="S959" s="7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s="7" t="s">
        <v>71</v>
      </c>
      <c r="S960" s="7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s="7" t="s">
        <v>206</v>
      </c>
      <c r="S961" s="7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s="7" t="s">
        <v>28</v>
      </c>
      <c r="S962" s="7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ROUND((E963/D963)*100,0)</f>
        <v>119</v>
      </c>
      <c r="G963" t="s">
        <v>20</v>
      </c>
      <c r="H963">
        <v>155</v>
      </c>
      <c r="I963">
        <f t="shared" ref="I963:I1001" si="61">ROUND(IF(AND(E963=0,H963=0),0,E963/H963),2)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s="7" t="s">
        <v>206</v>
      </c>
      <c r="S963" s="7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s="7" t="s">
        <v>17</v>
      </c>
      <c r="S964" s="7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s="7" t="s">
        <v>122</v>
      </c>
      <c r="S965" s="7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s="7" t="s">
        <v>33</v>
      </c>
      <c r="S966" s="7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s="7" t="s">
        <v>23</v>
      </c>
      <c r="S967" s="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s="7" t="s">
        <v>33</v>
      </c>
      <c r="S968" s="7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s="7" t="s">
        <v>319</v>
      </c>
      <c r="S969" s="7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s="7" t="s">
        <v>17</v>
      </c>
      <c r="S970" s="7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s="7" t="s">
        <v>33</v>
      </c>
      <c r="S971" s="7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s="7" t="s">
        <v>33</v>
      </c>
      <c r="S972" s="7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s="7" t="s">
        <v>269</v>
      </c>
      <c r="S973" s="7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s="7" t="s">
        <v>28</v>
      </c>
      <c r="S974" s="7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s="7" t="s">
        <v>33</v>
      </c>
      <c r="S975" s="7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s="7" t="s">
        <v>60</v>
      </c>
      <c r="S976" s="7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s="7" t="s">
        <v>33</v>
      </c>
      <c r="S977" s="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s="7" t="s">
        <v>33</v>
      </c>
      <c r="S978" s="7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s="7" t="s">
        <v>17</v>
      </c>
      <c r="S979" s="7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s="7" t="s">
        <v>89</v>
      </c>
      <c r="S980" s="7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s="7" t="s">
        <v>33</v>
      </c>
      <c r="S981" s="7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s="7" t="s">
        <v>68</v>
      </c>
      <c r="S982" s="7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s="7" t="s">
        <v>28</v>
      </c>
      <c r="S983" s="7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s="7" t="s">
        <v>42</v>
      </c>
      <c r="S984" s="7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s="7" t="s">
        <v>42</v>
      </c>
      <c r="S985" s="7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s="7" t="s">
        <v>33</v>
      </c>
      <c r="S986" s="7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s="7" t="s">
        <v>23</v>
      </c>
      <c r="S987" s="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s="7" t="s">
        <v>23</v>
      </c>
      <c r="S988" s="7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s="7" t="s">
        <v>42</v>
      </c>
      <c r="S989" s="7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s="7" t="s">
        <v>133</v>
      </c>
      <c r="S990" s="7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s="7" t="s">
        <v>206</v>
      </c>
      <c r="S991" s="7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s="7" t="s">
        <v>53</v>
      </c>
      <c r="S992" s="7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s="7" t="s">
        <v>23</v>
      </c>
      <c r="S993" s="7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s="7" t="s">
        <v>53</v>
      </c>
      <c r="S994" s="7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s="7" t="s">
        <v>122</v>
      </c>
      <c r="S995" s="7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s="7" t="s">
        <v>206</v>
      </c>
      <c r="S996" s="7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s="7" t="s">
        <v>17</v>
      </c>
      <c r="S997" s="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s="7" t="s">
        <v>33</v>
      </c>
      <c r="S998" s="7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s="7" t="s">
        <v>33</v>
      </c>
      <c r="S999" s="7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s="7" t="s">
        <v>60</v>
      </c>
      <c r="S1000" s="7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s="7" t="s">
        <v>17</v>
      </c>
      <c r="S1001" s="7" t="s">
        <v>2033</v>
      </c>
      <c r="T1001" t="s">
        <v>2034</v>
      </c>
    </row>
    <row r="1005" spans="1:20" x14ac:dyDescent="0.2">
      <c r="C1005" s="3">
        <f>COUNTIFS(D2:D1001,"&lt;1000",G2:G1001,"=successful")</f>
        <v>30</v>
      </c>
    </row>
  </sheetData>
  <autoFilter ref="A1:T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C00000"/>
        <color rgb="FF92D050"/>
        <color rgb="FF0432FF"/>
      </colorScale>
    </cfRule>
  </conditionalFormatting>
  <conditionalFormatting sqref="G1:G1048576">
    <cfRule type="containsText" dxfId="5" priority="2" operator="containsText" text="canceled">
      <formula>NOT(ISERROR(SEARCH("canceled",G1)))</formula>
    </cfRule>
    <cfRule type="containsText" dxfId="4" priority="3" operator="containsText" text="live">
      <formula>NOT(ISERROR(SEARCH("live",G1)))</formula>
    </cfRule>
    <cfRule type="containsText" dxfId="3" priority="4" operator="containsText" text="successful">
      <formula>NOT(ISERROR(SEARCH("successful",G1)))</formula>
    </cfRule>
    <cfRule type="containsText" dxfId="2" priority="5" operator="containsText" text="failed">
      <formula>NOT(ISERROR(SEARCH("failed",G1)))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20DA-66A3-934C-910C-561F8B774EC8}">
  <dimension ref="A1:F14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2068</v>
      </c>
    </row>
    <row r="3" spans="1:6" x14ac:dyDescent="0.2">
      <c r="A3" s="8" t="s">
        <v>2070</v>
      </c>
      <c r="B3" s="8" t="s">
        <v>2069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2064</v>
      </c>
      <c r="E8">
        <v>4</v>
      </c>
      <c r="F8">
        <v>4</v>
      </c>
    </row>
    <row r="9" spans="1:6" x14ac:dyDescent="0.2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7AB0-AF2E-1B4F-99C5-479E2E93FD80}">
  <dimension ref="A1:F30"/>
  <sheetViews>
    <sheetView zoomScale="90" zoomScaleNormal="90" workbookViewId="0">
      <selection activeCell="O39" sqref="O39"/>
    </sheetView>
  </sheetViews>
  <sheetFormatPr baseColWidth="10" defaultRowHeight="16" x14ac:dyDescent="0.2"/>
  <cols>
    <col min="1" max="1" width="17.5" bestFit="1" customWidth="1"/>
    <col min="2" max="2" width="16.5" bestFit="1" customWidth="1"/>
    <col min="3" max="3" width="6.1640625" bestFit="1" customWidth="1"/>
    <col min="4" max="4" width="4.5" bestFit="1" customWidth="1"/>
    <col min="5" max="5" width="9.83203125" bestFit="1" customWidth="1"/>
    <col min="6" max="6" width="11.1640625" bestFit="1" customWidth="1"/>
    <col min="7" max="7" width="11.33203125" bestFit="1" customWidth="1"/>
  </cols>
  <sheetData>
    <row r="1" spans="1:6" x14ac:dyDescent="0.2">
      <c r="A1" s="8" t="s">
        <v>6</v>
      </c>
      <c r="B1" t="s">
        <v>2068</v>
      </c>
    </row>
    <row r="2" spans="1:6" x14ac:dyDescent="0.2">
      <c r="A2" s="8" t="s">
        <v>2031</v>
      </c>
      <c r="B2" t="s">
        <v>2068</v>
      </c>
    </row>
    <row r="4" spans="1:6" x14ac:dyDescent="0.2">
      <c r="A4" s="8" t="s">
        <v>2070</v>
      </c>
      <c r="B4" s="8" t="s">
        <v>2069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2065</v>
      </c>
      <c r="E7">
        <v>4</v>
      </c>
      <c r="F7">
        <v>4</v>
      </c>
    </row>
    <row r="8" spans="1:6" x14ac:dyDescent="0.2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2043</v>
      </c>
      <c r="C10">
        <v>8</v>
      </c>
      <c r="E10">
        <v>10</v>
      </c>
      <c r="F10">
        <v>18</v>
      </c>
    </row>
    <row r="11" spans="1:6" x14ac:dyDescent="0.2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2057</v>
      </c>
      <c r="C15">
        <v>3</v>
      </c>
      <c r="E15">
        <v>4</v>
      </c>
      <c r="F15">
        <v>7</v>
      </c>
    </row>
    <row r="16" spans="1:6" x14ac:dyDescent="0.2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2056</v>
      </c>
      <c r="C20">
        <v>4</v>
      </c>
      <c r="E20">
        <v>4</v>
      </c>
      <c r="F20">
        <v>8</v>
      </c>
    </row>
    <row r="21" spans="1:6" x14ac:dyDescent="0.2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2063</v>
      </c>
      <c r="C22">
        <v>9</v>
      </c>
      <c r="E22">
        <v>5</v>
      </c>
      <c r="F22">
        <v>14</v>
      </c>
    </row>
    <row r="23" spans="1:6" x14ac:dyDescent="0.2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2059</v>
      </c>
      <c r="C25">
        <v>7</v>
      </c>
      <c r="E25">
        <v>14</v>
      </c>
      <c r="F25">
        <v>21</v>
      </c>
    </row>
    <row r="26" spans="1:6" x14ac:dyDescent="0.2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2062</v>
      </c>
      <c r="E29">
        <v>3</v>
      </c>
      <c r="F29">
        <v>3</v>
      </c>
    </row>
    <row r="30" spans="1:6" x14ac:dyDescent="0.2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73C3-95E2-F246-9FFE-9F98DA4578FB}">
  <dimension ref="A1:E18"/>
  <sheetViews>
    <sheetView workbookViewId="0">
      <selection activeCell="P16" sqref="P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8" t="s">
        <v>2031</v>
      </c>
      <c r="B1" t="s">
        <v>2068</v>
      </c>
    </row>
    <row r="2" spans="1:5" x14ac:dyDescent="0.2">
      <c r="A2" s="8" t="s">
        <v>2085</v>
      </c>
      <c r="B2" t="s">
        <v>2068</v>
      </c>
    </row>
    <row r="4" spans="1:5" x14ac:dyDescent="0.2">
      <c r="A4" s="8" t="s">
        <v>2070</v>
      </c>
      <c r="B4" s="8" t="s">
        <v>2069</v>
      </c>
    </row>
    <row r="5" spans="1:5" x14ac:dyDescent="0.2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BDC2-AFD2-3F41-A20E-DC767FD3D26E}">
  <dimension ref="A1:H13"/>
  <sheetViews>
    <sheetView workbookViewId="0">
      <selection activeCell="I40" sqref="I40"/>
    </sheetView>
  </sheetViews>
  <sheetFormatPr baseColWidth="10" defaultRowHeight="16" x14ac:dyDescent="0.2"/>
  <cols>
    <col min="1" max="1" width="19.1640625" customWidth="1"/>
    <col min="2" max="2" width="18.5" customWidth="1"/>
    <col min="3" max="3" width="14.33203125" customWidth="1"/>
    <col min="4" max="4" width="15.83203125" customWidth="1"/>
    <col min="5" max="5" width="13.1640625" customWidth="1"/>
    <col min="6" max="6" width="19.6640625" customWidth="1"/>
    <col min="7" max="7" width="16.1640625" customWidth="1"/>
    <col min="8" max="8" width="18.83203125" customWidth="1"/>
  </cols>
  <sheetData>
    <row r="1" spans="1:8" s="11" customFormat="1" x14ac:dyDescent="0.2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t="s">
        <v>2105</v>
      </c>
      <c r="B2">
        <f>COUNTIFS(Crowdfunding!D2:'Crowdfunding'!D1001,"&lt;1000",Crowdfunding!G2:'Crowdfunding'!G1001,"=successful")</f>
        <v>30</v>
      </c>
      <c r="C2">
        <f>COUNTIFS(Crowdfunding!D2:'Crowdfunding'!D1001,"&lt;1000",Crowdfunding!G2:'Crowdfunding'!G1001,"=failed")</f>
        <v>20</v>
      </c>
      <c r="D2">
        <f>COUNTIFS(Crowdfunding!D2:'Crowdfunding'!D1001,"&lt;1000",Crowdfunding!G2:'Crowdfunding'!G1001,"=canceled")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2094</v>
      </c>
      <c r="B3">
        <f>COUNTIFS(Crowdfunding!D2:'Crowdfunding'!D1001,"&gt;=1000",Crowdfunding!G2:'Crowdfunding'!G1001,"=successful",Crowdfunding!D2:'Crowdfunding'!D1001,"&lt;=4999")</f>
        <v>191</v>
      </c>
      <c r="C3">
        <f>COUNTIFS(Crowdfunding!D2:'Crowdfunding'!D1001,"&gt;=1000",Crowdfunding!G2:'Crowdfunding'!G1001,"=failed",Crowdfunding!D2:'Crowdfunding'!D1001,"&lt;=4999")</f>
        <v>38</v>
      </c>
      <c r="D3">
        <f>COUNTIFS(Crowdfunding!D2:'Crowdfunding'!D1001,"&gt;=1000",Crowdfunding!G2:'Crowdfunding'!G1001,"=canceled",Crowdfunding!D2:'Crowdfunding'!D1001,"&lt;=4999")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2095</v>
      </c>
      <c r="B4">
        <f>COUNTIFS(Crowdfunding!D2:'Crowdfunding'!D1001,"&gt;=5000",Crowdfunding!G2:'Crowdfunding'!G1001,"=successful",Crowdfunding!D2:'Crowdfunding'!D1001,"&lt;=9999")</f>
        <v>164</v>
      </c>
      <c r="C4">
        <f>COUNTIFS(Crowdfunding!D2:'Crowdfunding'!D1001,"&gt;=5000",Crowdfunding!G2:'Crowdfunding'!G1001,"=failed",Crowdfunding!D2:'Crowdfunding'!D1001,"&lt;=9999")</f>
        <v>126</v>
      </c>
      <c r="D4">
        <f>COUNTIFS(Crowdfunding!D2:'Crowdfunding'!D1001,"&gt;=5000",Crowdfunding!G2:'Crowdfunding'!G1001,"=canceled",Crowdfunding!D2:'Crowdfunding'!D1001,"&lt;=9999")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2096</v>
      </c>
      <c r="B5">
        <f>COUNTIFS(Crowdfunding!D2:'Crowdfunding'!D1001,"&gt;=10000",Crowdfunding!G2:'Crowdfunding'!G1001,"=successful",Crowdfunding!D2:'Crowdfunding'!D1001,"&lt;=14999")</f>
        <v>4</v>
      </c>
      <c r="C5">
        <f>COUNTIFS(Crowdfunding!D2:'Crowdfunding'!D1001,"&gt;=10000",Crowdfunding!G2:'Crowdfunding'!G1001,"=failed",Crowdfunding!D2:'Crowdfunding'!D1001,"&lt;=14999")</f>
        <v>5</v>
      </c>
      <c r="D5">
        <f>COUNTIFS(Crowdfunding!D2:'Crowdfunding'!D1001,"&gt;=10000",Crowdfunding!G2:'Crowdfunding'!G1001,"=canceled",Crowdfunding!D2:'Crowdfunding'!D1001,"&lt;=14999")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2097</v>
      </c>
      <c r="B6">
        <f>COUNTIFS(Crowdfunding!D2:'Crowdfunding'!D1001,"&gt;=15000",Crowdfunding!G2:'Crowdfunding'!G1001,"=successful",Crowdfunding!D2:'Crowdfunding'!D1001,"&lt;=19999")</f>
        <v>10</v>
      </c>
      <c r="C6">
        <f>COUNTIFS(Crowdfunding!D2:'Crowdfunding'!D1001,"&gt;=15000",Crowdfunding!G2:'Crowdfunding'!G1001,"=failed",Crowdfunding!D2:'Crowdfunding'!D1001,"&lt;=19999")</f>
        <v>0</v>
      </c>
      <c r="D6">
        <f>COUNTIFS(Crowdfunding!D2:'Crowdfunding'!D1001,"&gt;=15000",Crowdfunding!G2:'Crowdfunding'!G1001,"=canceled",Crowdfunding!D2:'Crowdfunding'!D1001,"&lt;=19999")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COUNTIFS(Crowdfunding!D2:'Crowdfunding'!D1001,"&gt;=20000",Crowdfunding!G2:'Crowdfunding'!G1001,"=successful",Crowdfunding!D2:'Crowdfunding'!D1001,"&lt;=24999")</f>
        <v>7</v>
      </c>
      <c r="C7">
        <f>COUNTIFS(Crowdfunding!D2:'Crowdfunding'!D1001,"&gt;=20000",Crowdfunding!G2:'Crowdfunding'!G1001,"=failed",Crowdfunding!D2:'Crowdfunding'!D1001,"&lt;=24999")</f>
        <v>0</v>
      </c>
      <c r="D7">
        <f>COUNTIFS(Crowdfunding!D2:'Crowdfunding'!D1001,"&gt;=20000",Crowdfunding!G2:'Crowdfunding'!G1001,"=canceled",Crowdfunding!D2:'Crowdfunding'!D1001,"&lt;=24999")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COUNTIFS(Crowdfunding!D2:'Crowdfunding'!D1001,"&gt;=25000",Crowdfunding!G2:'Crowdfunding'!G1001,"=successful",Crowdfunding!D2:'Crowdfunding'!D1001,"&lt;=29999")</f>
        <v>11</v>
      </c>
      <c r="C8">
        <f>COUNTIFS(Crowdfunding!D2:'Crowdfunding'!D1001,"&gt;=25000",Crowdfunding!G2:'Crowdfunding'!G1001,"=failed",Crowdfunding!D2:'Crowdfunding'!D1001,"&lt;=29999")</f>
        <v>3</v>
      </c>
      <c r="D8">
        <f>COUNTIFS(Crowdfunding!D2:'Crowdfunding'!D1001,"&gt;=25000",Crowdfunding!G2:'Crowdfunding'!G1001,"=canceled",Crowdfunding!D2:'Crowdfunding'!D1001,"&lt;=29999")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2100</v>
      </c>
      <c r="B9">
        <f>COUNTIFS(Crowdfunding!D2:'Crowdfunding'!D1001,"&gt;=30000",Crowdfunding!G2:'Crowdfunding'!G1001,"=successful",Crowdfunding!D2:'Crowdfunding'!D1001,"&lt;=34999")</f>
        <v>7</v>
      </c>
      <c r="C9">
        <f>COUNTIFS(Crowdfunding!D2:'Crowdfunding'!D1001,"&gt;=30000",Crowdfunding!G2:'Crowdfunding'!G1001,"=failed",Crowdfunding!D2:'Crowdfunding'!D1001,"&lt;=34999")</f>
        <v>0</v>
      </c>
      <c r="D9">
        <f>COUNTIFS(Crowdfunding!D2:'Crowdfunding'!D1001,"&gt;=30000",Crowdfunding!G2:'Crowdfunding'!G1001,"=canceled",Crowdfunding!D2:'Crowdfunding'!D1001,"&lt;=34999")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COUNTIFS(Crowdfunding!D2:'Crowdfunding'!D1001,"&gt;=35000",Crowdfunding!G2:'Crowdfunding'!G1001,"=successful",Crowdfunding!D2:'Crowdfunding'!D1001,"&lt;=39999")</f>
        <v>8</v>
      </c>
      <c r="C10">
        <f>COUNTIFS(Crowdfunding!D2:'Crowdfunding'!D1001,"&gt;=35000",Crowdfunding!G2:'Crowdfunding'!G1001,"=failed",Crowdfunding!D2:'Crowdfunding'!D1001,"&lt;=39999")</f>
        <v>3</v>
      </c>
      <c r="D10">
        <f>COUNTIFS(Crowdfunding!D2:'Crowdfunding'!D1001,"&gt;=35000",Crowdfunding!G2:'Crowdfunding'!G1001,"=canceled",Crowdfunding!D2:'Crowdfunding'!D1001,"&lt;=39999")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COUNTIFS(Crowdfunding!D2:'Crowdfunding'!D1001,"&gt;=40000",Crowdfunding!G2:'Crowdfunding'!G1001,"=successful",Crowdfunding!D2:'Crowdfunding'!D1001,"&lt;=44999")</f>
        <v>11</v>
      </c>
      <c r="C11">
        <f>COUNTIFS(Crowdfunding!D2:'Crowdfunding'!D1001,"&gt;=40000",Crowdfunding!G2:'Crowdfunding'!G1001,"=failed",Crowdfunding!D2:'Crowdfunding'!D1001,"&lt;=44999")</f>
        <v>3</v>
      </c>
      <c r="D11">
        <f>COUNTIFS(Crowdfunding!D2:'Crowdfunding'!D1001,"&gt;=40000",Crowdfunding!G2:'Crowdfunding'!G1001,"=canceled",Crowdfunding!D2:'Crowdfunding'!D1001,"&lt;=44999")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COUNTIFS(Crowdfunding!D2:'Crowdfunding'!D1001,"&gt;=45000",Crowdfunding!G2:'Crowdfunding'!G1001,"=successful",Crowdfunding!D2:'Crowdfunding'!D1001,"&lt;=49999")</f>
        <v>8</v>
      </c>
      <c r="C12">
        <f>COUNTIFS(Crowdfunding!D2:'Crowdfunding'!D1001,"&gt;=45000",Crowdfunding!G2:'Crowdfunding'!G1001,"=failed",Crowdfunding!D2:'Crowdfunding'!D1001,"&lt;=49999")</f>
        <v>3</v>
      </c>
      <c r="D12">
        <f>COUNTIFS(Crowdfunding!D2:'Crowdfunding'!D1001,"&gt;=45000",Crowdfunding!G2:'Crowdfunding'!G1001,"=canceled",Crowdfunding!D2:'Crowdfunding'!D1001,"&lt;=49999")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COUNTIFS(Crowdfunding!D2:'Crowdfunding'!D1001,"&gt;50000",Crowdfunding!G2:'Crowdfunding'!G1001,"=successful")</f>
        <v>114</v>
      </c>
      <c r="C13">
        <f>COUNTIFS(Crowdfunding!D2:'Crowdfunding'!D1001,"&gt;=50000",Crowdfunding!G2:'Crowdfunding'!G1001,"=failed")</f>
        <v>163</v>
      </c>
      <c r="D13">
        <f>COUNTIFS(Crowdfunding!D2:'Crowdfunding'!D1001,"&gt;50000",Crowdfunding!G2:'Crowdfunding'!G1001,"=canceled")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D41-81D6-1640-86D5-AA093C46559F}">
  <dimension ref="A1:H566"/>
  <sheetViews>
    <sheetView tabSelected="1" workbookViewId="0">
      <selection activeCell="H21" sqref="H21"/>
    </sheetView>
  </sheetViews>
  <sheetFormatPr baseColWidth="10" defaultRowHeight="16" x14ac:dyDescent="0.2"/>
  <cols>
    <col min="1" max="1" width="17" customWidth="1"/>
    <col min="2" max="2" width="21.83203125" customWidth="1"/>
    <col min="3" max="3" width="9.83203125" customWidth="1"/>
    <col min="4" max="4" width="17.5" customWidth="1"/>
    <col min="5" max="5" width="21.6640625" customWidth="1"/>
    <col min="7" max="7" width="38.1640625" customWidth="1"/>
    <col min="8" max="8" width="21.83203125" customWidth="1"/>
  </cols>
  <sheetData>
    <row r="1" spans="1:8" s="11" customFormat="1" x14ac:dyDescent="0.2">
      <c r="A1" s="11" t="s">
        <v>2106</v>
      </c>
      <c r="B1" s="11" t="s">
        <v>5</v>
      </c>
      <c r="D1" s="11" t="s">
        <v>2106</v>
      </c>
      <c r="E1" s="11" t="s">
        <v>5</v>
      </c>
      <c r="G1" s="12" t="s">
        <v>2107</v>
      </c>
    </row>
    <row r="2" spans="1:8" x14ac:dyDescent="0.2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G2" t="s">
        <v>2108</v>
      </c>
      <c r="H2">
        <f>ROUND(AVERAGE(B2:B566),3)</f>
        <v>851.14700000000005</v>
      </c>
    </row>
    <row r="3" spans="1:8" x14ac:dyDescent="0.2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>
        <f>MEDIAN(B2:B566)</f>
        <v>201</v>
      </c>
    </row>
    <row r="4" spans="1:8" x14ac:dyDescent="0.2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>
        <f>MIN(B2:B566)</f>
        <v>16</v>
      </c>
    </row>
    <row r="5" spans="1:8" x14ac:dyDescent="0.2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>
        <f>MAX(B2:B566)</f>
        <v>7295</v>
      </c>
    </row>
    <row r="6" spans="1:8" x14ac:dyDescent="0.2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>
        <f>ROUND(_xlfn.VAR.S(B2:B566),3)</f>
        <v>1606216.594</v>
      </c>
    </row>
    <row r="7" spans="1:8" x14ac:dyDescent="0.2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>
        <f>ROUND(_xlfn.STDEV.S(B2:B566),3)</f>
        <v>1267.366</v>
      </c>
    </row>
    <row r="8" spans="1:8" x14ac:dyDescent="0.2">
      <c r="A8" t="str">
        <v>successful</v>
      </c>
      <c r="B8">
        <v>100</v>
      </c>
      <c r="D8" t="str">
        <v>failed</v>
      </c>
      <c r="E8">
        <v>55</v>
      </c>
    </row>
    <row r="9" spans="1:8" x14ac:dyDescent="0.2">
      <c r="A9" t="str">
        <v>successful</v>
      </c>
      <c r="B9">
        <v>1249</v>
      </c>
      <c r="D9" t="str">
        <v>failed</v>
      </c>
      <c r="E9">
        <v>200</v>
      </c>
    </row>
    <row r="10" spans="1:8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8" x14ac:dyDescent="0.2">
      <c r="A11" t="str">
        <v>successful</v>
      </c>
      <c r="B11">
        <v>890</v>
      </c>
      <c r="D11" t="str">
        <v>failed</v>
      </c>
      <c r="E11">
        <v>674</v>
      </c>
    </row>
    <row r="12" spans="1:8" x14ac:dyDescent="0.2">
      <c r="A12" t="str">
        <v>successful</v>
      </c>
      <c r="B12">
        <v>142</v>
      </c>
      <c r="D12" t="str">
        <v>failed</v>
      </c>
      <c r="E12">
        <v>558</v>
      </c>
    </row>
    <row r="13" spans="1:8" x14ac:dyDescent="0.2">
      <c r="A13" t="str">
        <v>successful</v>
      </c>
      <c r="B13">
        <v>2673</v>
      </c>
      <c r="D13" t="str">
        <v>failed</v>
      </c>
      <c r="E13">
        <v>15</v>
      </c>
    </row>
    <row r="14" spans="1:8" x14ac:dyDescent="0.2">
      <c r="A14" t="str">
        <v>successful</v>
      </c>
      <c r="B14">
        <v>163</v>
      </c>
      <c r="D14" t="str">
        <v>failed</v>
      </c>
      <c r="E14">
        <v>2307</v>
      </c>
      <c r="G14" s="13" t="s">
        <v>2114</v>
      </c>
    </row>
    <row r="15" spans="1:8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2108</v>
      </c>
      <c r="H15">
        <f>ROUND(AVERAGE(E2:E365),3)</f>
        <v>585.61500000000001</v>
      </c>
    </row>
    <row r="16" spans="1:8" x14ac:dyDescent="0.2">
      <c r="A16" t="str">
        <v>successful</v>
      </c>
      <c r="B16">
        <v>1606</v>
      </c>
      <c r="D16" t="str">
        <v>failed</v>
      </c>
      <c r="E16">
        <v>48</v>
      </c>
      <c r="G16" t="s">
        <v>2109</v>
      </c>
      <c r="H16">
        <f>MEDIAN(E2:E365)</f>
        <v>114.5</v>
      </c>
    </row>
    <row r="17" spans="1:8" x14ac:dyDescent="0.2">
      <c r="A17" t="str">
        <v>successful</v>
      </c>
      <c r="B17">
        <v>129</v>
      </c>
      <c r="D17" t="str">
        <v>failed</v>
      </c>
      <c r="E17">
        <v>1</v>
      </c>
      <c r="G17" t="s">
        <v>2110</v>
      </c>
      <c r="H17">
        <f>MIN(E2:E365)</f>
        <v>0</v>
      </c>
    </row>
    <row r="18" spans="1:8" x14ac:dyDescent="0.2">
      <c r="A18" t="str">
        <v>successful</v>
      </c>
      <c r="B18">
        <v>226</v>
      </c>
      <c r="D18" t="str">
        <v>failed</v>
      </c>
      <c r="E18">
        <v>1467</v>
      </c>
      <c r="G18" t="s">
        <v>2111</v>
      </c>
      <c r="H18">
        <f>MAX(E2:E365)</f>
        <v>6080</v>
      </c>
    </row>
    <row r="19" spans="1:8" x14ac:dyDescent="0.2">
      <c r="A19" t="str">
        <v>successful</v>
      </c>
      <c r="B19">
        <v>5419</v>
      </c>
      <c r="D19" t="str">
        <v>failed</v>
      </c>
      <c r="E19">
        <v>75</v>
      </c>
      <c r="G19" t="s">
        <v>2112</v>
      </c>
      <c r="H19">
        <f>_xlfn.VAR.S(E2:E365)</f>
        <v>924113.45496927318</v>
      </c>
    </row>
    <row r="20" spans="1:8" x14ac:dyDescent="0.2">
      <c r="A20" t="str">
        <v>successful</v>
      </c>
      <c r="B20">
        <v>165</v>
      </c>
      <c r="D20" t="str">
        <v>failed</v>
      </c>
      <c r="E20">
        <v>120</v>
      </c>
      <c r="G20" t="s">
        <v>2113</v>
      </c>
      <c r="H20">
        <f>ROUND(_xlfn.STDEV.S(E2:E365),3)</f>
        <v>961.30799999999999</v>
      </c>
    </row>
    <row r="21" spans="1:8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8" x14ac:dyDescent="0.2">
      <c r="A22" t="str">
        <v>successful</v>
      </c>
      <c r="B22">
        <v>16</v>
      </c>
      <c r="D22" t="str">
        <v>failed</v>
      </c>
      <c r="E22">
        <v>5</v>
      </c>
    </row>
    <row r="23" spans="1:8" x14ac:dyDescent="0.2">
      <c r="A23" t="str">
        <v>successful</v>
      </c>
      <c r="B23">
        <v>107</v>
      </c>
      <c r="D23" t="str">
        <v>failed</v>
      </c>
      <c r="E23">
        <v>38</v>
      </c>
    </row>
    <row r="24" spans="1:8" x14ac:dyDescent="0.2">
      <c r="A24" t="str">
        <v>successful</v>
      </c>
      <c r="B24">
        <v>134</v>
      </c>
      <c r="D24" t="str">
        <v>failed</v>
      </c>
      <c r="E24">
        <v>12</v>
      </c>
    </row>
    <row r="25" spans="1:8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8" x14ac:dyDescent="0.2">
      <c r="A26" t="str">
        <v>successful</v>
      </c>
      <c r="B26">
        <v>111</v>
      </c>
      <c r="D26" t="str">
        <v>failed</v>
      </c>
      <c r="E26">
        <v>56</v>
      </c>
    </row>
    <row r="27" spans="1:8" x14ac:dyDescent="0.2">
      <c r="A27" t="str">
        <v>successful</v>
      </c>
      <c r="B27">
        <v>222</v>
      </c>
      <c r="D27" t="str">
        <v>failed</v>
      </c>
      <c r="E27">
        <v>838</v>
      </c>
    </row>
    <row r="28" spans="1:8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8" x14ac:dyDescent="0.2">
      <c r="A29" t="str">
        <v>successful</v>
      </c>
      <c r="B29">
        <v>98</v>
      </c>
      <c r="D29" t="str">
        <v>failed</v>
      </c>
      <c r="E29">
        <v>1482</v>
      </c>
    </row>
    <row r="30" spans="1:8" x14ac:dyDescent="0.2">
      <c r="A30" t="str">
        <v>successful</v>
      </c>
      <c r="B30">
        <v>92</v>
      </c>
      <c r="D30" t="str">
        <v>failed</v>
      </c>
      <c r="E30">
        <v>106</v>
      </c>
    </row>
    <row r="31" spans="1:8" x14ac:dyDescent="0.2">
      <c r="A31" t="str">
        <v>successful</v>
      </c>
      <c r="B31">
        <v>149</v>
      </c>
      <c r="D31" t="str">
        <v>failed</v>
      </c>
      <c r="E31">
        <v>679</v>
      </c>
    </row>
    <row r="32" spans="1:8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G2:H13 A2:E566 H14:H20 G15:G20 G21:H566">
    <cfRule type="containsText" dxfId="1" priority="1" operator="containsText" text="successful">
      <formula>NOT(ISERROR(SEARCH("successful",A2)))</formula>
    </cfRule>
    <cfRule type="containsText" dxfId="0" priority="2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Date created</vt:lpstr>
      <vt:lpstr>Goal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Hoang, Anh Tuan Kiet</cp:lastModifiedBy>
  <dcterms:created xsi:type="dcterms:W3CDTF">2021-09-29T18:52:28Z</dcterms:created>
  <dcterms:modified xsi:type="dcterms:W3CDTF">2024-01-08T15:27:21Z</dcterms:modified>
</cp:coreProperties>
</file>