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S:\MICRI\CVCR DATA\Rothberg&amp;McCullough-NAFLD\Aim 2\MASLD burden paper - Revision\"/>
    </mc:Choice>
  </mc:AlternateContent>
  <xr:revisionPtr revIDLastSave="0" documentId="13_ncr:1_{E8AF1E8D-5293-4135-A4DA-D06AC804C205}" xr6:coauthVersionLast="47" xr6:coauthVersionMax="47" xr10:uidLastSave="{00000000-0000-0000-0000-000000000000}"/>
  <bookViews>
    <workbookView xWindow="-108" yWindow="-108" windowWidth="23256" windowHeight="12576" activeTab="6" xr2:uid="{B68AE39E-F471-4330-AAD3-ADEF065E9E74}"/>
  </bookViews>
  <sheets>
    <sheet name="Model diary" sheetId="2" r:id="rId1"/>
    <sheet name="Sheet1" sheetId="1" r:id="rId2"/>
    <sheet name="F4 to HCC" sheetId="5" r:id="rId3"/>
    <sheet name="Sheet4" sheetId="6" r:id="rId4"/>
    <sheet name="Results" sheetId="4" r:id="rId5"/>
    <sheet name="Results-one run only" sheetId="9" r:id="rId6"/>
    <sheet name="Results-one run-FINAL" sheetId="10" r:id="rId7"/>
    <sheet name="Base-case" sheetId="8" r:id="rId8"/>
    <sheet name="Calibration" sheetId="3" r:id="rId9"/>
    <sheet name="How to improve run speed" sheetId="7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0" i="10" l="1"/>
  <c r="AF49" i="10"/>
  <c r="AJ49" i="10"/>
  <c r="AG16" i="10"/>
  <c r="AH16" i="10"/>
  <c r="AI16" i="10"/>
  <c r="AJ16" i="10"/>
  <c r="AK16" i="10"/>
  <c r="AL16" i="10"/>
  <c r="AF16" i="10"/>
  <c r="B66" i="10"/>
  <c r="I10" i="10"/>
  <c r="A252" i="10"/>
  <c r="A290" i="10"/>
  <c r="A251" i="10"/>
  <c r="A289" i="10"/>
  <c r="A250" i="10"/>
  <c r="A288" i="10"/>
  <c r="A249" i="10"/>
  <c r="A287" i="10"/>
  <c r="A248" i="10"/>
  <c r="A286" i="10"/>
  <c r="A247" i="10"/>
  <c r="A285" i="10"/>
  <c r="A246" i="10"/>
  <c r="A284" i="10"/>
  <c r="A245" i="10"/>
  <c r="A283" i="10"/>
  <c r="A244" i="10"/>
  <c r="A282" i="10"/>
  <c r="A243" i="10"/>
  <c r="A281" i="10"/>
  <c r="A242" i="10"/>
  <c r="A280" i="10"/>
  <c r="A241" i="10"/>
  <c r="A279" i="10"/>
  <c r="A240" i="10"/>
  <c r="A278" i="10"/>
  <c r="A239" i="10"/>
  <c r="A277" i="10"/>
  <c r="A238" i="10"/>
  <c r="A276" i="10"/>
  <c r="A237" i="10"/>
  <c r="A275" i="10"/>
  <c r="A236" i="10"/>
  <c r="A274" i="10"/>
  <c r="A235" i="10"/>
  <c r="A273" i="10"/>
  <c r="A234" i="10"/>
  <c r="A272" i="10"/>
  <c r="A233" i="10"/>
  <c r="A271" i="10"/>
  <c r="A232" i="10"/>
  <c r="A270" i="10"/>
  <c r="A231" i="10"/>
  <c r="A269" i="10"/>
  <c r="A230" i="10"/>
  <c r="A268" i="10"/>
  <c r="A229" i="10"/>
  <c r="A267" i="10"/>
  <c r="A228" i="10"/>
  <c r="A266" i="10"/>
  <c r="A227" i="10"/>
  <c r="A265" i="10"/>
  <c r="A226" i="10"/>
  <c r="A264" i="10"/>
  <c r="A225" i="10"/>
  <c r="A263" i="10"/>
  <c r="A224" i="10"/>
  <c r="A262" i="10"/>
  <c r="A223" i="10"/>
  <c r="A261" i="10"/>
  <c r="A222" i="10"/>
  <c r="A260" i="10"/>
  <c r="U155" i="10"/>
  <c r="U165" i="10"/>
  <c r="B169" i="10"/>
  <c r="Q154" i="10"/>
  <c r="P155" i="10"/>
  <c r="Q156" i="10"/>
  <c r="R156" i="10"/>
  <c r="P156" i="10"/>
  <c r="Q157" i="10"/>
  <c r="R157" i="10"/>
  <c r="P157" i="10"/>
  <c r="Q158" i="10"/>
  <c r="R158" i="10"/>
  <c r="P158" i="10"/>
  <c r="Q159" i="10"/>
  <c r="R159" i="10"/>
  <c r="P159" i="10"/>
  <c r="Q160" i="10"/>
  <c r="R160" i="10"/>
  <c r="P160" i="10"/>
  <c r="Q161" i="10"/>
  <c r="R161" i="10"/>
  <c r="P161" i="10"/>
  <c r="Q162" i="10"/>
  <c r="R162" i="10"/>
  <c r="P162" i="10"/>
  <c r="P165" i="10"/>
  <c r="C169" i="10"/>
  <c r="D169" i="10"/>
  <c r="D168" i="10"/>
  <c r="E168" i="10"/>
  <c r="G168" i="10"/>
  <c r="F168" i="10"/>
  <c r="R155" i="10"/>
  <c r="R165" i="10"/>
  <c r="S165" i="10"/>
  <c r="U164" i="10"/>
  <c r="Q164" i="10"/>
  <c r="R164" i="10"/>
  <c r="P164" i="10"/>
  <c r="S164" i="10"/>
  <c r="Q163" i="10"/>
  <c r="R163" i="10"/>
  <c r="P163" i="10"/>
  <c r="S163" i="10"/>
  <c r="S162" i="10"/>
  <c r="S161" i="10"/>
  <c r="S160" i="10"/>
  <c r="S159" i="10"/>
  <c r="S158" i="10"/>
  <c r="S157" i="10"/>
  <c r="S156" i="10"/>
  <c r="Q155" i="10"/>
  <c r="S155" i="10"/>
  <c r="P154" i="10"/>
  <c r="S154" i="10"/>
  <c r="T154" i="10"/>
  <c r="T155" i="10"/>
  <c r="T156" i="10"/>
  <c r="T157" i="10"/>
  <c r="T158" i="10"/>
  <c r="T159" i="10"/>
  <c r="T160" i="10"/>
  <c r="T161" i="10"/>
  <c r="T162" i="10"/>
  <c r="T163" i="10"/>
  <c r="T164" i="10"/>
  <c r="I164" i="10"/>
  <c r="U163" i="10"/>
  <c r="I163" i="10"/>
  <c r="U162" i="10"/>
  <c r="I162" i="10"/>
  <c r="U161" i="10"/>
  <c r="I161" i="10"/>
  <c r="U160" i="10"/>
  <c r="I160" i="10"/>
  <c r="U159" i="10"/>
  <c r="I159" i="10"/>
  <c r="U158" i="10"/>
  <c r="U157" i="10"/>
  <c r="U156" i="10"/>
  <c r="U154" i="10"/>
  <c r="R154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AK104" i="10"/>
  <c r="AK103" i="10"/>
  <c r="AZ102" i="10"/>
  <c r="AT102" i="10"/>
  <c r="AO94" i="10"/>
  <c r="AN94" i="10"/>
  <c r="E91" i="10"/>
  <c r="C91" i="10"/>
  <c r="G91" i="10"/>
  <c r="D91" i="10"/>
  <c r="F91" i="10"/>
  <c r="B91" i="10"/>
  <c r="E90" i="10"/>
  <c r="C90" i="10"/>
  <c r="G90" i="10"/>
  <c r="D90" i="10"/>
  <c r="F90" i="10"/>
  <c r="B90" i="10"/>
  <c r="E89" i="10"/>
  <c r="C89" i="10"/>
  <c r="G89" i="10"/>
  <c r="D89" i="10"/>
  <c r="F89" i="10"/>
  <c r="B89" i="10"/>
  <c r="E88" i="10"/>
  <c r="C88" i="10"/>
  <c r="G88" i="10"/>
  <c r="D88" i="10"/>
  <c r="F88" i="10"/>
  <c r="B88" i="10"/>
  <c r="E87" i="10"/>
  <c r="C87" i="10"/>
  <c r="G87" i="10"/>
  <c r="D87" i="10"/>
  <c r="F87" i="10"/>
  <c r="B87" i="10"/>
  <c r="E86" i="10"/>
  <c r="C86" i="10"/>
  <c r="G86" i="10"/>
  <c r="D86" i="10"/>
  <c r="F86" i="10"/>
  <c r="B86" i="10"/>
  <c r="E85" i="10"/>
  <c r="C85" i="10"/>
  <c r="G85" i="10"/>
  <c r="D85" i="10"/>
  <c r="F85" i="10"/>
  <c r="B85" i="10"/>
  <c r="E84" i="10"/>
  <c r="C84" i="10"/>
  <c r="G84" i="10"/>
  <c r="D84" i="10"/>
  <c r="F84" i="10"/>
  <c r="B84" i="10"/>
  <c r="E83" i="10"/>
  <c r="C83" i="10"/>
  <c r="G83" i="10"/>
  <c r="D83" i="10"/>
  <c r="F83" i="10"/>
  <c r="B83" i="10"/>
  <c r="E82" i="10"/>
  <c r="C82" i="10"/>
  <c r="G82" i="10"/>
  <c r="D82" i="10"/>
  <c r="F82" i="10"/>
  <c r="B82" i="10"/>
  <c r="AM81" i="10"/>
  <c r="AF81" i="10"/>
  <c r="E81" i="10"/>
  <c r="C81" i="10"/>
  <c r="G81" i="10"/>
  <c r="D81" i="10"/>
  <c r="F81" i="10"/>
  <c r="B81" i="10"/>
  <c r="E80" i="10"/>
  <c r="C80" i="10"/>
  <c r="G80" i="10"/>
  <c r="D80" i="10"/>
  <c r="F80" i="10"/>
  <c r="B80" i="10"/>
  <c r="E79" i="10"/>
  <c r="C79" i="10"/>
  <c r="G79" i="10"/>
  <c r="D79" i="10"/>
  <c r="F79" i="10"/>
  <c r="B79" i="10"/>
  <c r="E78" i="10"/>
  <c r="C78" i="10"/>
  <c r="G78" i="10"/>
  <c r="D78" i="10"/>
  <c r="F78" i="10"/>
  <c r="B78" i="10"/>
  <c r="E77" i="10"/>
  <c r="C77" i="10"/>
  <c r="G77" i="10"/>
  <c r="D77" i="10"/>
  <c r="F77" i="10"/>
  <c r="B77" i="10"/>
  <c r="E76" i="10"/>
  <c r="C76" i="10"/>
  <c r="G76" i="10"/>
  <c r="D76" i="10"/>
  <c r="F76" i="10"/>
  <c r="B76" i="10"/>
  <c r="E75" i="10"/>
  <c r="C75" i="10"/>
  <c r="G75" i="10"/>
  <c r="D75" i="10"/>
  <c r="F75" i="10"/>
  <c r="B75" i="10"/>
  <c r="E74" i="10"/>
  <c r="C74" i="10"/>
  <c r="G74" i="10"/>
  <c r="D74" i="10"/>
  <c r="F74" i="10"/>
  <c r="B74" i="10"/>
  <c r="E73" i="10"/>
  <c r="C73" i="10"/>
  <c r="G73" i="10"/>
  <c r="D73" i="10"/>
  <c r="F73" i="10"/>
  <c r="B73" i="10"/>
  <c r="E66" i="10"/>
  <c r="C66" i="10"/>
  <c r="G66" i="10"/>
  <c r="D66" i="10"/>
  <c r="F66" i="10"/>
  <c r="BE65" i="10"/>
  <c r="BD65" i="10"/>
  <c r="E65" i="10"/>
  <c r="C65" i="10"/>
  <c r="G65" i="10"/>
  <c r="D65" i="10"/>
  <c r="F65" i="10"/>
  <c r="B65" i="10"/>
  <c r="E64" i="10"/>
  <c r="C64" i="10"/>
  <c r="G64" i="10"/>
  <c r="D64" i="10"/>
  <c r="F64" i="10"/>
  <c r="B64" i="10"/>
  <c r="E63" i="10"/>
  <c r="C63" i="10"/>
  <c r="G63" i="10"/>
  <c r="D63" i="10"/>
  <c r="F63" i="10"/>
  <c r="B63" i="10"/>
  <c r="E62" i="10"/>
  <c r="C62" i="10"/>
  <c r="G62" i="10"/>
  <c r="D62" i="10"/>
  <c r="F62" i="10"/>
  <c r="B62" i="10"/>
  <c r="E61" i="10"/>
  <c r="C61" i="10"/>
  <c r="G61" i="10"/>
  <c r="D61" i="10"/>
  <c r="F61" i="10"/>
  <c r="B61" i="10"/>
  <c r="E60" i="10"/>
  <c r="C60" i="10"/>
  <c r="G60" i="10"/>
  <c r="D60" i="10"/>
  <c r="F60" i="10"/>
  <c r="B60" i="10"/>
  <c r="E59" i="10"/>
  <c r="C59" i="10"/>
  <c r="G59" i="10"/>
  <c r="D59" i="10"/>
  <c r="F59" i="10"/>
  <c r="B59" i="10"/>
  <c r="E58" i="10"/>
  <c r="C58" i="10"/>
  <c r="G58" i="10"/>
  <c r="D58" i="10"/>
  <c r="F58" i="10"/>
  <c r="B58" i="10"/>
  <c r="E57" i="10"/>
  <c r="C57" i="10"/>
  <c r="G57" i="10"/>
  <c r="D57" i="10"/>
  <c r="F57" i="10"/>
  <c r="B57" i="10"/>
  <c r="E56" i="10"/>
  <c r="C56" i="10"/>
  <c r="G56" i="10"/>
  <c r="D56" i="10"/>
  <c r="F56" i="10"/>
  <c r="B56" i="10"/>
  <c r="E55" i="10"/>
  <c r="C55" i="10"/>
  <c r="G55" i="10"/>
  <c r="D55" i="10"/>
  <c r="F55" i="10"/>
  <c r="B55" i="10"/>
  <c r="E54" i="10"/>
  <c r="C54" i="10"/>
  <c r="G54" i="10"/>
  <c r="D54" i="10"/>
  <c r="F54" i="10"/>
  <c r="B54" i="10"/>
  <c r="E53" i="10"/>
  <c r="C53" i="10"/>
  <c r="G53" i="10"/>
  <c r="D53" i="10"/>
  <c r="F53" i="10"/>
  <c r="B53" i="10"/>
  <c r="E52" i="10"/>
  <c r="C52" i="10"/>
  <c r="G52" i="10"/>
  <c r="D52" i="10"/>
  <c r="F52" i="10"/>
  <c r="B52" i="10"/>
  <c r="E51" i="10"/>
  <c r="C51" i="10"/>
  <c r="G51" i="10"/>
  <c r="D51" i="10"/>
  <c r="F51" i="10"/>
  <c r="B51" i="10"/>
  <c r="AK48" i="10"/>
  <c r="AJ50" i="10"/>
  <c r="AI50" i="10"/>
  <c r="AH50" i="10"/>
  <c r="AG50" i="10"/>
  <c r="E50" i="10"/>
  <c r="C50" i="10"/>
  <c r="G50" i="10"/>
  <c r="D50" i="10"/>
  <c r="F50" i="10"/>
  <c r="B50" i="10"/>
  <c r="AT48" i="10"/>
  <c r="AT42" i="10"/>
  <c r="AT49" i="10"/>
  <c r="AS49" i="10"/>
  <c r="AR49" i="10"/>
  <c r="AQ49" i="10"/>
  <c r="AP49" i="10"/>
  <c r="AO49" i="10"/>
  <c r="AK42" i="10"/>
  <c r="AI49" i="10"/>
  <c r="AH49" i="10"/>
  <c r="AG49" i="10"/>
  <c r="E49" i="10"/>
  <c r="C49" i="10"/>
  <c r="G49" i="10"/>
  <c r="D49" i="10"/>
  <c r="F49" i="10"/>
  <c r="B49" i="10"/>
  <c r="E48" i="10"/>
  <c r="C48" i="10"/>
  <c r="G48" i="10"/>
  <c r="D48" i="10"/>
  <c r="F48" i="10"/>
  <c r="B48" i="10"/>
  <c r="AT47" i="10"/>
  <c r="AT46" i="10"/>
  <c r="AT45" i="10"/>
  <c r="AW44" i="10"/>
  <c r="AT44" i="10"/>
  <c r="AT43" i="10"/>
  <c r="D42" i="10"/>
  <c r="B42" i="10"/>
  <c r="D41" i="10"/>
  <c r="B41" i="10"/>
  <c r="D40" i="10"/>
  <c r="B40" i="10"/>
  <c r="D39" i="10"/>
  <c r="B39" i="10"/>
  <c r="D38" i="10"/>
  <c r="B38" i="10"/>
  <c r="D37" i="10"/>
  <c r="B37" i="10"/>
  <c r="D36" i="10"/>
  <c r="B36" i="10"/>
  <c r="D34" i="10"/>
  <c r="B34" i="10"/>
  <c r="H28" i="10"/>
  <c r="G28" i="10"/>
  <c r="I28" i="10"/>
  <c r="F28" i="10"/>
  <c r="H27" i="10"/>
  <c r="G27" i="10"/>
  <c r="I27" i="10"/>
  <c r="F27" i="10"/>
  <c r="H26" i="10"/>
  <c r="G26" i="10"/>
  <c r="I26" i="10"/>
  <c r="F26" i="10"/>
  <c r="H25" i="10"/>
  <c r="G25" i="10"/>
  <c r="I25" i="10"/>
  <c r="F25" i="10"/>
  <c r="H24" i="10"/>
  <c r="G24" i="10"/>
  <c r="I24" i="10"/>
  <c r="F24" i="10"/>
  <c r="H23" i="10"/>
  <c r="G23" i="10"/>
  <c r="I23" i="10"/>
  <c r="F23" i="10"/>
  <c r="H22" i="10"/>
  <c r="G22" i="10"/>
  <c r="I22" i="10"/>
  <c r="F22" i="10"/>
  <c r="H21" i="10"/>
  <c r="G21" i="10"/>
  <c r="I21" i="10"/>
  <c r="F21" i="10"/>
  <c r="H20" i="10"/>
  <c r="G20" i="10"/>
  <c r="I20" i="10"/>
  <c r="F20" i="10"/>
  <c r="H19" i="10"/>
  <c r="G19" i="10"/>
  <c r="I19" i="10"/>
  <c r="F19" i="10"/>
  <c r="H18" i="10"/>
  <c r="G18" i="10"/>
  <c r="I18" i="10"/>
  <c r="F18" i="10"/>
  <c r="H17" i="10"/>
  <c r="G17" i="10"/>
  <c r="I17" i="10"/>
  <c r="F17" i="10"/>
  <c r="H16" i="10"/>
  <c r="G16" i="10"/>
  <c r="I16" i="10"/>
  <c r="F16" i="10"/>
  <c r="H15" i="10"/>
  <c r="G15" i="10"/>
  <c r="I15" i="10"/>
  <c r="F15" i="10"/>
  <c r="H14" i="10"/>
  <c r="G14" i="10"/>
  <c r="I14" i="10"/>
  <c r="F14" i="10"/>
  <c r="H13" i="10"/>
  <c r="G13" i="10"/>
  <c r="I13" i="10"/>
  <c r="F13" i="10"/>
  <c r="H12" i="10"/>
  <c r="G12" i="10"/>
  <c r="I12" i="10"/>
  <c r="F12" i="10"/>
  <c r="H11" i="10"/>
  <c r="G11" i="10"/>
  <c r="I11" i="10"/>
  <c r="F11" i="10"/>
  <c r="H10" i="10"/>
  <c r="G10" i="10"/>
  <c r="F10" i="10"/>
  <c r="H9" i="10"/>
  <c r="G9" i="10"/>
  <c r="I9" i="10"/>
  <c r="F9" i="10"/>
  <c r="H8" i="10"/>
  <c r="G8" i="10"/>
  <c r="F8" i="10"/>
  <c r="G7" i="10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31" i="9"/>
  <c r="J130" i="9"/>
  <c r="C131" i="9"/>
  <c r="D101" i="9"/>
  <c r="D100" i="9"/>
  <c r="D102" i="9"/>
  <c r="D103" i="9"/>
  <c r="D104" i="9"/>
  <c r="D105" i="9"/>
  <c r="D106" i="9"/>
  <c r="D107" i="9"/>
  <c r="D108" i="9"/>
  <c r="D109" i="9"/>
  <c r="B88" i="9"/>
  <c r="D41" i="9"/>
  <c r="B55" i="9"/>
  <c r="AG70" i="1"/>
  <c r="AH70" i="1"/>
  <c r="H14" i="9"/>
  <c r="C182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181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181" i="9"/>
  <c r="A252" i="9"/>
  <c r="A290" i="9"/>
  <c r="A251" i="9"/>
  <c r="A289" i="9"/>
  <c r="A250" i="9"/>
  <c r="A288" i="9"/>
  <c r="A249" i="9"/>
  <c r="A287" i="9"/>
  <c r="A248" i="9"/>
  <c r="A286" i="9"/>
  <c r="A247" i="9"/>
  <c r="A285" i="9"/>
  <c r="A246" i="9"/>
  <c r="A284" i="9"/>
  <c r="A245" i="9"/>
  <c r="A283" i="9"/>
  <c r="A244" i="9"/>
  <c r="A282" i="9"/>
  <c r="A243" i="9"/>
  <c r="A281" i="9"/>
  <c r="A242" i="9"/>
  <c r="A280" i="9"/>
  <c r="A241" i="9"/>
  <c r="A279" i="9"/>
  <c r="A240" i="9"/>
  <c r="A278" i="9"/>
  <c r="A239" i="9"/>
  <c r="A277" i="9"/>
  <c r="A238" i="9"/>
  <c r="A276" i="9"/>
  <c r="A237" i="9"/>
  <c r="A275" i="9"/>
  <c r="A236" i="9"/>
  <c r="A274" i="9"/>
  <c r="A235" i="9"/>
  <c r="A273" i="9"/>
  <c r="A234" i="9"/>
  <c r="A272" i="9"/>
  <c r="A233" i="9"/>
  <c r="A271" i="9"/>
  <c r="A232" i="9"/>
  <c r="A270" i="9"/>
  <c r="A231" i="9"/>
  <c r="A269" i="9"/>
  <c r="A230" i="9"/>
  <c r="A268" i="9"/>
  <c r="A229" i="9"/>
  <c r="A267" i="9"/>
  <c r="A228" i="9"/>
  <c r="A266" i="9"/>
  <c r="A227" i="9"/>
  <c r="A265" i="9"/>
  <c r="A226" i="9"/>
  <c r="A264" i="9"/>
  <c r="A225" i="9"/>
  <c r="A263" i="9"/>
  <c r="A224" i="9"/>
  <c r="A262" i="9"/>
  <c r="A223" i="9"/>
  <c r="A261" i="9"/>
  <c r="A222" i="9"/>
  <c r="A260" i="9"/>
  <c r="U155" i="9"/>
  <c r="U165" i="9"/>
  <c r="B169" i="9"/>
  <c r="Q154" i="9"/>
  <c r="P155" i="9"/>
  <c r="Q156" i="9"/>
  <c r="R156" i="9"/>
  <c r="P156" i="9"/>
  <c r="Q157" i="9"/>
  <c r="R157" i="9"/>
  <c r="P157" i="9"/>
  <c r="Q158" i="9"/>
  <c r="R158" i="9"/>
  <c r="P158" i="9"/>
  <c r="Q159" i="9"/>
  <c r="R159" i="9"/>
  <c r="P159" i="9"/>
  <c r="Q160" i="9"/>
  <c r="R160" i="9"/>
  <c r="P160" i="9"/>
  <c r="Q161" i="9"/>
  <c r="R161" i="9"/>
  <c r="P161" i="9"/>
  <c r="Q162" i="9"/>
  <c r="R162" i="9"/>
  <c r="P162" i="9"/>
  <c r="P165" i="9"/>
  <c r="C169" i="9"/>
  <c r="D169" i="9"/>
  <c r="D168" i="9"/>
  <c r="E168" i="9"/>
  <c r="G168" i="9"/>
  <c r="F168" i="9"/>
  <c r="R155" i="9"/>
  <c r="R165" i="9"/>
  <c r="S165" i="9"/>
  <c r="U164" i="9"/>
  <c r="Q164" i="9"/>
  <c r="R164" i="9"/>
  <c r="P164" i="9"/>
  <c r="S164" i="9"/>
  <c r="Q163" i="9"/>
  <c r="R163" i="9"/>
  <c r="P163" i="9"/>
  <c r="S163" i="9"/>
  <c r="S162" i="9"/>
  <c r="S161" i="9"/>
  <c r="S160" i="9"/>
  <c r="S159" i="9"/>
  <c r="S158" i="9"/>
  <c r="S157" i="9"/>
  <c r="S156" i="9"/>
  <c r="Q155" i="9"/>
  <c r="S155" i="9"/>
  <c r="P154" i="9"/>
  <c r="S154" i="9"/>
  <c r="T154" i="9"/>
  <c r="T155" i="9"/>
  <c r="T156" i="9"/>
  <c r="T157" i="9"/>
  <c r="T158" i="9"/>
  <c r="T159" i="9"/>
  <c r="T160" i="9"/>
  <c r="T161" i="9"/>
  <c r="T162" i="9"/>
  <c r="T163" i="9"/>
  <c r="T164" i="9"/>
  <c r="I164" i="9"/>
  <c r="U163" i="9"/>
  <c r="I163" i="9"/>
  <c r="U162" i="9"/>
  <c r="I162" i="9"/>
  <c r="U161" i="9"/>
  <c r="I161" i="9"/>
  <c r="U160" i="9"/>
  <c r="I160" i="9"/>
  <c r="U159" i="9"/>
  <c r="I159" i="9"/>
  <c r="U158" i="9"/>
  <c r="U157" i="9"/>
  <c r="U156" i="9"/>
  <c r="U154" i="9"/>
  <c r="R154" i="9"/>
  <c r="C129" i="9"/>
  <c r="C130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D110" i="9"/>
  <c r="D111" i="9"/>
  <c r="D112" i="9"/>
  <c r="D113" i="9"/>
  <c r="D114" i="9"/>
  <c r="D115" i="9"/>
  <c r="D116" i="9"/>
  <c r="D117" i="9"/>
  <c r="D118" i="9"/>
  <c r="D119" i="9"/>
  <c r="AK104" i="9"/>
  <c r="AK103" i="9"/>
  <c r="AZ102" i="9"/>
  <c r="AT102" i="9"/>
  <c r="AO94" i="9"/>
  <c r="AN94" i="9"/>
  <c r="AK54" i="1"/>
  <c r="E91" i="9"/>
  <c r="AF54" i="1"/>
  <c r="C91" i="9"/>
  <c r="G91" i="9"/>
  <c r="AJ54" i="1"/>
  <c r="D91" i="9"/>
  <c r="F91" i="9"/>
  <c r="B91" i="9"/>
  <c r="AK55" i="1"/>
  <c r="E90" i="9"/>
  <c r="AF55" i="1"/>
  <c r="C90" i="9"/>
  <c r="G90" i="9"/>
  <c r="AJ55" i="1"/>
  <c r="D90" i="9"/>
  <c r="F90" i="9"/>
  <c r="B90" i="9"/>
  <c r="AK56" i="1"/>
  <c r="E89" i="9"/>
  <c r="AF56" i="1"/>
  <c r="C89" i="9"/>
  <c r="G89" i="9"/>
  <c r="AJ56" i="1"/>
  <c r="D89" i="9"/>
  <c r="F89" i="9"/>
  <c r="B89" i="9"/>
  <c r="AK57" i="1"/>
  <c r="E88" i="9"/>
  <c r="AF57" i="1"/>
  <c r="C88" i="9"/>
  <c r="G88" i="9"/>
  <c r="AJ57" i="1"/>
  <c r="D88" i="9"/>
  <c r="F88" i="9"/>
  <c r="AK58" i="1"/>
  <c r="E87" i="9"/>
  <c r="AF58" i="1"/>
  <c r="C87" i="9"/>
  <c r="G87" i="9"/>
  <c r="AJ58" i="1"/>
  <c r="D87" i="9"/>
  <c r="F87" i="9"/>
  <c r="B87" i="9"/>
  <c r="AK59" i="1"/>
  <c r="E86" i="9"/>
  <c r="AF59" i="1"/>
  <c r="C86" i="9"/>
  <c r="G86" i="9"/>
  <c r="AJ59" i="1"/>
  <c r="D86" i="9"/>
  <c r="F86" i="9"/>
  <c r="B86" i="9"/>
  <c r="AK60" i="1"/>
  <c r="E85" i="9"/>
  <c r="AF60" i="1"/>
  <c r="C85" i="9"/>
  <c r="G85" i="9"/>
  <c r="AJ60" i="1"/>
  <c r="D85" i="9"/>
  <c r="F85" i="9"/>
  <c r="B85" i="9"/>
  <c r="AK61" i="1"/>
  <c r="E84" i="9"/>
  <c r="AF61" i="1"/>
  <c r="C84" i="9"/>
  <c r="G84" i="9"/>
  <c r="AJ61" i="1"/>
  <c r="D84" i="9"/>
  <c r="F84" i="9"/>
  <c r="B84" i="9"/>
  <c r="AK62" i="1"/>
  <c r="E83" i="9"/>
  <c r="AF62" i="1"/>
  <c r="C83" i="9"/>
  <c r="G83" i="9"/>
  <c r="AJ62" i="1"/>
  <c r="D83" i="9"/>
  <c r="F83" i="9"/>
  <c r="B83" i="9"/>
  <c r="AK63" i="1"/>
  <c r="E82" i="9"/>
  <c r="AF63" i="1"/>
  <c r="C82" i="9"/>
  <c r="G82" i="9"/>
  <c r="AJ63" i="1"/>
  <c r="D82" i="9"/>
  <c r="F82" i="9"/>
  <c r="B82" i="9"/>
  <c r="AM81" i="9"/>
  <c r="AF81" i="9"/>
  <c r="AK64" i="1"/>
  <c r="E81" i="9"/>
  <c r="AF64" i="1"/>
  <c r="C81" i="9"/>
  <c r="G81" i="9"/>
  <c r="AJ64" i="1"/>
  <c r="D81" i="9"/>
  <c r="F81" i="9"/>
  <c r="B81" i="9"/>
  <c r="AK65" i="1"/>
  <c r="E80" i="9"/>
  <c r="AF65" i="1"/>
  <c r="C80" i="9"/>
  <c r="G80" i="9"/>
  <c r="AJ65" i="1"/>
  <c r="D80" i="9"/>
  <c r="F80" i="9"/>
  <c r="B80" i="9"/>
  <c r="AK66" i="1"/>
  <c r="E79" i="9"/>
  <c r="AF66" i="1"/>
  <c r="C79" i="9"/>
  <c r="G79" i="9"/>
  <c r="AJ66" i="1"/>
  <c r="D79" i="9"/>
  <c r="F79" i="9"/>
  <c r="B79" i="9"/>
  <c r="AK67" i="1"/>
  <c r="E78" i="9"/>
  <c r="AF67" i="1"/>
  <c r="C78" i="9"/>
  <c r="G78" i="9"/>
  <c r="AJ67" i="1"/>
  <c r="D78" i="9"/>
  <c r="F78" i="9"/>
  <c r="B78" i="9"/>
  <c r="AK68" i="1"/>
  <c r="E77" i="9"/>
  <c r="AF68" i="1"/>
  <c r="C77" i="9"/>
  <c r="G77" i="9"/>
  <c r="AJ68" i="1"/>
  <c r="D77" i="9"/>
  <c r="F77" i="9"/>
  <c r="B77" i="9"/>
  <c r="AK69" i="1"/>
  <c r="E76" i="9"/>
  <c r="AF69" i="1"/>
  <c r="C76" i="9"/>
  <c r="G76" i="9"/>
  <c r="AJ69" i="1"/>
  <c r="D76" i="9"/>
  <c r="F76" i="9"/>
  <c r="B76" i="9"/>
  <c r="AK70" i="1"/>
  <c r="E75" i="9"/>
  <c r="AF70" i="1"/>
  <c r="C75" i="9"/>
  <c r="G75" i="9"/>
  <c r="AJ70" i="1"/>
  <c r="D75" i="9"/>
  <c r="F75" i="9"/>
  <c r="B75" i="9"/>
  <c r="AK71" i="1"/>
  <c r="E74" i="9"/>
  <c r="AF71" i="1"/>
  <c r="C74" i="9"/>
  <c r="G74" i="9"/>
  <c r="AJ71" i="1"/>
  <c r="D74" i="9"/>
  <c r="F74" i="9"/>
  <c r="B74" i="9"/>
  <c r="AK72" i="1"/>
  <c r="E73" i="9"/>
  <c r="AF72" i="1"/>
  <c r="C73" i="9"/>
  <c r="G73" i="9"/>
  <c r="AJ72" i="1"/>
  <c r="D73" i="9"/>
  <c r="F73" i="9"/>
  <c r="B73" i="9"/>
  <c r="AD54" i="1"/>
  <c r="E66" i="9"/>
  <c r="Y54" i="1"/>
  <c r="C66" i="9"/>
  <c r="G66" i="9"/>
  <c r="AC54" i="1"/>
  <c r="D66" i="9"/>
  <c r="F66" i="9"/>
  <c r="B66" i="9"/>
  <c r="BE65" i="9"/>
  <c r="BD65" i="9"/>
  <c r="AD55" i="1"/>
  <c r="E65" i="9"/>
  <c r="Y55" i="1"/>
  <c r="C65" i="9"/>
  <c r="G65" i="9"/>
  <c r="AC55" i="1"/>
  <c r="D65" i="9"/>
  <c r="F65" i="9"/>
  <c r="B65" i="9"/>
  <c r="AD56" i="1"/>
  <c r="E64" i="9"/>
  <c r="Y56" i="1"/>
  <c r="C64" i="9"/>
  <c r="G64" i="9"/>
  <c r="AC56" i="1"/>
  <c r="D64" i="9"/>
  <c r="F64" i="9"/>
  <c r="B64" i="9"/>
  <c r="AD57" i="1"/>
  <c r="E63" i="9"/>
  <c r="Y57" i="1"/>
  <c r="C63" i="9"/>
  <c r="G63" i="9"/>
  <c r="AC57" i="1"/>
  <c r="D63" i="9"/>
  <c r="F63" i="9"/>
  <c r="B63" i="9"/>
  <c r="AD58" i="1"/>
  <c r="E62" i="9"/>
  <c r="Y58" i="1"/>
  <c r="C62" i="9"/>
  <c r="G62" i="9"/>
  <c r="AC58" i="1"/>
  <c r="D62" i="9"/>
  <c r="F62" i="9"/>
  <c r="B62" i="9"/>
  <c r="AD59" i="1"/>
  <c r="E61" i="9"/>
  <c r="Y59" i="1"/>
  <c r="C61" i="9"/>
  <c r="G61" i="9"/>
  <c r="AC59" i="1"/>
  <c r="D61" i="9"/>
  <c r="F61" i="9"/>
  <c r="B61" i="9"/>
  <c r="AD60" i="1"/>
  <c r="E60" i="9"/>
  <c r="Y60" i="1"/>
  <c r="C60" i="9"/>
  <c r="G60" i="9"/>
  <c r="AC60" i="1"/>
  <c r="D60" i="9"/>
  <c r="F60" i="9"/>
  <c r="B60" i="9"/>
  <c r="AD61" i="1"/>
  <c r="E59" i="9"/>
  <c r="Y61" i="1"/>
  <c r="C59" i="9"/>
  <c r="G59" i="9"/>
  <c r="AC61" i="1"/>
  <c r="D59" i="9"/>
  <c r="F59" i="9"/>
  <c r="B59" i="9"/>
  <c r="AD62" i="1"/>
  <c r="E58" i="9"/>
  <c r="Y62" i="1"/>
  <c r="C58" i="9"/>
  <c r="G58" i="9"/>
  <c r="AC62" i="1"/>
  <c r="D58" i="9"/>
  <c r="F58" i="9"/>
  <c r="B58" i="9"/>
  <c r="AD63" i="1"/>
  <c r="E57" i="9"/>
  <c r="Y63" i="1"/>
  <c r="C57" i="9"/>
  <c r="G57" i="9"/>
  <c r="AC63" i="1"/>
  <c r="D57" i="9"/>
  <c r="F57" i="9"/>
  <c r="B57" i="9"/>
  <c r="AD64" i="1"/>
  <c r="E56" i="9"/>
  <c r="Y64" i="1"/>
  <c r="C56" i="9"/>
  <c r="G56" i="9"/>
  <c r="AC64" i="1"/>
  <c r="D56" i="9"/>
  <c r="F56" i="9"/>
  <c r="B56" i="9"/>
  <c r="AD65" i="1"/>
  <c r="E55" i="9"/>
  <c r="Y65" i="1"/>
  <c r="C55" i="9"/>
  <c r="G55" i="9"/>
  <c r="AC65" i="1"/>
  <c r="D55" i="9"/>
  <c r="F55" i="9"/>
  <c r="AD66" i="1"/>
  <c r="E54" i="9"/>
  <c r="Y66" i="1"/>
  <c r="C54" i="9"/>
  <c r="G54" i="9"/>
  <c r="AC66" i="1"/>
  <c r="D54" i="9"/>
  <c r="F54" i="9"/>
  <c r="B54" i="9"/>
  <c r="AD67" i="1"/>
  <c r="E53" i="9"/>
  <c r="Y67" i="1"/>
  <c r="C53" i="9"/>
  <c r="G53" i="9"/>
  <c r="AC67" i="1"/>
  <c r="D53" i="9"/>
  <c r="F53" i="9"/>
  <c r="B53" i="9"/>
  <c r="AD68" i="1"/>
  <c r="E52" i="9"/>
  <c r="Y68" i="1"/>
  <c r="C52" i="9"/>
  <c r="G52" i="9"/>
  <c r="AC68" i="1"/>
  <c r="D52" i="9"/>
  <c r="F52" i="9"/>
  <c r="B52" i="9"/>
  <c r="AD69" i="1"/>
  <c r="E51" i="9"/>
  <c r="Y69" i="1"/>
  <c r="C51" i="9"/>
  <c r="G51" i="9"/>
  <c r="AC69" i="1"/>
  <c r="D51" i="9"/>
  <c r="F51" i="9"/>
  <c r="B51" i="9"/>
  <c r="AK48" i="9"/>
  <c r="AJ50" i="9"/>
  <c r="AI50" i="9"/>
  <c r="AH50" i="9"/>
  <c r="AG50" i="9"/>
  <c r="AF50" i="9"/>
  <c r="AD70" i="1"/>
  <c r="E50" i="9"/>
  <c r="Y70" i="1"/>
  <c r="C50" i="9"/>
  <c r="G50" i="9"/>
  <c r="AC70" i="1"/>
  <c r="D50" i="9"/>
  <c r="F50" i="9"/>
  <c r="B50" i="9"/>
  <c r="AT48" i="9"/>
  <c r="AT42" i="9"/>
  <c r="AT49" i="9"/>
  <c r="AS49" i="9"/>
  <c r="AR49" i="9"/>
  <c r="AQ49" i="9"/>
  <c r="AP49" i="9"/>
  <c r="AO49" i="9"/>
  <c r="AK42" i="9"/>
  <c r="AJ49" i="9"/>
  <c r="AI49" i="9"/>
  <c r="AH49" i="9"/>
  <c r="AG49" i="9"/>
  <c r="AF49" i="9"/>
  <c r="AD71" i="1"/>
  <c r="E49" i="9"/>
  <c r="Y71" i="1"/>
  <c r="C49" i="9"/>
  <c r="G49" i="9"/>
  <c r="AC71" i="1"/>
  <c r="D49" i="9"/>
  <c r="F49" i="9"/>
  <c r="B49" i="9"/>
  <c r="AD72" i="1"/>
  <c r="E48" i="9"/>
  <c r="Y72" i="1"/>
  <c r="C48" i="9"/>
  <c r="G48" i="9"/>
  <c r="AC72" i="1"/>
  <c r="D48" i="9"/>
  <c r="F48" i="9"/>
  <c r="B48" i="9"/>
  <c r="AT47" i="9"/>
  <c r="AT46" i="9"/>
  <c r="AT45" i="9"/>
  <c r="AW44" i="9"/>
  <c r="AT44" i="9"/>
  <c r="AT43" i="9"/>
  <c r="D42" i="9"/>
  <c r="B42" i="9"/>
  <c r="B41" i="9"/>
  <c r="D40" i="9"/>
  <c r="B40" i="9"/>
  <c r="D39" i="9"/>
  <c r="B39" i="9"/>
  <c r="D38" i="9"/>
  <c r="B38" i="9"/>
  <c r="D37" i="9"/>
  <c r="B37" i="9"/>
  <c r="D36" i="9"/>
  <c r="B36" i="9"/>
  <c r="D34" i="9"/>
  <c r="B34" i="9"/>
  <c r="H28" i="9"/>
  <c r="G28" i="9"/>
  <c r="I28" i="9"/>
  <c r="F28" i="9"/>
  <c r="H27" i="9"/>
  <c r="G27" i="9"/>
  <c r="I27" i="9"/>
  <c r="F27" i="9"/>
  <c r="H26" i="9"/>
  <c r="G26" i="9"/>
  <c r="I26" i="9"/>
  <c r="F26" i="9"/>
  <c r="H25" i="9"/>
  <c r="G25" i="9"/>
  <c r="I25" i="9"/>
  <c r="F25" i="9"/>
  <c r="H24" i="9"/>
  <c r="G24" i="9"/>
  <c r="I24" i="9"/>
  <c r="F24" i="9"/>
  <c r="H23" i="9"/>
  <c r="G23" i="9"/>
  <c r="I23" i="9"/>
  <c r="F23" i="9"/>
  <c r="H22" i="9"/>
  <c r="G22" i="9"/>
  <c r="I22" i="9"/>
  <c r="F22" i="9"/>
  <c r="H21" i="9"/>
  <c r="G21" i="9"/>
  <c r="I21" i="9"/>
  <c r="F21" i="9"/>
  <c r="H20" i="9"/>
  <c r="G20" i="9"/>
  <c r="I20" i="9"/>
  <c r="F20" i="9"/>
  <c r="H19" i="9"/>
  <c r="G19" i="9"/>
  <c r="I19" i="9"/>
  <c r="F19" i="9"/>
  <c r="H18" i="9"/>
  <c r="G18" i="9"/>
  <c r="I18" i="9"/>
  <c r="F18" i="9"/>
  <c r="H17" i="9"/>
  <c r="G17" i="9"/>
  <c r="I17" i="9"/>
  <c r="F17" i="9"/>
  <c r="AL16" i="9"/>
  <c r="AK16" i="9"/>
  <c r="AJ16" i="9"/>
  <c r="AI16" i="9"/>
  <c r="AH16" i="9"/>
  <c r="AG16" i="9"/>
  <c r="AF16" i="9"/>
  <c r="H16" i="9"/>
  <c r="G16" i="9"/>
  <c r="I16" i="9"/>
  <c r="F16" i="9"/>
  <c r="H15" i="9"/>
  <c r="G15" i="9"/>
  <c r="I15" i="9"/>
  <c r="F15" i="9"/>
  <c r="G14" i="9"/>
  <c r="I14" i="9"/>
  <c r="F14" i="9"/>
  <c r="H13" i="9"/>
  <c r="G13" i="9"/>
  <c r="I13" i="9"/>
  <c r="F13" i="9"/>
  <c r="H12" i="9"/>
  <c r="G12" i="9"/>
  <c r="I12" i="9"/>
  <c r="F12" i="9"/>
  <c r="H11" i="9"/>
  <c r="G11" i="9"/>
  <c r="I11" i="9"/>
  <c r="F11" i="9"/>
  <c r="H10" i="9"/>
  <c r="G10" i="9"/>
  <c r="I10" i="9"/>
  <c r="F10" i="9"/>
  <c r="H9" i="9"/>
  <c r="G9" i="9"/>
  <c r="I9" i="9"/>
  <c r="F9" i="9"/>
  <c r="H8" i="9"/>
  <c r="G8" i="9"/>
  <c r="F8" i="9"/>
  <c r="G7" i="9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60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22" i="4"/>
  <c r="AK104" i="4"/>
  <c r="AK103" i="4"/>
  <c r="AZ102" i="4"/>
  <c r="AT102" i="4"/>
  <c r="AM81" i="4"/>
  <c r="AF81" i="4"/>
  <c r="AO94" i="4"/>
  <c r="AN94" i="4"/>
  <c r="BE65" i="4"/>
  <c r="BD65" i="4"/>
  <c r="AT48" i="4"/>
  <c r="AT42" i="4"/>
  <c r="AT49" i="4"/>
  <c r="AT43" i="4"/>
  <c r="AT44" i="4"/>
  <c r="AT45" i="4"/>
  <c r="AT46" i="4"/>
  <c r="AT47" i="4"/>
  <c r="AP49" i="4"/>
  <c r="AQ49" i="4"/>
  <c r="AR49" i="4"/>
  <c r="AS49" i="4"/>
  <c r="AO49" i="4"/>
  <c r="AW44" i="4"/>
  <c r="AK48" i="4"/>
  <c r="AG50" i="4"/>
  <c r="AH50" i="4"/>
  <c r="AI50" i="4"/>
  <c r="AJ50" i="4"/>
  <c r="AF50" i="4"/>
  <c r="AK42" i="4"/>
  <c r="AG49" i="4"/>
  <c r="AH49" i="4"/>
  <c r="AI49" i="4"/>
  <c r="AJ49" i="4"/>
  <c r="AF49" i="4"/>
  <c r="AG16" i="4"/>
  <c r="AH16" i="4"/>
  <c r="AI16" i="4"/>
  <c r="AJ16" i="4"/>
  <c r="AK16" i="4"/>
  <c r="AL16" i="4"/>
  <c r="AF16" i="4"/>
  <c r="Q154" i="4"/>
  <c r="P155" i="4"/>
  <c r="Q156" i="4"/>
  <c r="R156" i="4"/>
  <c r="P156" i="4"/>
  <c r="Q157" i="4"/>
  <c r="R157" i="4"/>
  <c r="P157" i="4"/>
  <c r="Q158" i="4"/>
  <c r="R158" i="4"/>
  <c r="P158" i="4"/>
  <c r="Q159" i="4"/>
  <c r="R159" i="4"/>
  <c r="P159" i="4"/>
  <c r="Q160" i="4"/>
  <c r="R160" i="4"/>
  <c r="P160" i="4"/>
  <c r="Q161" i="4"/>
  <c r="R161" i="4"/>
  <c r="P161" i="4"/>
  <c r="Q162" i="4"/>
  <c r="R162" i="4"/>
  <c r="P162" i="4"/>
  <c r="P165" i="4"/>
  <c r="C169" i="4"/>
  <c r="U155" i="4"/>
  <c r="U165" i="4"/>
  <c r="B169" i="4"/>
  <c r="D169" i="4"/>
  <c r="D168" i="4"/>
  <c r="E168" i="4"/>
  <c r="G168" i="4"/>
  <c r="F168" i="4"/>
  <c r="S162" i="4"/>
  <c r="S161" i="4"/>
  <c r="S160" i="4"/>
  <c r="S159" i="4"/>
  <c r="S158" i="4"/>
  <c r="S157" i="4"/>
  <c r="S156" i="4"/>
  <c r="Q155" i="4"/>
  <c r="S155" i="4"/>
  <c r="P154" i="4"/>
  <c r="S154" i="4"/>
  <c r="T154" i="4"/>
  <c r="T155" i="4"/>
  <c r="T156" i="4"/>
  <c r="T157" i="4"/>
  <c r="T158" i="4"/>
  <c r="T159" i="4"/>
  <c r="T160" i="4"/>
  <c r="T161" i="4"/>
  <c r="T162" i="4"/>
  <c r="I164" i="4"/>
  <c r="I163" i="4"/>
  <c r="I162" i="4"/>
  <c r="I161" i="4"/>
  <c r="I160" i="4"/>
  <c r="I159" i="4"/>
  <c r="R155" i="4"/>
  <c r="R165" i="4"/>
  <c r="S165" i="4"/>
  <c r="U156" i="4"/>
  <c r="U157" i="4"/>
  <c r="U158" i="4"/>
  <c r="U159" i="4"/>
  <c r="U160" i="4"/>
  <c r="U161" i="4"/>
  <c r="U162" i="4"/>
  <c r="U163" i="4"/>
  <c r="U164" i="4"/>
  <c r="U154" i="4"/>
  <c r="Q164" i="4"/>
  <c r="R164" i="4"/>
  <c r="P164" i="4"/>
  <c r="S164" i="4"/>
  <c r="Q163" i="4"/>
  <c r="R163" i="4"/>
  <c r="P163" i="4"/>
  <c r="S163" i="4"/>
  <c r="T163" i="4"/>
  <c r="T164" i="4"/>
  <c r="R154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C74" i="4"/>
  <c r="D74" i="4"/>
  <c r="F74" i="4"/>
  <c r="E74" i="4"/>
  <c r="G74" i="4"/>
  <c r="C75" i="4"/>
  <c r="D75" i="4"/>
  <c r="F75" i="4"/>
  <c r="E75" i="4"/>
  <c r="G75" i="4"/>
  <c r="C76" i="4"/>
  <c r="D76" i="4"/>
  <c r="F76" i="4"/>
  <c r="E76" i="4"/>
  <c r="G76" i="4"/>
  <c r="C77" i="4"/>
  <c r="D77" i="4"/>
  <c r="F77" i="4"/>
  <c r="E77" i="4"/>
  <c r="G77" i="4"/>
  <c r="C78" i="4"/>
  <c r="D78" i="4"/>
  <c r="F78" i="4"/>
  <c r="E78" i="4"/>
  <c r="G78" i="4"/>
  <c r="C79" i="4"/>
  <c r="D79" i="4"/>
  <c r="F79" i="4"/>
  <c r="E79" i="4"/>
  <c r="G79" i="4"/>
  <c r="C80" i="4"/>
  <c r="D80" i="4"/>
  <c r="F80" i="4"/>
  <c r="E80" i="4"/>
  <c r="G80" i="4"/>
  <c r="C81" i="4"/>
  <c r="D81" i="4"/>
  <c r="F81" i="4"/>
  <c r="E81" i="4"/>
  <c r="G81" i="4"/>
  <c r="C82" i="4"/>
  <c r="D82" i="4"/>
  <c r="F82" i="4"/>
  <c r="E82" i="4"/>
  <c r="G82" i="4"/>
  <c r="C83" i="4"/>
  <c r="D83" i="4"/>
  <c r="F83" i="4"/>
  <c r="E83" i="4"/>
  <c r="G83" i="4"/>
  <c r="C84" i="4"/>
  <c r="D84" i="4"/>
  <c r="F84" i="4"/>
  <c r="E84" i="4"/>
  <c r="G84" i="4"/>
  <c r="C85" i="4"/>
  <c r="D85" i="4"/>
  <c r="F85" i="4"/>
  <c r="E85" i="4"/>
  <c r="G85" i="4"/>
  <c r="C86" i="4"/>
  <c r="D86" i="4"/>
  <c r="F86" i="4"/>
  <c r="E86" i="4"/>
  <c r="G86" i="4"/>
  <c r="C87" i="4"/>
  <c r="D87" i="4"/>
  <c r="F87" i="4"/>
  <c r="E87" i="4"/>
  <c r="G87" i="4"/>
  <c r="C88" i="4"/>
  <c r="D88" i="4"/>
  <c r="F88" i="4"/>
  <c r="E88" i="4"/>
  <c r="G88" i="4"/>
  <c r="C89" i="4"/>
  <c r="D89" i="4"/>
  <c r="F89" i="4"/>
  <c r="E89" i="4"/>
  <c r="G89" i="4"/>
  <c r="C90" i="4"/>
  <c r="D90" i="4"/>
  <c r="F90" i="4"/>
  <c r="E90" i="4"/>
  <c r="G90" i="4"/>
  <c r="C91" i="4"/>
  <c r="D91" i="4"/>
  <c r="F91" i="4"/>
  <c r="E91" i="4"/>
  <c r="G91" i="4"/>
  <c r="E73" i="4"/>
  <c r="C73" i="4"/>
  <c r="G73" i="4"/>
  <c r="D73" i="4"/>
  <c r="F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73" i="4"/>
  <c r="C48" i="4"/>
  <c r="D48" i="4"/>
  <c r="F48" i="4"/>
  <c r="B48" i="4"/>
  <c r="D36" i="4"/>
  <c r="C156" i="1"/>
  <c r="C160" i="1"/>
  <c r="C164" i="1"/>
  <c r="D160" i="1"/>
  <c r="D164" i="1"/>
  <c r="B156" i="1"/>
  <c r="B160" i="1"/>
  <c r="B164" i="1"/>
  <c r="G156" i="1"/>
  <c r="G160" i="1"/>
  <c r="G164" i="1"/>
  <c r="H160" i="1"/>
  <c r="F156" i="1"/>
  <c r="F160" i="1"/>
  <c r="F164" i="1"/>
  <c r="H164" i="1"/>
  <c r="I161" i="1"/>
  <c r="H161" i="1"/>
  <c r="G161" i="1"/>
  <c r="F161" i="1"/>
  <c r="E161" i="1"/>
  <c r="D161" i="1"/>
  <c r="C161" i="1"/>
  <c r="B161" i="1"/>
  <c r="N86" i="1"/>
  <c r="N116" i="1"/>
  <c r="N151" i="1"/>
  <c r="N87" i="1"/>
  <c r="N117" i="1"/>
  <c r="N152" i="1"/>
  <c r="N88" i="1"/>
  <c r="N118" i="1"/>
  <c r="N153" i="1"/>
  <c r="N89" i="1"/>
  <c r="N119" i="1"/>
  <c r="N154" i="1"/>
  <c r="N90" i="1"/>
  <c r="N120" i="1"/>
  <c r="N155" i="1"/>
  <c r="N91" i="1"/>
  <c r="N121" i="1"/>
  <c r="N156" i="1"/>
  <c r="N92" i="1"/>
  <c r="N122" i="1"/>
  <c r="N157" i="1"/>
  <c r="N93" i="1"/>
  <c r="N123" i="1"/>
  <c r="N158" i="1"/>
  <c r="N150" i="1"/>
  <c r="H14" i="5"/>
  <c r="G14" i="5"/>
  <c r="H9" i="5"/>
  <c r="B14" i="5"/>
  <c r="D14" i="5"/>
  <c r="D5" i="5"/>
  <c r="D9" i="5"/>
  <c r="C14" i="5"/>
  <c r="F11" i="5"/>
  <c r="B11" i="5"/>
  <c r="C12" i="5"/>
  <c r="H11" i="5"/>
  <c r="D11" i="5"/>
  <c r="F10" i="5"/>
  <c r="F9" i="5"/>
  <c r="B9" i="5"/>
  <c r="H8" i="5"/>
  <c r="G8" i="5"/>
  <c r="CG6" i="6"/>
  <c r="CG7" i="6"/>
  <c r="CG8" i="6"/>
  <c r="CG9" i="6"/>
  <c r="CG10" i="6"/>
  <c r="CG11" i="6"/>
  <c r="CG12" i="6"/>
  <c r="CG13" i="6"/>
  <c r="CG14" i="6"/>
  <c r="CG15" i="6"/>
  <c r="CG16" i="6"/>
  <c r="CG17" i="6"/>
  <c r="CG18" i="6"/>
  <c r="CG19" i="6"/>
  <c r="CG20" i="6"/>
  <c r="CG21" i="6"/>
  <c r="CG22" i="6"/>
  <c r="CG23" i="6"/>
  <c r="CG5" i="6"/>
  <c r="CG4" i="6"/>
  <c r="CD6" i="6"/>
  <c r="CD7" i="6"/>
  <c r="CD8" i="6"/>
  <c r="CD9" i="6"/>
  <c r="CD10" i="6"/>
  <c r="CD11" i="6"/>
  <c r="CD12" i="6"/>
  <c r="CD13" i="6"/>
  <c r="CD14" i="6"/>
  <c r="CD15" i="6"/>
  <c r="CD16" i="6"/>
  <c r="CD17" i="6"/>
  <c r="CD18" i="6"/>
  <c r="CD19" i="6"/>
  <c r="CD20" i="6"/>
  <c r="CD21" i="6"/>
  <c r="CD22" i="6"/>
  <c r="CD23" i="6"/>
  <c r="CD5" i="6"/>
  <c r="CD4" i="6"/>
  <c r="CE23" i="6"/>
  <c r="CF23" i="6"/>
  <c r="CE22" i="6"/>
  <c r="CF22" i="6"/>
  <c r="CF4" i="6"/>
  <c r="CF5" i="6"/>
  <c r="CF6" i="6"/>
  <c r="CF7" i="6"/>
  <c r="CF8" i="6"/>
  <c r="CF9" i="6"/>
  <c r="CF10" i="6"/>
  <c r="CF11" i="6"/>
  <c r="CF12" i="6"/>
  <c r="CF13" i="6"/>
  <c r="CF14" i="6"/>
  <c r="CF15" i="6"/>
  <c r="CF16" i="6"/>
  <c r="CF17" i="6"/>
  <c r="CF18" i="6"/>
  <c r="CF19" i="6"/>
  <c r="CF20" i="6"/>
  <c r="CF21" i="6"/>
  <c r="CF3" i="6"/>
  <c r="CE4" i="6"/>
  <c r="CE5" i="6"/>
  <c r="CE6" i="6"/>
  <c r="CE7" i="6"/>
  <c r="CE8" i="6"/>
  <c r="CE9" i="6"/>
  <c r="CE10" i="6"/>
  <c r="CE11" i="6"/>
  <c r="CE12" i="6"/>
  <c r="CE13" i="6"/>
  <c r="CE14" i="6"/>
  <c r="CE15" i="6"/>
  <c r="CE16" i="6"/>
  <c r="CE17" i="6"/>
  <c r="CE18" i="6"/>
  <c r="CE19" i="6"/>
  <c r="CE20" i="6"/>
  <c r="CE21" i="6"/>
  <c r="CE3" i="6"/>
  <c r="H6" i="5"/>
  <c r="D6" i="5"/>
  <c r="G6" i="5"/>
  <c r="C6" i="5"/>
  <c r="B6" i="5"/>
  <c r="F6" i="5"/>
  <c r="B5" i="5"/>
  <c r="AP19" i="1"/>
  <c r="E66" i="4"/>
  <c r="C66" i="4"/>
  <c r="G66" i="4"/>
  <c r="D66" i="4"/>
  <c r="F66" i="4"/>
  <c r="E65" i="4"/>
  <c r="C65" i="4"/>
  <c r="G65" i="4"/>
  <c r="D65" i="4"/>
  <c r="F65" i="4"/>
  <c r="E64" i="4"/>
  <c r="C64" i="4"/>
  <c r="G64" i="4"/>
  <c r="D64" i="4"/>
  <c r="F64" i="4"/>
  <c r="E63" i="4"/>
  <c r="C63" i="4"/>
  <c r="G63" i="4"/>
  <c r="D63" i="4"/>
  <c r="F63" i="4"/>
  <c r="E62" i="4"/>
  <c r="C62" i="4"/>
  <c r="G62" i="4"/>
  <c r="D62" i="4"/>
  <c r="F62" i="4"/>
  <c r="E61" i="4"/>
  <c r="C61" i="4"/>
  <c r="G61" i="4"/>
  <c r="D61" i="4"/>
  <c r="F61" i="4"/>
  <c r="E60" i="4"/>
  <c r="C60" i="4"/>
  <c r="G60" i="4"/>
  <c r="D60" i="4"/>
  <c r="F60" i="4"/>
  <c r="E59" i="4"/>
  <c r="C59" i="4"/>
  <c r="G59" i="4"/>
  <c r="D59" i="4"/>
  <c r="F59" i="4"/>
  <c r="E58" i="4"/>
  <c r="C58" i="4"/>
  <c r="G58" i="4"/>
  <c r="D58" i="4"/>
  <c r="F58" i="4"/>
  <c r="E57" i="4"/>
  <c r="C57" i="4"/>
  <c r="G57" i="4"/>
  <c r="D57" i="4"/>
  <c r="F57" i="4"/>
  <c r="E56" i="4"/>
  <c r="C56" i="4"/>
  <c r="G56" i="4"/>
  <c r="D56" i="4"/>
  <c r="F56" i="4"/>
  <c r="E55" i="4"/>
  <c r="C55" i="4"/>
  <c r="G55" i="4"/>
  <c r="D55" i="4"/>
  <c r="F55" i="4"/>
  <c r="E54" i="4"/>
  <c r="C54" i="4"/>
  <c r="G54" i="4"/>
  <c r="D54" i="4"/>
  <c r="F54" i="4"/>
  <c r="E53" i="4"/>
  <c r="C53" i="4"/>
  <c r="G53" i="4"/>
  <c r="D53" i="4"/>
  <c r="F53" i="4"/>
  <c r="E52" i="4"/>
  <c r="C52" i="4"/>
  <c r="G52" i="4"/>
  <c r="D52" i="4"/>
  <c r="F52" i="4"/>
  <c r="E51" i="4"/>
  <c r="C51" i="4"/>
  <c r="G51" i="4"/>
  <c r="D51" i="4"/>
  <c r="F51" i="4"/>
  <c r="E50" i="4"/>
  <c r="C50" i="4"/>
  <c r="G50" i="4"/>
  <c r="D50" i="4"/>
  <c r="F50" i="4"/>
  <c r="E49" i="4"/>
  <c r="C49" i="4"/>
  <c r="G49" i="4"/>
  <c r="D49" i="4"/>
  <c r="F49" i="4"/>
  <c r="E48" i="4"/>
  <c r="G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D37" i="4"/>
  <c r="D38" i="4"/>
  <c r="D39" i="4"/>
  <c r="D40" i="4"/>
  <c r="D41" i="4"/>
  <c r="D42" i="4"/>
  <c r="D34" i="4"/>
  <c r="B37" i="4"/>
  <c r="B38" i="4"/>
  <c r="B39" i="4"/>
  <c r="B40" i="4"/>
  <c r="B41" i="4"/>
  <c r="B42" i="4"/>
  <c r="B36" i="4"/>
  <c r="B34" i="4"/>
  <c r="H10" i="4"/>
  <c r="G10" i="4"/>
  <c r="I10" i="4"/>
  <c r="H11" i="4"/>
  <c r="G11" i="4"/>
  <c r="I11" i="4"/>
  <c r="H12" i="4"/>
  <c r="G12" i="4"/>
  <c r="I12" i="4"/>
  <c r="H13" i="4"/>
  <c r="G13" i="4"/>
  <c r="I13" i="4"/>
  <c r="H14" i="4"/>
  <c r="G14" i="4"/>
  <c r="I14" i="4"/>
  <c r="H15" i="4"/>
  <c r="G15" i="4"/>
  <c r="I15" i="4"/>
  <c r="H16" i="4"/>
  <c r="G16" i="4"/>
  <c r="I16" i="4"/>
  <c r="H17" i="4"/>
  <c r="G17" i="4"/>
  <c r="I17" i="4"/>
  <c r="H18" i="4"/>
  <c r="G18" i="4"/>
  <c r="I18" i="4"/>
  <c r="H19" i="4"/>
  <c r="G19" i="4"/>
  <c r="I19" i="4"/>
  <c r="H20" i="4"/>
  <c r="G20" i="4"/>
  <c r="I20" i="4"/>
  <c r="H21" i="4"/>
  <c r="G21" i="4"/>
  <c r="I21" i="4"/>
  <c r="H22" i="4"/>
  <c r="G22" i="4"/>
  <c r="I22" i="4"/>
  <c r="H23" i="4"/>
  <c r="G23" i="4"/>
  <c r="I23" i="4"/>
  <c r="H24" i="4"/>
  <c r="G24" i="4"/>
  <c r="I24" i="4"/>
  <c r="H25" i="4"/>
  <c r="G25" i="4"/>
  <c r="I25" i="4"/>
  <c r="H26" i="4"/>
  <c r="G26" i="4"/>
  <c r="I26" i="4"/>
  <c r="H27" i="4"/>
  <c r="G27" i="4"/>
  <c r="I27" i="4"/>
  <c r="H28" i="4"/>
  <c r="G28" i="4"/>
  <c r="I28" i="4"/>
  <c r="H9" i="4"/>
  <c r="G9" i="4"/>
  <c r="I9" i="4"/>
  <c r="H8" i="4"/>
  <c r="G8" i="4"/>
  <c r="G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8" i="4"/>
  <c r="I157" i="1"/>
  <c r="H157" i="1"/>
  <c r="G157" i="1"/>
  <c r="F157" i="1"/>
  <c r="E157" i="1"/>
  <c r="D157" i="1"/>
  <c r="C157" i="1"/>
  <c r="B157" i="1"/>
  <c r="AH78" i="1"/>
  <c r="AH79" i="1"/>
  <c r="AH80" i="1"/>
  <c r="AH81" i="1"/>
  <c r="AH82" i="1"/>
  <c r="AH83" i="1"/>
  <c r="AH84" i="1"/>
  <c r="AH85" i="1"/>
  <c r="AH86" i="1"/>
  <c r="AJ79" i="1"/>
  <c r="AJ80" i="1"/>
  <c r="AJ81" i="1"/>
  <c r="AJ82" i="1"/>
  <c r="AJ83" i="1"/>
  <c r="AJ84" i="1"/>
  <c r="AJ85" i="1"/>
  <c r="AJ86" i="1"/>
  <c r="AI79" i="1"/>
  <c r="AI80" i="1"/>
  <c r="AI81" i="1"/>
  <c r="AI82" i="1"/>
  <c r="AI83" i="1"/>
  <c r="AI85" i="1"/>
  <c r="AI86" i="1"/>
  <c r="I111" i="1"/>
  <c r="H111" i="1"/>
  <c r="G111" i="1"/>
  <c r="F111" i="1"/>
  <c r="E111" i="1"/>
  <c r="D111" i="1"/>
  <c r="C111" i="1"/>
  <c r="B111" i="1"/>
  <c r="AG78" i="1"/>
  <c r="I146" i="1"/>
  <c r="H146" i="1"/>
  <c r="G146" i="1"/>
  <c r="F146" i="1"/>
  <c r="E146" i="1"/>
  <c r="D146" i="1"/>
  <c r="C146" i="1"/>
  <c r="B146" i="1"/>
  <c r="I142" i="1"/>
  <c r="H142" i="1"/>
  <c r="G142" i="1"/>
  <c r="F142" i="1"/>
  <c r="E142" i="1"/>
  <c r="D142" i="1"/>
  <c r="C142" i="1"/>
  <c r="B142" i="1"/>
  <c r="I138" i="1"/>
  <c r="H138" i="1"/>
  <c r="G138" i="1"/>
  <c r="F138" i="1"/>
  <c r="E138" i="1"/>
  <c r="D138" i="1"/>
  <c r="C138" i="1"/>
  <c r="B138" i="1"/>
  <c r="I134" i="1"/>
  <c r="H134" i="1"/>
  <c r="G134" i="1"/>
  <c r="F134" i="1"/>
  <c r="E134" i="1"/>
  <c r="D134" i="1"/>
  <c r="C134" i="1"/>
  <c r="B134" i="1"/>
  <c r="I130" i="1"/>
  <c r="H130" i="1"/>
  <c r="G130" i="1"/>
  <c r="F130" i="1"/>
  <c r="E130" i="1"/>
  <c r="D130" i="1"/>
  <c r="C130" i="1"/>
  <c r="B130" i="1"/>
  <c r="I126" i="1"/>
  <c r="H126" i="1"/>
  <c r="G126" i="1"/>
  <c r="F126" i="1"/>
  <c r="E126" i="1"/>
  <c r="D126" i="1"/>
  <c r="C126" i="1"/>
  <c r="B126" i="1"/>
  <c r="AM85" i="1"/>
  <c r="AM78" i="1"/>
  <c r="AN78" i="1"/>
  <c r="AN85" i="1"/>
  <c r="AN86" i="1"/>
  <c r="I122" i="1"/>
  <c r="H122" i="1"/>
  <c r="G122" i="1"/>
  <c r="F122" i="1"/>
  <c r="E122" i="1"/>
  <c r="D122" i="1"/>
  <c r="C122" i="1"/>
  <c r="B122" i="1"/>
  <c r="AG54" i="1"/>
  <c r="AG55" i="1"/>
  <c r="AL85" i="1"/>
  <c r="C82" i="1"/>
  <c r="AA78" i="1"/>
  <c r="AD79" i="1"/>
  <c r="AD80" i="1"/>
  <c r="AD81" i="1"/>
  <c r="AD82" i="1"/>
  <c r="AD83" i="1"/>
  <c r="AD85" i="1"/>
  <c r="AC79" i="1"/>
  <c r="AC80" i="1"/>
  <c r="AC81" i="1"/>
  <c r="AC82" i="1"/>
  <c r="AC83" i="1"/>
  <c r="AC85" i="1"/>
  <c r="AB85" i="1"/>
  <c r="AG56" i="1"/>
  <c r="AH54" i="1"/>
  <c r="AH55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1" i="1"/>
  <c r="AH71" i="1"/>
  <c r="AG72" i="1"/>
  <c r="AH72" i="1"/>
  <c r="Z54" i="1"/>
  <c r="Z55" i="1"/>
  <c r="Z56" i="1"/>
  <c r="AA54" i="1"/>
  <c r="AA55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D98" i="1"/>
  <c r="D107" i="1"/>
  <c r="I108" i="1"/>
  <c r="H108" i="1"/>
  <c r="G108" i="1"/>
  <c r="F108" i="1"/>
  <c r="E108" i="1"/>
  <c r="D108" i="1"/>
  <c r="C108" i="1"/>
  <c r="B108" i="1"/>
  <c r="N97" i="1"/>
  <c r="N98" i="1"/>
  <c r="N99" i="1"/>
  <c r="N100" i="1"/>
  <c r="N101" i="1"/>
  <c r="N102" i="1"/>
  <c r="N103" i="1"/>
  <c r="N96" i="1"/>
  <c r="I105" i="1"/>
  <c r="H105" i="1"/>
  <c r="G105" i="1"/>
  <c r="F105" i="1"/>
  <c r="E105" i="1"/>
  <c r="D105" i="1"/>
  <c r="C105" i="1"/>
  <c r="B105" i="1"/>
  <c r="F85" i="1"/>
  <c r="B102" i="1"/>
  <c r="C102" i="1"/>
  <c r="D102" i="1"/>
  <c r="E102" i="1"/>
  <c r="F102" i="1"/>
  <c r="G102" i="1"/>
  <c r="H102" i="1"/>
  <c r="I102" i="1"/>
  <c r="F86" i="1"/>
  <c r="D86" i="1"/>
  <c r="D85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C98" i="1"/>
  <c r="C99" i="1"/>
  <c r="D99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E98" i="1"/>
  <c r="E99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F98" i="1"/>
  <c r="F99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G98" i="1"/>
  <c r="G99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H98" i="1"/>
  <c r="H99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I98" i="1"/>
  <c r="I99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B98" i="1"/>
  <c r="B99" i="1"/>
  <c r="B82" i="1"/>
  <c r="S17" i="1"/>
  <c r="S16" i="1"/>
  <c r="S15" i="1"/>
  <c r="S14" i="1"/>
  <c r="S13" i="1"/>
  <c r="S12" i="1"/>
  <c r="S11" i="1"/>
  <c r="S10" i="1"/>
  <c r="S9" i="1"/>
  <c r="I96" i="1"/>
  <c r="H96" i="1"/>
  <c r="G96" i="1"/>
  <c r="F96" i="1"/>
  <c r="E96" i="1"/>
  <c r="D96" i="1"/>
  <c r="C96" i="1"/>
  <c r="B96" i="1"/>
  <c r="Q17" i="1"/>
  <c r="Q16" i="1"/>
  <c r="Q15" i="1"/>
  <c r="Q14" i="1"/>
  <c r="Q13" i="1"/>
  <c r="Q12" i="1"/>
  <c r="Q11" i="1"/>
  <c r="Q10" i="1"/>
  <c r="Q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tc={5BD539CF-CF15-4B28-A1E5-129A5FC52A86}</author>
    <author>tc={E4045E1A-11DA-48F7-9409-845DE739205B}</author>
    <author>tc={96B2EE23-0119-4E9B-81BE-BDB66DFCEDB7}</author>
    <author>tc={D67098F0-30B4-44BE-B93F-371410A904A9}</author>
    <author>tc={15F57A45-850F-435A-A509-ED5628241056}</author>
    <author>tc={1FB201A9-AC41-46FB-BED2-FC1C26B7EFED}</author>
    <author>tc={AE2C2338-C8E6-4E6B-839B-02E4533FE2F9}</author>
    <author>tc={F45DD669-1C62-4973-AFFC-204183B0399D}</author>
    <author>tc={F49E187B-34C5-4620-A0F5-8789445B0C55}</author>
  </authors>
  <commentList>
    <comment ref="H89" authorId="0" shapeId="0" xr:uid="{5BD539CF-CF15-4B28-A1E5-129A5FC52A86}">
      <text>
        <t>[Threaded comment]
Your version of Excel allows you to read this threaded comment; however, any edits to it will get removed if the file is opened in a newer version of Excel. Learn more: https://go.microsoft.com/fwlink/?linkid=870924
Comment:
    Final base-case</t>
      </text>
    </comment>
    <comment ref="W95" authorId="1" shapeId="0" xr:uid="{E4045E1A-11DA-48F7-9409-845DE739205B}">
      <text>
        <t>[Threaded comment]
Your version of Excel allows you to read this threaded comment; however, any edits to it will get removed if the file is opened in a newer version of Excel. Learn more: https://go.microsoft.com/fwlink/?linkid=870924
Comment:
    Final base-case</t>
      </text>
    </comment>
    <comment ref="A106" authorId="2" shapeId="0" xr:uid="{96B2EE23-0119-4E9B-81BE-BDB66DFCEDB7}">
      <text>
        <t>[Threaded comment]
Your version of Excel allows you to read this threaded comment; however, any edits to it will get removed if the file is opened in a newer version of Excel. Learn more: https://go.microsoft.com/fwlink/?linkid=870924
Comment:
    Final data for base-case</t>
      </text>
    </comment>
    <comment ref="H115" authorId="3" shapeId="0" xr:uid="{D67098F0-30B4-44BE-B93F-371410A904A9}">
      <text>
        <t>[Threaded comment]
Your version of Excel allows you to read this threaded comment; however, any edits to it will get removed if the file is opened in a newer version of Excel. Learn more: https://go.microsoft.com/fwlink/?linkid=870924
Comment:
    Final for sensitivity 1</t>
      </text>
    </comment>
    <comment ref="V115" authorId="4" shapeId="0" xr:uid="{15F57A45-850F-435A-A509-ED5628241056}">
      <text>
        <t>[Threaded comment]
Your version of Excel allows you to read this threaded comment; however, any edits to it will get removed if the file is opened in a newer version of Excel. Learn more: https://go.microsoft.com/fwlink/?linkid=870924
Comment:
    Final for sensitivity 1</t>
      </text>
    </comment>
    <comment ref="A144" authorId="5" shapeId="0" xr:uid="{1FB201A9-AC41-46FB-BED2-FC1C26B7EFED}">
      <text>
        <t>[Threaded comment]
Your version of Excel allows you to read this threaded comment; however, any edits to it will get removed if the file is opened in a newer version of Excel. Learn more: https://go.microsoft.com/fwlink/?linkid=870924
Comment:
    Final for sensitivity 1</t>
      </text>
    </comment>
    <comment ref="E150" authorId="6" shapeId="0" xr:uid="{AE2C2338-C8E6-4E6B-839B-02E4533FE2F9}">
      <text>
        <t>[Threaded comment]
Your version of Excel allows you to read this threaded comment; however, any edits to it will get removed if the file is opened in a newer version of Excel. Learn more: https://go.microsoft.com/fwlink/?linkid=870924
Comment:
    Final sen 2</t>
      </text>
    </comment>
    <comment ref="T150" authorId="7" shapeId="0" xr:uid="{F45DD669-1C62-4973-AFFC-204183B0399D}">
      <text>
        <t>[Threaded comment]
Your version of Excel allows you to read this threaded comment; however, any edits to it will get removed if the file is opened in a newer version of Excel. Learn more: https://go.microsoft.com/fwlink/?linkid=870924
Comment:
    Final sen 2</t>
      </text>
    </comment>
    <comment ref="A163" authorId="8" shapeId="0" xr:uid="{F49E187B-34C5-4620-A0F5-8789445B0C55}">
      <text>
        <t>[Threaded comment]
Your version of Excel allows you to read this threaded comment; however, any edits to it will get removed if the file is opened in a newer version of Excel. Learn more: https://go.microsoft.com/fwlink/?linkid=870924
Comment:
    Final sen 2</t>
      </text>
    </comment>
  </commentList>
</comments>
</file>

<file path=xl/sharedStrings.xml><?xml version="1.0" encoding="utf-8"?>
<sst xmlns="http://schemas.openxmlformats.org/spreadsheetml/2006/main" count="3151" uniqueCount="771">
  <si>
    <t>Prevalence of MASLD in 2017-2018 NHANES</t>
  </si>
  <si>
    <t>Data</t>
  </si>
  <si>
    <t>S:\MICRI\CVCR DATA\Rothberg&amp;McCullough-NAFLD\Aim 2\MASLD burden paper - Revision\NHANES1718_data-updated medication use.dta</t>
  </si>
  <si>
    <t>Command</t>
  </si>
  <si>
    <t>"prepare nhanes 2017-18 for analysis.do"</t>
  </si>
  <si>
    <t xml:space="preserve">			</t>
  </si>
  <si>
    <t xml:space="preserve">	Proportion	Std</t>
  </si>
  <si>
    <t xml:space="preserve"> Err</t>
  </si>
  <si>
    <t xml:space="preserve">	[95% Conf</t>
  </si>
  <si>
    <t xml:space="preserve"> Interval]</t>
  </si>
  <si>
    <t xml:space="preserve">masld	</t>
  </si>
  <si>
    <t>To estimate the trends in MASLD, we used USFLI&gt;=30 &amp; &gt;=1 metabolic risk factors &amp; no excess alcohol (&gt;210gr/w for men and &gt;140gr/w for women)</t>
  </si>
  <si>
    <t>2017-2018</t>
  </si>
  <si>
    <t>USFLI_masld_new</t>
  </si>
  <si>
    <t>2001-2002</t>
  </si>
  <si>
    <t>S:\MICRI\CVCR DATA\Rothberg&amp;McCullough-NAFLD\Aim 2\NHANES 2001-2004\NHANES_2001-2004.dta</t>
  </si>
  <si>
    <t xml:space="preserve"> svy, subpop(if inAnalysis_masld_usfli==1&amp;year==2): proportion USFLI_masld_new</t>
  </si>
  <si>
    <t>2003-2004</t>
  </si>
  <si>
    <t>Survey cycle</t>
  </si>
  <si>
    <t>Prevalence of MASLD in US adults</t>
  </si>
  <si>
    <t>Proportion of MASH among MASLD patients</t>
  </si>
  <si>
    <t>2005-2006</t>
  </si>
  <si>
    <t>2007-2008</t>
  </si>
  <si>
    <t>2009-2010</t>
  </si>
  <si>
    <t>2011-2012</t>
  </si>
  <si>
    <t>2013-2014</t>
  </si>
  <si>
    <t>2015-2016</t>
  </si>
  <si>
    <t>Update prevalence of MASLD in NHANES 2017-2018, using CAP &gt;285 and &gt;=1 metabolic risk factor, following new MASLD defintion</t>
  </si>
  <si>
    <t>hasMASH_real</t>
  </si>
  <si>
    <t>"S:\MICRI\CVCR DATA\Rothberg&amp;McCullough-NAFLD\Aim 2\MASLD burden paper - Revision\MASLD prevalence\presc_use_patients\NHANES 2001-2004\NHANES_2001-2004.dta"</t>
  </si>
  <si>
    <t>svy, subpop(if inAnalysis_USFLI_masld_jide==1 &amp; USFLI_masld_jide==1&amp;year==2): proportion hasMASH_real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</si>
  <si>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</si>
  <si>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</si>
  <si>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</si>
  <si>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</si>
  <si>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</si>
  <si>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</si>
  <si>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</si>
  <si>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</si>
  <si>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</si>
  <si>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</si>
  <si>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</si>
  <si>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</si>
  <si>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</si>
  <si>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</si>
  <si>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</si>
  <si>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</si>
  <si>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</si>
  <si>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</si>
  <si>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</si>
  <si>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</si>
  <si>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</si>
  <si>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</si>
  <si>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</si>
  <si>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</si>
  <si>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</si>
  <si>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Prevalence of MASLD in 2017-2018 NHANES by age and sex</t>
  </si>
  <si>
    <t>svy, subpop(if  inAnalysis_masld ==1): proportion masld , over(male age_group_10yr )</t>
  </si>
  <si>
    <t>masld@male#age_group_10yr</t>
  </si>
  <si>
    <t>0 0 1</t>
  </si>
  <si>
    <t>0 0 2</t>
  </si>
  <si>
    <t>0 0 3</t>
  </si>
  <si>
    <t>0 0 4</t>
  </si>
  <si>
    <t>0 0 5</t>
  </si>
  <si>
    <t>0 0 6</t>
  </si>
  <si>
    <t>0 0 7</t>
  </si>
  <si>
    <t>0 1 1</t>
  </si>
  <si>
    <t>0 1 2</t>
  </si>
  <si>
    <t>0 1 3</t>
  </si>
  <si>
    <t>0 1 4</t>
  </si>
  <si>
    <t>0 1 5</t>
  </si>
  <si>
    <t>0 1 6</t>
  </si>
  <si>
    <t>0 1 7</t>
  </si>
  <si>
    <t>1 0 1</t>
  </si>
  <si>
    <t>1 0 2</t>
  </si>
  <si>
    <t>1 0 3</t>
  </si>
  <si>
    <t>1 0 4</t>
  </si>
  <si>
    <t>1 0 5</t>
  </si>
  <si>
    <t>1 0 6</t>
  </si>
  <si>
    <t>1 0 7</t>
  </si>
  <si>
    <t>1 1 1</t>
  </si>
  <si>
    <t>1 1 2</t>
  </si>
  <si>
    <t>1 1 3</t>
  </si>
  <si>
    <t>1 1 4</t>
  </si>
  <si>
    <t>1 1 5</t>
  </si>
  <si>
    <t>1 1 6</t>
  </si>
  <si>
    <t>1 1 7</t>
  </si>
  <si>
    <t>Prevalence of NAFLD</t>
  </si>
  <si>
    <t>Male</t>
  </si>
  <si>
    <t>18-29</t>
  </si>
  <si>
    <t>30-39</t>
  </si>
  <si>
    <t xml:space="preserve"> svy, subpop(if inAnalysis_masld): proportion masld, stdize(age_group_10yr) stdweight(std_wgt_10yr)</t>
  </si>
  <si>
    <t>male_18-29</t>
  </si>
  <si>
    <t>male_30-39</t>
  </si>
  <si>
    <t>male_40-64</t>
  </si>
  <si>
    <t>male_65</t>
  </si>
  <si>
    <t>female_18-29</t>
  </si>
  <si>
    <t>female_30-39</t>
  </si>
  <si>
    <t>female_40-64</t>
  </si>
  <si>
    <t>female_65</t>
  </si>
  <si>
    <t>nafld</t>
  </si>
  <si>
    <t>noSteatosis</t>
  </si>
  <si>
    <t>40-64</t>
  </si>
  <si>
    <t>65+</t>
  </si>
  <si>
    <t>masld@male#age_group_new</t>
  </si>
  <si>
    <t>svy, subpop(if inAnalysis_masld): proportion masld, over(male age_group_new)</t>
  </si>
  <si>
    <t>masld@age_group_10yr</t>
  </si>
  <si>
    <t>0 1</t>
  </si>
  <si>
    <t>0 2</t>
  </si>
  <si>
    <t>0 3</t>
  </si>
  <si>
    <t>0 4</t>
  </si>
  <si>
    <t>0 5</t>
  </si>
  <si>
    <t>0 6</t>
  </si>
  <si>
    <t>0 7</t>
  </si>
  <si>
    <t>1 1</t>
  </si>
  <si>
    <t>1 2</t>
  </si>
  <si>
    <t>1 3</t>
  </si>
  <si>
    <t>1 4</t>
  </si>
  <si>
    <t>1 5</t>
  </si>
  <si>
    <t>1 6</t>
  </si>
  <si>
    <t>1 7</t>
  </si>
  <si>
    <t>svy, subpop(if  inAnalysis_masld ==1): proportion masld , over(age_group_10yr )</t>
  </si>
  <si>
    <t>Estimate the age-standardized prevalence, and age specific prevalence of MASLD based on CAP for 2017-2018</t>
  </si>
  <si>
    <t>Update prevalence of MASLD in NHANES 2001-2018 using USFLI &gt;=30 and &gt;=1 metabolic risk factor</t>
  </si>
  <si>
    <t>Estimate the rate of change in MASLD prevalence over time</t>
  </si>
  <si>
    <t>Create a copy of previous model. Name: Lifecycle - with disease process-include all nafld states-fix incidence by age-base case-paper revision</t>
  </si>
  <si>
    <t>Location: S:\MICRI\CVCR DATA\Rothberg&amp;McCullough-NAFLD\Aim 2\MASLD burden paper - Revision\Lifecycle - with disease process-include all nafld states-fix incidence by age-base case-paper revision</t>
  </si>
  <si>
    <t>Update the initital MASLD prevalence by age for year 2000</t>
  </si>
  <si>
    <t>Rename the original excel file used for this age distribution: "twostatedistribution_new_lower mean age_orginal" in the database of the model</t>
  </si>
  <si>
    <t>test inci factor</t>
  </si>
  <si>
    <t>test 1</t>
  </si>
  <si>
    <t>test 2</t>
  </si>
  <si>
    <t>factor18to39</t>
  </si>
  <si>
    <t>factor40to59</t>
  </si>
  <si>
    <t>factor60</t>
  </si>
  <si>
    <t>Rerun the model with test inci as below-This is the base-case from original submission</t>
  </si>
  <si>
    <t>Create a new excel file in database folder: birthandimmigration-revision</t>
  </si>
  <si>
    <t>Location: S:\MICRI\CVCR DATA\Rothberg&amp;McCullough-NAFLD\Aim 2\MASLD burden paper - Revision</t>
  </si>
  <si>
    <t>Data for this is from file: Population projection-US census bureau, with birth and immigration updated from 2023 population projection data</t>
  </si>
  <si>
    <t>Increased risk of all-cause mortality</t>
  </si>
  <si>
    <t>MASLD</t>
  </si>
  <si>
    <t>File: Motality</t>
  </si>
  <si>
    <t>Non MASLD</t>
  </si>
  <si>
    <t>This is applied to background mortality</t>
  </si>
  <si>
    <t>Update AnyLogic functions: "getimmigrationrate" and "getbirthrate"</t>
  </si>
  <si>
    <t>Copy the new age distribution to file name: "twostatedistribution_new_lower mean age"</t>
  </si>
  <si>
    <t>The values used are in row H97, sheet 1, of this file</t>
  </si>
  <si>
    <t>List of changes made to the revision of the burden paper</t>
  </si>
  <si>
    <t>Create 2 anyLogic parameters: "RR_mortality_masld" and "RR_mortality_nonmasld"</t>
  </si>
  <si>
    <t>Values are from cells B79-80, sheet 1, of this file</t>
  </si>
  <si>
    <t>Update function "dieOtherCauseAllYear"</t>
  </si>
  <si>
    <t>Create a new excel file in database folder: nafldprevalence-revision</t>
  </si>
  <si>
    <t>values are from cells Y54, sheet 1 of this file</t>
  </si>
  <si>
    <t>Create the "prevalencenafld_revision" database within AnyLogic using this revision prevalence</t>
  </si>
  <si>
    <t>Change name of calibration experiment: "CalibrationPrevalence3Factors21percent" changed to "CalibrationPrevalence3Factors27percent"</t>
  </si>
  <si>
    <t>In   "CalibrationPrevalence3Factors27percent" , update table function "prevalenceHistoric" using this revision database</t>
  </si>
  <si>
    <t>Rearrange the order of variables in pop_count file for easier copy and paste</t>
  </si>
  <si>
    <t>Regression for MASLD prevalence</t>
  </si>
  <si>
    <t>factorInci18to39</t>
  </si>
  <si>
    <t>factorInci40to59</t>
  </si>
  <si>
    <t>factorInci60</t>
  </si>
  <si>
    <t>NHANES</t>
  </si>
  <si>
    <t>Overall</t>
  </si>
  <si>
    <t>18-29 years</t>
  </si>
  <si>
    <t>30-39 years</t>
  </si>
  <si>
    <t>40-49 years</t>
  </si>
  <si>
    <t>50-59 years</t>
  </si>
  <si>
    <t>60-69 years</t>
  </si>
  <si>
    <t>70-79 years</t>
  </si>
  <si>
    <t>≥80 years</t>
  </si>
  <si>
    <t>test 2-original submission</t>
  </si>
  <si>
    <t>test 1-calibration</t>
  </si>
  <si>
    <t>test 9-update-results-original submission</t>
  </si>
  <si>
    <t>test 1+test 1</t>
  </si>
  <si>
    <t>Base-case</t>
  </si>
  <si>
    <t>test 2 original+test 1</t>
  </si>
  <si>
    <t>After using the new birth and immigration rate, the overall population decreases over time</t>
  </si>
  <si>
    <t>So need to adjust mortality to make sure the overall pop follows US pop estimates</t>
  </si>
  <si>
    <t>The final birthrate-1 and immigration rate were used</t>
  </si>
  <si>
    <t>test 2 original+test 9 original</t>
  </si>
  <si>
    <t>The file that included final count for population is: pop_count-validate population size</t>
  </si>
  <si>
    <t>test 2+test1</t>
  </si>
  <si>
    <t>first test # refers to test inci factor</t>
  </si>
  <si>
    <t>test 3</t>
  </si>
  <si>
    <t>test 3+test 1</t>
  </si>
  <si>
    <t>test 4</t>
  </si>
  <si>
    <t>test 4 + test 1</t>
  </si>
  <si>
    <t>test 5</t>
  </si>
  <si>
    <t>test 5+test 2</t>
  </si>
  <si>
    <t>test 6</t>
  </si>
  <si>
    <t>test 6+test 2</t>
  </si>
  <si>
    <t>test 7</t>
  </si>
  <si>
    <t>test 7+test 3</t>
  </si>
  <si>
    <t>test 8</t>
  </si>
  <si>
    <t>test 8+test 4</t>
  </si>
  <si>
    <t>Proportion of MASH among MASLD in 2017-2018 NHANES</t>
  </si>
  <si>
    <t>MASLD is defined based on CAP score &gt;=285 + &gt;=1 metabolic risk factors</t>
  </si>
  <si>
    <t>"NHANES1718_analysis.do"</t>
  </si>
  <si>
    <t>svy, subpop(if inAnalysis_masld==1 &amp; masld==1): proportion hasMASH_real</t>
  </si>
  <si>
    <t>Proportion</t>
  </si>
  <si>
    <t>Std. Err.</t>
  </si>
  <si>
    <t>[95% Conf.</t>
  </si>
  <si>
    <t>Interval]</t>
  </si>
  <si>
    <t>95% CI of increase rate</t>
  </si>
  <si>
    <t>lower</t>
  </si>
  <si>
    <t>upper</t>
  </si>
  <si>
    <t>95% of base prevalence</t>
  </si>
  <si>
    <t>Proportion of MASH</t>
  </si>
  <si>
    <t>nash12.4</t>
  </si>
  <si>
    <t>No NASH</t>
  </si>
  <si>
    <t>base-case</t>
  </si>
  <si>
    <t>NASH-sen 1</t>
  </si>
  <si>
    <t>NASH-sen 2</t>
  </si>
  <si>
    <t>F0</t>
  </si>
  <si>
    <t>F1</t>
  </si>
  <si>
    <t>F2</t>
  </si>
  <si>
    <t>F3</t>
  </si>
  <si>
    <t>F4</t>
  </si>
  <si>
    <t>hcc</t>
  </si>
  <si>
    <t>All states distribution for calibration of nash proportion-original submission</t>
  </si>
  <si>
    <t>For revision</t>
  </si>
  <si>
    <t>Before running calibration for MASH proportion to identify developNash and resolveNash</t>
  </si>
  <si>
    <t>need to adjust initial state distribution</t>
  </si>
  <si>
    <t>Create new excel file in anyLogic folder, named: nashproportion13-revision</t>
  </si>
  <si>
    <t>data are in cell AF54, sheet 1, of this file</t>
  </si>
  <si>
    <t>create a new database in anyLogic folder, named: "proportionnash13_revision"</t>
  </si>
  <si>
    <t>update "CalibrationNashProportion13" using this new database table</t>
  </si>
  <si>
    <t>rename "CalibrationNashProportion15" as "CalibrationNashProportion13"</t>
  </si>
  <si>
    <t>then run calibration</t>
  </si>
  <si>
    <t>Now need to work on increased risk of other cause of death for nafld patients</t>
  </si>
  <si>
    <t>Need to adjust other cause of death for non nafld to make sure the overall mortality is not over estimated</t>
  </si>
  <si>
    <t>The variable is recaculatated each cycle, formular is included in "increaseAge" event</t>
  </si>
  <si>
    <t>Function "dieOtherCauseAllYears" was revised to include these different RRs</t>
  </si>
  <si>
    <t>Create parameter RR_mortality_masld=1.15</t>
  </si>
  <si>
    <t>Create variable RR_mortality for non-masld patients, which depends on the prevalence of NAFLD</t>
  </si>
  <si>
    <t>However, we will not use this calculated variable, but using fixed values and adjusting it by year to make sure over population match US population</t>
  </si>
  <si>
    <t>die_othercause = die_othercause * 0.98 ; }</t>
  </si>
  <si>
    <t xml:space="preserve">die_othercause = die_othercause * 0.98 * 0.6; } </t>
  </si>
  <si>
    <t>Rerun this model with full million of patients</t>
  </si>
  <si>
    <t>Result: row 693, sheet 3, file: "pop_count-validate population size"</t>
  </si>
  <si>
    <t>location:</t>
  </si>
  <si>
    <t>S:\MICRI\CVCR DATA\Rothberg&amp;McCullough-NAFLD\Aim 2\MASLD burden paper - Revision</t>
  </si>
  <si>
    <t>base-case: actual numbers used in Model</t>
  </si>
  <si>
    <t>data is in cell AF77, sheet 1, of this file</t>
  </si>
  <si>
    <t>All calibrations are run with 200,000 patients</t>
  </si>
  <si>
    <t>Calibration for MASH proportion</t>
  </si>
  <si>
    <t>Historic</t>
  </si>
  <si>
    <t>Current</t>
  </si>
  <si>
    <t>Best feasible</t>
  </si>
  <si>
    <t>resolveNafl</t>
  </si>
  <si>
    <t>developNash</t>
  </si>
  <si>
    <t>resolveNash</t>
  </si>
  <si>
    <t>Regression for proportion of MASH</t>
  </si>
  <si>
    <r>
      <t>if</t>
    </r>
    <r>
      <rPr>
        <sz val="10"/>
        <color rgb="FF000000"/>
        <rFont val="Calibri"/>
        <family val="2"/>
      </rPr>
      <t xml:space="preserve"> (time() &lt;= 23) {</t>
    </r>
  </si>
  <si>
    <r>
      <t>else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7F0055"/>
        <rFont val="Calibri"/>
        <family val="2"/>
      </rPr>
      <t>if</t>
    </r>
    <r>
      <rPr>
        <sz val="10"/>
        <color rgb="FF000000"/>
        <rFont val="Calibri"/>
        <family val="2"/>
      </rPr>
      <t xml:space="preserve"> (time() &gt; 23 &amp;&amp; time() &lt;40) {</t>
    </r>
  </si>
  <si>
    <r>
      <t>else</t>
    </r>
    <r>
      <rPr>
        <sz val="10"/>
        <color rgb="FF000000"/>
        <rFont val="Calibri"/>
        <family val="2"/>
      </rPr>
      <t xml:space="preserve"> {die_othercause = die_othercause * 0.98 * 0.6 * 0.8; }</t>
    </r>
  </si>
  <si>
    <t xml:space="preserve">     </t>
  </si>
  <si>
    <t>calibration for hasTransplant</t>
  </si>
  <si>
    <t>hcc incidence</t>
  </si>
  <si>
    <t>transplant</t>
  </si>
  <si>
    <t>transplant incidence</t>
  </si>
  <si>
    <t>initialPop</t>
  </si>
  <si>
    <t>hasTransplant</t>
  </si>
  <si>
    <t>Model run time: 2435 second</t>
  </si>
  <si>
    <t>Results are</t>
  </si>
  <si>
    <t>run "CalibrationTransplant" using these new values</t>
  </si>
  <si>
    <t xml:space="preserve">Result is </t>
  </si>
  <si>
    <t>location</t>
  </si>
  <si>
    <t>Try to run the model with this new hasTransplant=0.005</t>
  </si>
  <si>
    <t>rerun the model with original hasTransplant = 0.0065</t>
  </si>
  <si>
    <t>Results for HCC new cases were very high and LT cases were low</t>
  </si>
  <si>
    <t>Results for HCC new cases were still very high and LT cases were comparable to UNOS data</t>
  </si>
  <si>
    <t>cell AO70 in sheet "model prediction-Revised paper" in file "Model validation-2024-10-2"</t>
  </si>
  <si>
    <t>cell AP70 in sheet "model prediction-Revised paper" in file "Model validation-2024-10-2"</t>
  </si>
  <si>
    <t>rerun the model with hasTransplant=0.0065 and decrease F3toHcc_para=0.001133</t>
  </si>
  <si>
    <t>from cell B290 in file "Transitions-2024-3-20"</t>
  </si>
  <si>
    <t>The estimates for hcc and lt were within the acceptable range</t>
  </si>
  <si>
    <t>raw data was in sheet 2 in file  "Model validation-2024-10-2"</t>
  </si>
  <si>
    <t>This is considered base-case</t>
  </si>
  <si>
    <t>I decided to run 100 times of this model to get the average number</t>
  </si>
  <si>
    <t>Reviewer 1 commented that the estimate of new liver cancer cases were higher than GBD 2019</t>
  </si>
  <si>
    <t>I double checked the results from GBD study, which reported 2791 new liver cancers due to NASH in 2019</t>
  </si>
  <si>
    <t>This is much lower than our assumption</t>
  </si>
  <si>
    <t>So I rerun the model using two hcc transition estimates from NASH CRN (Sanyal 2021)</t>
  </si>
  <si>
    <t>but the results for hcc new cases in 2019 is still much higher than the GBD estimates --&gt; need to discuss this difference?</t>
  </si>
  <si>
    <t>GBD 2019</t>
  </si>
  <si>
    <t>https://www.ncbi.nlm.nih.gov/pmc/articles/PMC10271958/</t>
  </si>
  <si>
    <t>For revision, I want to run 100 replications to get mean results</t>
  </si>
  <si>
    <t>therefore, I need to set up Monte Carlo simulation for this run</t>
  </si>
  <si>
    <t>The final model for base-case is "Lifecycle - with disease process-include all nafld states-fix incidence by age-base case-paper revision"</t>
  </si>
  <si>
    <t>Name</t>
  </si>
  <si>
    <t>I now save a new copy for the Monte Carlo simulation run in the same location</t>
  </si>
  <si>
    <t>Lifecycle - with disease process-include all nafld states-fix incidence by age-base case-paper revision-Monte Carlo for basecase</t>
  </si>
  <si>
    <t>Delete the previous function "setPopCount_MonteCarlo"</t>
  </si>
  <si>
    <t>Copy this function from model "Lifecycle - with disease process-include all nafld states-fix incidence by age-for Monte Carlo" which was used in original submission</t>
  </si>
  <si>
    <t>Create parameter "n" under Main</t>
  </si>
  <si>
    <t>Link the excel file "pop_count_MonteCarlo" under Main canvas to this new excel file</t>
  </si>
  <si>
    <t>Within the model folder, I created a new excel file: pop_count_MonteCarlo_basecase. Rename the first sheet to "Sheet0"</t>
  </si>
  <si>
    <t>Realized that I can use death rate from the population projection project for future years</t>
  </si>
  <si>
    <t>Update excel file "death_all years_1" in AnyLogic databse folder for years 2000-2004 and 2023-2050</t>
  </si>
  <si>
    <t>Sensitivity 1- upper 95% CI of increase rate (cell AA72)</t>
  </si>
  <si>
    <t>Results is now considered final</t>
  </si>
  <si>
    <t>I run 100 simulations for the basecase using Monte Carlo experiment</t>
  </si>
  <si>
    <t>I saved a new model for sensitivity analysis.</t>
  </si>
  <si>
    <t>Lifecycle - with disease process-include all nafld states-fix incidence by age-base case-paper revision-sensitivity</t>
  </si>
  <si>
    <t>Update table nafldprevalence23 in the AnyLogic folder, using data from cell AA54 in sheet 1 of this file</t>
  </si>
  <si>
    <t>Test 1</t>
  </si>
  <si>
    <t>--&gt; update database table within AnyLogic "twostatedistnewlowerage"</t>
  </si>
  <si>
    <t>Calibration for the mean prevalence of MASLD - base case</t>
  </si>
  <si>
    <t>Then run calibration for nafld prevalence</t>
  </si>
  <si>
    <t>create new excel file in the anylogic folder: "nashproportion16-revision", using data from cell AG54 in sheet 1 of this file</t>
  </si>
  <si>
    <t>Use model:  "Lifecycle - with disease process-include all nafld states-fix incidence by age-base case-paper revision"</t>
  </si>
  <si>
    <t>update "allStateDistribution" using data from cell AN78 in sheet 1 of this file</t>
  </si>
  <si>
    <t>Calibration name: "CalibrationNashProportion16"</t>
  </si>
  <si>
    <t>create database "proportionnash16_revision", using new excel file</t>
  </si>
  <si>
    <t>Calibration name:  "CalibrationPrevalence3Factors23percent"</t>
  </si>
  <si>
    <t>to set up calibration for nash proportion-lower bound of 95% CI of increase rate</t>
  </si>
  <si>
    <t>to set up calibration for nash proportion-upper bound of 95% CI of increase rate</t>
  </si>
  <si>
    <t>create new excel file in the anylogic folder: "nashproportion10-revision", using data from cell AH54 in sheet 1 of this file</t>
  </si>
  <si>
    <t>update "allStateDistribution" using data from cell AM78 in sheet 1 of this file</t>
  </si>
  <si>
    <t>Calibration name: "CalibrationNashProportion10"</t>
  </si>
  <si>
    <t>Calibration for the prevalence of MASLD of 23% in year 2000- sensitivity</t>
  </si>
  <si>
    <t>Best</t>
  </si>
  <si>
    <t>feasible</t>
  </si>
  <si>
    <t>test 1-calibration on 10/9/2024</t>
  </si>
  <si>
    <t>test 1+1</t>
  </si>
  <si>
    <t>test 1+2</t>
  </si>
  <si>
    <t>test 3+2</t>
  </si>
  <si>
    <t>test 4+3</t>
  </si>
  <si>
    <t>test 5+4</t>
  </si>
  <si>
    <t>Sensitivity 1</t>
  </si>
  <si>
    <t>test 6+5</t>
  </si>
  <si>
    <t>test6+6</t>
  </si>
  <si>
    <t>test 7+7</t>
  </si>
  <si>
    <t>test 9</t>
  </si>
  <si>
    <t>test9+4</t>
  </si>
  <si>
    <t>test 10</t>
  </si>
  <si>
    <t>test10+4</t>
  </si>
  <si>
    <t>test 11</t>
  </si>
  <si>
    <t>test11+5</t>
  </si>
  <si>
    <t>test 12+5</t>
  </si>
  <si>
    <t>test 12</t>
  </si>
  <si>
    <t>test 13</t>
  </si>
  <si>
    <t>test 14</t>
  </si>
  <si>
    <t>test 13+5</t>
  </si>
  <si>
    <t>test 14+4</t>
  </si>
  <si>
    <t>test 15+4</t>
  </si>
  <si>
    <t>test 15</t>
  </si>
  <si>
    <t>Calibration results after fine tuned are in cell AF110 in sheet 1 of this file</t>
  </si>
  <si>
    <t>I now run sensitivity analysis 1, i.e. applying upper 95% CI of increase rate of prevalence</t>
  </si>
  <si>
    <t>I prepare Monte Carlo experiment for sensitivity analysis 1</t>
  </si>
  <si>
    <t>Using the model: Lifecycle - with disease process-include all nafld states-fix incidence by age-base case-paper revision-sensitivity</t>
  </si>
  <si>
    <t>I created a new model for Monte Carlo</t>
  </si>
  <si>
    <t>Lifecycle - with disease process-include all nafld states-fix incidence by age-base case-paper revision-Monte Carlo for sensitivity</t>
  </si>
  <si>
    <t>Location</t>
  </si>
  <si>
    <t xml:space="preserve">Copy this function from model "Lifecycle - with disease process-include all nafld states-fix incidence by age-base case-paper revision-Monte Carlo for basecase" </t>
  </si>
  <si>
    <t>Ask Ha to help run this model</t>
  </si>
  <si>
    <t>Calibration for MASH proportion-15.6% in year 2000</t>
  </si>
  <si>
    <t>Calibration for MASH proportion-10.1% in year 2000</t>
  </si>
  <si>
    <t>Final values</t>
  </si>
  <si>
    <t>final values</t>
  </si>
  <si>
    <t>I now run sensitivity analysis 2, i.e. applying lower 95% CI of increase rate of prevalence</t>
  </si>
  <si>
    <t>Create table nafldprevalence32 in the AnyLogic folder, using data from cell Z54 in sheet 1 of this file</t>
  </si>
  <si>
    <t>Create new data table prevalencenafld32 inside the model</t>
  </si>
  <si>
    <t>Calibration name:  "CalibrationPrevalence3Factors32percent"</t>
  </si>
  <si>
    <t>Calibration results after fine tuned are in cell  in sheet 1 of this file</t>
  </si>
  <si>
    <t>Update objectives for this calibration</t>
  </si>
  <si>
    <t>Update table function "prevalenceHistoric"</t>
  </si>
  <si>
    <t>Update function "incidenceNafldOverTimeInterpolation" under Main to accommodate slow increase rate</t>
  </si>
  <si>
    <t>Sensitivity 2- lower 95% CI of increase rate (cell Z72)</t>
  </si>
  <si>
    <t>Update initial state distribution to make sure the prevalence in year 2000 is 32%, using data from cell A156 in sheet 1 of this file</t>
  </si>
  <si>
    <t>Update initial state distribution to make sure the prevalence in year 2000 is 23%, using data from cell A121 in sheet 1 of this file</t>
  </si>
  <si>
    <t>Supplement table 9-Population validation</t>
  </si>
  <si>
    <t>c.alive@year</t>
  </si>
  <si>
    <t>.</t>
  </si>
  <si>
    <t>Results for REVISION paper</t>
  </si>
  <si>
    <t>mean alive, over(year)</t>
  </si>
  <si>
    <t>Model prediction</t>
  </si>
  <si>
    <t>US census bureau (per 100 persons)</t>
  </si>
  <si>
    <t>Supplementary table 5</t>
  </si>
  <si>
    <t>c.overallNafldprevalence@year</t>
  </si>
  <si>
    <t>c.percentnash@year</t>
  </si>
  <si>
    <t>By age group</t>
  </si>
  <si>
    <t>NHANES 2017-2018</t>
  </si>
  <si>
    <t>Model projection in 2018 before calibration</t>
  </si>
  <si>
    <t>Model projection in 2018 after calibration</t>
  </si>
  <si>
    <t>Mean</t>
  </si>
  <si>
    <t>Std.</t>
  </si>
  <si>
    <t>Err.</t>
  </si>
  <si>
    <t>[95%</t>
  </si>
  <si>
    <t>prevalence18to29</t>
  </si>
  <si>
    <t>prevalence30to39</t>
  </si>
  <si>
    <t>prevalence40to49</t>
  </si>
  <si>
    <t>prevalence50to59</t>
  </si>
  <si>
    <t>prevalence60to69</t>
  </si>
  <si>
    <t>prevalence70to79</t>
  </si>
  <si>
    <t>prevalence80plus</t>
  </si>
  <si>
    <t>Supplementary figure 2</t>
  </si>
  <si>
    <t>Calibration for the prevalence of MASLD of 32% in year 2000- sensitivity</t>
  </si>
  <si>
    <t>Using the model: Lifecycle - with disease process-include all nafld states-birth only-NASH CRN validation</t>
  </si>
  <si>
    <t>C:\Users\lep\Models\Lifecycle - with disease process-include all nafld states-birth only-NASH CRN validation</t>
  </si>
  <si>
    <t>Save a new one named: Lifecycle - with disease process-include all nafld states-birth only-NASH CRN validation-revision paper</t>
  </si>
  <si>
    <t>Validate the model against nash crn</t>
  </si>
  <si>
    <t>Copy excel file: "death-all years_1" to the model folder and update inside AnyLogic</t>
  </si>
  <si>
    <t>Update "developNash" and "resolveNash" in Main canvas</t>
  </si>
  <si>
    <t>Update "nashF3ToHcc" and "F3ToHcc" in Person canvas</t>
  </si>
  <si>
    <t>Create MonteCarlo file for running this validation</t>
  </si>
  <si>
    <t>Model</t>
  </si>
  <si>
    <t>Lifecycle - with disease process-include all nafld states-birth only-Monte Carlo for NASH CRN validation-revision paper</t>
  </si>
  <si>
    <t>Update function setPopCount_MonteCarlo and excel file</t>
  </si>
  <si>
    <t>Update "MonteCarlo" experiment</t>
  </si>
  <si>
    <t>Run on Phuc's computer for 50 simulation</t>
  </si>
  <si>
    <t>base case</t>
  </si>
  <si>
    <t>Status of results</t>
  </si>
  <si>
    <t>done</t>
  </si>
  <si>
    <t>nafld prevalence = 23% in 2000</t>
  </si>
  <si>
    <t>nafld prevalence = 32% in 2001</t>
  </si>
  <si>
    <t>nash crn validation</t>
  </si>
  <si>
    <t>nash proportion=10.2% in 2000</t>
  </si>
  <si>
    <t>nash proportion=15.6% in 2001</t>
  </si>
  <si>
    <t>prevalence increase non-stop</t>
  </si>
  <si>
    <t>prevalence stable after 2014</t>
  </si>
  <si>
    <t>not yet running</t>
  </si>
  <si>
    <t>one-way sensitivity analysis</t>
  </si>
  <si>
    <t>PSA</t>
  </si>
  <si>
    <t>Phuc's computer use "Monte Carlo for basecase" from One drive</t>
  </si>
  <si>
    <t>Ola's computer use "Monte Carlo for basecase" from Shared drive</t>
  </si>
  <si>
    <t>done at 4:21pm on Saturday</t>
  </si>
  <si>
    <t># of hours</t>
  </si>
  <si>
    <t>Here are references for transition from F4 to HCC used by Chhatwal's model</t>
  </si>
  <si>
    <t>event</t>
  </si>
  <si>
    <t>Kanwal 2018</t>
  </si>
  <si>
    <t>Orci LA 2021</t>
  </si>
  <si>
    <t>year</t>
  </si>
  <si>
    <t>child</t>
  </si>
  <si>
    <t>adult</t>
  </si>
  <si>
    <t>death-other causes</t>
  </si>
  <si>
    <t>death child</t>
  </si>
  <si>
    <t>death adult</t>
  </si>
  <si>
    <t>alive</t>
  </si>
  <si>
    <t>immigrant</t>
  </si>
  <si>
    <t>newborn</t>
  </si>
  <si>
    <t>total pop</t>
  </si>
  <si>
    <t>incident newborn</t>
  </si>
  <si>
    <t>incident immigrant</t>
  </si>
  <si>
    <t>no Steatosis</t>
  </si>
  <si>
    <t>all Nafld</t>
  </si>
  <si>
    <t>overall Nafld prevalence</t>
  </si>
  <si>
    <t>death as nafld</t>
  </si>
  <si>
    <t>culmulative incident Nafld</t>
  </si>
  <si>
    <t>incident Nafld</t>
  </si>
  <si>
    <t>culmulative new prevalent Nafld</t>
  </si>
  <si>
    <t>new prevalent Nafld</t>
  </si>
  <si>
    <t>nafl</t>
  </si>
  <si>
    <t>nash</t>
  </si>
  <si>
    <t>nash F1</t>
  </si>
  <si>
    <t>nash F2</t>
  </si>
  <si>
    <t>nash F3</t>
  </si>
  <si>
    <t>nash F4</t>
  </si>
  <si>
    <t>dcc</t>
  </si>
  <si>
    <t>liver death</t>
  </si>
  <si>
    <t>percent nash</t>
  </si>
  <si>
    <t>average age nafld cases</t>
  </si>
  <si>
    <t>adults aged 18 to 29</t>
  </si>
  <si>
    <t>adults aged 30 to 39</t>
  </si>
  <si>
    <t>adults aged 40 to 49</t>
  </si>
  <si>
    <t>adults aged 50 to 59</t>
  </si>
  <si>
    <t>adults aged 60 to 69</t>
  </si>
  <si>
    <t>adults aged 70 to 79</t>
  </si>
  <si>
    <t>adults aged 80 plus</t>
  </si>
  <si>
    <t>adults aged 40 to 64</t>
  </si>
  <si>
    <t>adults aged 65 plus</t>
  </si>
  <si>
    <t>adult but in child state</t>
  </si>
  <si>
    <t>nafld aged 18 to 29</t>
  </si>
  <si>
    <t>nafld aged 30 to 39</t>
  </si>
  <si>
    <t>nafld aged 40 to 49</t>
  </si>
  <si>
    <t>nafld aged 50 to 59</t>
  </si>
  <si>
    <t>nafld aged 60 to 69</t>
  </si>
  <si>
    <t>nafld aged 70 to 79</t>
  </si>
  <si>
    <t>nafld aged 80plus</t>
  </si>
  <si>
    <t>nafld aged 40 to 64</t>
  </si>
  <si>
    <t>nafld aged 65plus</t>
  </si>
  <si>
    <t>nafld prevalence 18 to 29</t>
  </si>
  <si>
    <t>nafld prevalence 30 to 39</t>
  </si>
  <si>
    <t>nafld prevalence 40 to 49</t>
  </si>
  <si>
    <t>nafld prevalence 50 to 59</t>
  </si>
  <si>
    <t>nafld prevalence 60 to 69</t>
  </si>
  <si>
    <t>nafld prevalence 70 to 79</t>
  </si>
  <si>
    <t>nafld prevalence 80plus</t>
  </si>
  <si>
    <t>nafld prevalence 40 to 64</t>
  </si>
  <si>
    <t>nafld prevalence 65plus</t>
  </si>
  <si>
    <t>total death</t>
  </si>
  <si>
    <t>hcc incidence per person</t>
  </si>
  <si>
    <t>cumulative hcc cases</t>
  </si>
  <si>
    <t>transplant incidence per person</t>
  </si>
  <si>
    <t>cumulative transplants</t>
  </si>
  <si>
    <t>average age nafl cases</t>
  </si>
  <si>
    <t>nafl aged 40 to 64</t>
  </si>
  <si>
    <t>percent F0</t>
  </si>
  <si>
    <t>percent F1</t>
  </si>
  <si>
    <t>percent F2</t>
  </si>
  <si>
    <t>percent F3</t>
  </si>
  <si>
    <t>percent F4</t>
  </si>
  <si>
    <t>incidence nafld 18 to 39</t>
  </si>
  <si>
    <t>incidence nafld 40 to 59</t>
  </si>
  <si>
    <t>incidence nafld 60</t>
  </si>
  <si>
    <t>RR for mortality in non-masld people</t>
  </si>
  <si>
    <t>F3toHcc=0.00113333</t>
  </si>
  <si>
    <t>Among non-cirrhotic</t>
  </si>
  <si>
    <t>person-year</t>
  </si>
  <si>
    <t>total person-year</t>
  </si>
  <si>
    <t>total event</t>
  </si>
  <si>
    <t>F3 to Hcc=0.0011</t>
  </si>
  <si>
    <t>https://www.ncbi.nlm.nih.gov/pmc/articles/PMC10367111/</t>
  </si>
  <si>
    <t>ref</t>
  </si>
  <si>
    <t>https://www.ncbi.nlm.nih.gov/pmc/articles/PMC6279617/</t>
  </si>
  <si>
    <t>https://www.cghjournal.org/action/showPdf?pii=S1542-3565%2821%2900505-X</t>
  </si>
  <si>
    <t>Simon TG 2021</t>
  </si>
  <si>
    <t>Noncirrhotic Fibrosis</t>
  </si>
  <si>
    <t>All nafld</t>
  </si>
  <si>
    <t>Vilar-Gomez E 2018</t>
  </si>
  <si>
    <t>https://pubmed.ncbi.nlm.nih.gov/29733831/</t>
  </si>
  <si>
    <t>Bridging fibrosis</t>
  </si>
  <si>
    <t>patient count</t>
  </si>
  <si>
    <t>cirrhosis</t>
  </si>
  <si>
    <t>Sensitivity 2</t>
  </si>
  <si>
    <t>Done</t>
  </si>
  <si>
    <t>Need to rerun because change F3toHcc</t>
  </si>
  <si>
    <t>test 2+1</t>
  </si>
  <si>
    <t>test 2+2</t>
  </si>
  <si>
    <t>test 2+3</t>
  </si>
  <si>
    <t>test 3+3</t>
  </si>
  <si>
    <t>sent Ha on Oct 15</t>
  </si>
  <si>
    <t>Updated; Ha is running</t>
  </si>
  <si>
    <t>Prepare file for MonteCarlo simulation</t>
  </si>
  <si>
    <t>Lifecycle - with disease process-include all nafld states-fix incidence by age-base case-paper revision-Monte Carlo for PSA</t>
  </si>
  <si>
    <t>Update the MonteCarlo canvas with distribution of parameters</t>
  </si>
  <si>
    <t>Update F3 to Hcc using "Model inputs" in file: "Results-Burden of NAFLD-2nd draft after fixing incidence factors-2024-3-20"</t>
  </si>
  <si>
    <t>In file "PSA test", I fixed the distribution for F3toHcc because of wrong formula in excel file</t>
  </si>
  <si>
    <t>Phuc's computer is now running this PSA test file</t>
  </si>
  <si>
    <t xml:space="preserve">I also fixed that in </t>
  </si>
  <si>
    <t>Not sure why the simulation will not run</t>
  </si>
  <si>
    <t>F3 to Hcc-lower 95%</t>
  </si>
  <si>
    <t>F3 to Hcc-upper 95%</t>
  </si>
  <si>
    <t>F4 to Hcc-lower 95%</t>
  </si>
  <si>
    <t>Updated; Ha done</t>
  </si>
  <si>
    <t>Updated; Ola done</t>
  </si>
  <si>
    <t>done, Ha</t>
  </si>
  <si>
    <t>F4 to Hcc-upper 95%</t>
  </si>
  <si>
    <t>30 runs</t>
  </si>
  <si>
    <t>F4 to Dcc-lower 95%</t>
  </si>
  <si>
    <t>F4 to Dcc-upper 95%</t>
  </si>
  <si>
    <t>Dcc to Hcc-lower 95%</t>
  </si>
  <si>
    <t>Dcc to Hcc-upper 95%</t>
  </si>
  <si>
    <t>will ask Ha to run</t>
  </si>
  <si>
    <t>50 vs 30 runs</t>
  </si>
  <si>
    <t>"S:\MICRI\CVCR DATA\Rothberg&amp;McCullough-NAFLD\Aim 2\MASLD burden paper - Revision\Monte Carlo results\base-case\Monte Carlo-base case-updated.dta"</t>
  </si>
  <si>
    <t>Base-case data is updated with F3toHcc_para</t>
  </si>
  <si>
    <t>mean overallNafldprevalence if simulation&lt;=30, over(year)</t>
  </si>
  <si>
    <t xml:space="preserve"> mean percentnash if simulation&lt;=30, over(year)</t>
  </si>
  <si>
    <t>mean prevalence18to29 prevalence30to39 prevalence40to49 prevalence50to59 prevalence60to69 prevalence70to79 prevalence80plus if year==18 &amp; simulation&lt;=30</t>
  </si>
  <si>
    <t>Supplementary figure 3</t>
  </si>
  <si>
    <t>95% CI of base proportion</t>
  </si>
  <si>
    <t>Supplementary figure 4</t>
  </si>
  <si>
    <t>c.incidence_hcc@year</t>
  </si>
  <si>
    <t>c.incidence_transplant@year</t>
  </si>
  <si>
    <t>(omitted)</t>
  </si>
  <si>
    <t>mean incidence_hcc incidence_transplant if simulation&lt;=30, over(year)</t>
  </si>
  <si>
    <t>Year</t>
  </si>
  <si>
    <t>SEER estimate 1</t>
  </si>
  <si>
    <t>SEER estimate 2</t>
  </si>
  <si>
    <t>SEER estimates are saved in sheet "model prediction-revised paper", file "Model validation-2024-10-2"</t>
  </si>
  <si>
    <t>MASH proportion in year 2000 = 12.9% (base-case)</t>
  </si>
  <si>
    <t>MASH proportion in year 2000 = 10.2%</t>
  </si>
  <si>
    <t>MASH proportion in year 2000 = 15.6%</t>
  </si>
  <si>
    <t>Supplementary figure 5</t>
  </si>
  <si>
    <t>UNOS estimates are saved in sheet "model prediction-revised paper", file "Model validation-2024-10-2"</t>
  </si>
  <si>
    <t>UNOS data</t>
  </si>
  <si>
    <t>mean  alive inci_death inci_hcc if simulation&lt;=30, over(year)</t>
  </si>
  <si>
    <t>c.inci_death@year</t>
  </si>
  <si>
    <t>"S:\MICRI\CVCR DATA\Rothberg&amp;McCullough-NAFLD\Aim 2\MASLD burden paper - Revision\Monte Carlo results\nash crn validation\nash crn validation.dta"</t>
  </si>
  <si>
    <t>Supplementary figure 6</t>
  </si>
  <si>
    <t>NASH CRN data are saved in sheet "nash-crn", file "Model validation-2024-10-2"</t>
  </si>
  <si>
    <t>DEATH</t>
  </si>
  <si>
    <t>From figure 2-Sanyal AJ</t>
  </si>
  <si>
    <t># at risk</t>
  </si>
  <si>
    <t>death</t>
  </si>
  <si>
    <t>censored</t>
  </si>
  <si>
    <t>actual # at risk</t>
  </si>
  <si>
    <t>proportion dying</t>
  </si>
  <si>
    <t>proportion surviving</t>
  </si>
  <si>
    <t>NASH CRN data</t>
  </si>
  <si>
    <t>new death</t>
  </si>
  <si>
    <t>interval survival</t>
  </si>
  <si>
    <t>culmulative survival</t>
  </si>
  <si>
    <t>Validation against NASH CRN</t>
  </si>
  <si>
    <t>nash crn</t>
  </si>
  <si>
    <t>model (year 1-8)</t>
  </si>
  <si>
    <t>Incidence of HCC</t>
  </si>
  <si>
    <t>18-29 yr</t>
  </si>
  <si>
    <t>30-39 yr</t>
  </si>
  <si>
    <t>40-49 yr</t>
  </si>
  <si>
    <t>50-59 yr</t>
  </si>
  <si>
    <t>60-69 yr</t>
  </si>
  <si>
    <t>70-79 yr</t>
  </si>
  <si>
    <t>≥ 80 yr</t>
  </si>
  <si>
    <t>Figure 2</t>
  </si>
  <si>
    <t>Updated; done; Phuc is running on Ola computer; done</t>
  </si>
  <si>
    <t>100 done</t>
  </si>
  <si>
    <t xml:space="preserve">Updated; </t>
  </si>
  <si>
    <t>Ola is running on Phuc's computer using PSA-test in shared folder</t>
  </si>
  <si>
    <t>Phuc is running on Phuc's computer using PSA-test in OneDrive</t>
  </si>
  <si>
    <t>Updated; Phuc is running on Ola's computer using MonteCarlo-basecase in shared folder</t>
  </si>
  <si>
    <t>Ola is running on Ola's computer using MonteCarlo-basecase saved to Ola's personal drives</t>
  </si>
  <si>
    <t>Updated; done</t>
  </si>
  <si>
    <t>Updated; Ola is running</t>
  </si>
  <si>
    <t>Phuc is running on Ola's computer using MonteCarlo-basecase in shared folder</t>
  </si>
  <si>
    <t xml:space="preserve">table year if (year==20|year==25| year==30| year==35|year==40| year==45| year==50) &amp;  simulation&lt;=30, contents(mean case_nafldaged18to29 mean case_nafldaged30to39 mean case_nafldaged40to49 mean case_nafldaged50to59 mean case_nafldaged60to69) </t>
  </si>
  <si>
    <t>mean(case_allNafld)</t>
  </si>
  <si>
    <t>mean(case_allNash)</t>
  </si>
  <si>
    <t>MASH</t>
  </si>
  <si>
    <t>mean(case_F0)</t>
  </si>
  <si>
    <t>mean(case_F1)</t>
  </si>
  <si>
    <t>mean(case_F2)</t>
  </si>
  <si>
    <t>mean(case_F3)</t>
  </si>
  <si>
    <t>mean(case_F4)</t>
  </si>
  <si>
    <t>table year if (year==20|year==25| year==30| year==35|year==40| year==45| year==50) &amp;  simulation&lt;=30, contents(mean case_F0 mean case_F1 mean case_F2 mean case_F3 mean case_F4 ) cellwidth(20)</t>
  </si>
  <si>
    <t>Figure 3</t>
  </si>
  <si>
    <t>mean(case_nashF0)</t>
  </si>
  <si>
    <t>mean(case_nashF1)</t>
  </si>
  <si>
    <t>mean(case_nashF2)</t>
  </si>
  <si>
    <t>mean(case_nashF3)</t>
  </si>
  <si>
    <t>mean(case_nashF4)</t>
  </si>
  <si>
    <t>table year if (year==20|year==25| year==30| year==35|year==40| year==45| year==50) &amp;  simulation&lt;=30, contents(mean case_nashF0 mean case_nashF1 mean case_nashF2 mean case_nashF3 mean case_nashF4 ) cellwidth(20)</t>
  </si>
  <si>
    <t>MASH F0</t>
  </si>
  <si>
    <t>MASH F1</t>
  </si>
  <si>
    <t>MASH F2</t>
  </si>
  <si>
    <t>MASH F3</t>
  </si>
  <si>
    <t>MASH F4</t>
  </si>
  <si>
    <t>Main --&gt; connectivity --&gt;deathAllYears --&gt; uncheck save on model termination</t>
  </si>
  <si>
    <t>Main --&gt; connectivity --&gt;pop_count --&gt; uncheck save on model termination and load on model startup</t>
  </si>
  <si>
    <t>Main --&gt; connectivity --&gt;immigrantState --&gt; uncheck save on model termination and load on model startup</t>
  </si>
  <si>
    <t>MonteCarlo</t>
  </si>
  <si>
    <t>after iteration: System.gc();</t>
  </si>
  <si>
    <t>after simulation run: System.gc();</t>
  </si>
  <si>
    <t>after experiment</t>
  </si>
  <si>
    <t>Tools --&gt; preferences --&gt; runtime --&gt; number of processors for parallel execution --&gt; select 12</t>
  </si>
  <si>
    <t>task manager --&gt; details --&gt; (right click) on AnyLogic --&gt;processor affinity (check all processors)</t>
  </si>
  <si>
    <t>set priority --&gt; real time or high</t>
  </si>
  <si>
    <t>do both for AnyLogic and Java</t>
  </si>
  <si>
    <t>Control panel --&gt; System properties --&gt; Advanced --&gt; Performace --&gt;Setting --&gt; Advanced --&gt; virtual memory --&gt; Change --&gt; Custom size (5 times of physical memory)</t>
  </si>
  <si>
    <t>mean(case_dcc)</t>
  </si>
  <si>
    <t>mean(percentnash_~l)</t>
  </si>
  <si>
    <t>table year if (year==20|year==25| year==30| year==35|year==40| year==45| year==50) &amp;  simulation&lt;=30, contents(mean percentnash_total mean case_allNash) cellwidth(20)</t>
  </si>
  <si>
    <t>case_inciHcc</t>
  </si>
  <si>
    <t>Figure 4</t>
  </si>
  <si>
    <t>Conf.</t>
  </si>
  <si>
    <t>case_inciTransplant_20to25</t>
  </si>
  <si>
    <t>case_inciTransplant_26to30</t>
  </si>
  <si>
    <t>case_inciTransplant_31to35</t>
  </si>
  <si>
    <t>case_inciTransplant_36to40</t>
  </si>
  <si>
    <t>case_inciTransplant_41to45</t>
  </si>
  <si>
    <t>case_inciTransplant_46to50</t>
  </si>
  <si>
    <t>2020-2025</t>
  </si>
  <si>
    <t>2026-2030</t>
  </si>
  <si>
    <t>2031-2035</t>
  </si>
  <si>
    <t>2036-2040</t>
  </si>
  <si>
    <t>2041-2045</t>
  </si>
  <si>
    <t>2046-2050</t>
  </si>
  <si>
    <t>Hepatocellular carcinoma</t>
  </si>
  <si>
    <t>Liver transplant</t>
  </si>
  <si>
    <t>c.case_inciHcc@year</t>
  </si>
  <si>
    <t>c.case_inciTransplant@year</t>
  </si>
  <si>
    <t>mean case_inciHcc case_inciTransplant if simulation&lt;=30 &amp; (year&gt;=20), over(year)</t>
  </si>
  <si>
    <t>mean(case_inciLiv~h)</t>
  </si>
  <si>
    <t>table year if (year==20|year==50) &amp;  simulation&lt;=30, contents(mean case_inciLiverdeath ) cellwidth(20)</t>
  </si>
  <si>
    <t>mean(case_inciDeath)</t>
  </si>
  <si>
    <t>SENSITIVITY ANALYSIS</t>
  </si>
  <si>
    <t>mean(overallNafld~e)</t>
  </si>
  <si>
    <t>"S:\MICRI\CVCR DATA\Rothberg&amp;McCullough-NAFLD\Aim 2\MASLD burden paper - Revision\Monte Carlo results\prevalence increase after 2030\prevalence increase after 2030.dta"</t>
  </si>
  <si>
    <t xml:space="preserve">table year if simulation&lt;=30 &amp; year &gt;=20, contents(mean overallNafldprevalence mean case_allNafld mean case_allNash) cellwidth(20)
</t>
  </si>
  <si>
    <t>Best-case</t>
  </si>
  <si>
    <t>Worst-case</t>
  </si>
  <si>
    <t>Need to rerun because results are not accurate</t>
  </si>
  <si>
    <t>Supplementary figure 7</t>
  </si>
  <si>
    <t>Supplementary figure 8</t>
  </si>
  <si>
    <t>"S:\MICRI\CVCR DATA\Rothberg&amp;McCullough-NAFLD\Aim 2\MASLD burden paper - Revision\Monte Carlo results\nafld prevalence = 23 percent\nafld prevalence 23 percent in 2000.dta"</t>
  </si>
  <si>
    <t>Prevalence in 2000 = 23.2%</t>
  </si>
  <si>
    <t>Prevalence in 2000 = 32.3%</t>
  </si>
  <si>
    <t>Double check if having time</t>
  </si>
  <si>
    <t>Supplementary figure 9</t>
  </si>
  <si>
    <t>"S:\MICRI\CVCR DATA\Rothberg&amp;McCullough-NAFLD\Aim 2\MASLD burden paper - Revision\Monte Carlo results\nash 10.2\nash proportion 10.2 percent in 2000.dta"</t>
  </si>
  <si>
    <t>Proportion in 2000 = 10.2%</t>
  </si>
  <si>
    <t>Proportion in 2000 = 15.6%</t>
  </si>
  <si>
    <t>best case</t>
  </si>
  <si>
    <t>worst case</t>
  </si>
  <si>
    <t>UPDATE ON 2024-10-24 at 11:13 pm</t>
  </si>
  <si>
    <t xml:space="preserve">All other results </t>
  </si>
  <si>
    <t>1 run only</t>
  </si>
  <si>
    <t>need to rerun everything because previous model was wrong</t>
  </si>
  <si>
    <t>H:\NAFLD\R01HS026937\Aim 2\Burden of NAFLD in adults\Lifecycle -base case-paper revision-PSA-2024-10-24</t>
  </si>
  <si>
    <t>Phuc runs on Ola's computer</t>
  </si>
  <si>
    <t>Phuc runs on Phuc's computer</t>
  </si>
  <si>
    <t>C:\Users\lep\OneDrive - Cleveland Clinic\Documents\For temp work from shared drive\Lifecycle -base case-paper revision-PSA-2024-10-24</t>
  </si>
  <si>
    <t>Ola runs on Phuc's computer</t>
  </si>
  <si>
    <t>Shared drive</t>
  </si>
  <si>
    <t>Ola runs on Ola's computer</t>
  </si>
  <si>
    <t>Ola's personal drive</t>
  </si>
  <si>
    <t>nafld prevalence = 32% in 2000</t>
  </si>
  <si>
    <t>nash proportion=15.6% in 2000</t>
  </si>
  <si>
    <t>Compare characteristics of NAFLD patients</t>
  </si>
  <si>
    <t>Diabetes mellitus</t>
  </si>
  <si>
    <t>Hypertension</t>
  </si>
  <si>
    <t>Male, % 52.48</t>
  </si>
  <si>
    <t>Age, mean (SE) 47.80</t>
  </si>
  <si>
    <t>Obese, % 47.66</t>
  </si>
  <si>
    <t>Hypertension, % 58.00</t>
  </si>
  <si>
    <t>Diabetes, % 18.26</t>
  </si>
  <si>
    <t>54.0 ± 12.0</t>
  </si>
  <si>
    <t>Male 2,612 (41.5%)</t>
  </si>
  <si>
    <t>BMI 35.4 ± 8.3</t>
  </si>
  <si>
    <t>Type 2 diabetes 3,249 (51.7%)</t>
  </si>
  <si>
    <t>Male, %</t>
  </si>
  <si>
    <t>35.4 (mean)</t>
  </si>
  <si>
    <t>34.2 (mean)</t>
  </si>
  <si>
    <t>47.6% obese</t>
  </si>
  <si>
    <t>NHANES III</t>
  </si>
  <si>
    <t>40% (after 10 years)</t>
  </si>
  <si>
    <t>60% (after 10 years)</t>
  </si>
  <si>
    <t>Not reported</t>
  </si>
  <si>
    <t>Authors' NAFLD database</t>
  </si>
  <si>
    <t>Age</t>
  </si>
  <si>
    <t>BMI</t>
  </si>
  <si>
    <t xml:space="preserve">Younossi et al., 2024 (doi: 10.1016/j.jhep.2024.01.014) </t>
  </si>
  <si>
    <t>Allen et al., 2018 (doi: 10.1002/hep.29546)</t>
  </si>
  <si>
    <t>For cover letter</t>
  </si>
  <si>
    <t>no need to rerun</t>
  </si>
  <si>
    <t>53 (median)</t>
  </si>
  <si>
    <t>1984-1990</t>
  </si>
  <si>
    <t>3/1000</t>
  </si>
  <si>
    <t>4.2/1000</t>
  </si>
  <si>
    <t>1997-2000</t>
  </si>
  <si>
    <t>6.2/1000</t>
  </si>
  <si>
    <t>per 1000</t>
  </si>
  <si>
    <t>https://www.cdc.gov/mmwr/preview/mmwrhtml/00001831.htm</t>
  </si>
  <si>
    <t>FINAL Results for REVISION paper</t>
  </si>
  <si>
    <t>mean(alive)</t>
  </si>
  <si>
    <t>supplementary table 4&amp;5</t>
  </si>
  <si>
    <t>Supplement figure 1</t>
  </si>
  <si>
    <t>Supplement table 10-Population validation</t>
  </si>
  <si>
    <t>Supplementary table 6</t>
  </si>
  <si>
    <t>nafldprevalence18to29</t>
  </si>
  <si>
    <t>nafldprevalence30to39</t>
  </si>
  <si>
    <t>nafldprevalence40to49</t>
  </si>
  <si>
    <t>nafldprevalence50to59</t>
  </si>
  <si>
    <t>nafldprevalence60to69</t>
  </si>
  <si>
    <t>nafldprevalence70to79</t>
  </si>
  <si>
    <t>nafldprevalence80plus</t>
  </si>
  <si>
    <t>S:\MICRI\CVCR DATA\Rothberg&amp;McCullough-NAFLD\Aim 2\MASLD burden paper - Revision\Monte Carlo results\Results-one run-2024-10-28-final for revision.dta</t>
  </si>
  <si>
    <t>Only ONE SIMULATION RUN</t>
  </si>
  <si>
    <t>mean overallNafldprevalence if analysis =="base case", over(year)</t>
  </si>
  <si>
    <t>mean percentnash if analysis =="base case", over(year)</t>
  </si>
  <si>
    <t>incidence_transplant</t>
  </si>
  <si>
    <t>The final base case model</t>
  </si>
  <si>
    <t>seed = 1</t>
  </si>
  <si>
    <t>hasTransplant =0.0062</t>
  </si>
  <si>
    <t>Results file</t>
  </si>
  <si>
    <t>Results-one run-2024-10-28</t>
  </si>
  <si>
    <t>The file "Results-one run" is for hasTransplant = 0.0065</t>
  </si>
  <si>
    <t>S:\MICRI\CVCR DATA\Rothberg&amp;McCullough-NAFLD\Aim 2\MASLD burden paper - Revision\Monte Carlo results</t>
  </si>
  <si>
    <t xml:space="preserve">table year if (year==20|year==25| year==30| year==35|year==40| year==45| year==50), contents(mean case_nafldaged18to29 mean case_nafldaged30to39 mean case_nafldaged40to49 mean case_nafldaged50to59 mean case_nafldaged60to69)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</si>
</sst>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000"/>
    <numFmt numFmtId="167" formatCode="0.0000000"/>
    <numFmt numFmtId="168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0"/>
      <color rgb="FF7F0055"/>
      <name val="Calibri"/>
      <family val="2"/>
    </font>
    <font>
      <sz val="10"/>
      <color rgb="FF000000"/>
      <name val="Calibri"/>
      <family val="2"/>
    </font>
    <font>
      <u/>
      <sz val="11"/>
      <color theme="10"/>
      <name val="Aptos Narrow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2"/>
      <color rgb="FF212121"/>
      <name val="Cambria"/>
      <family val="1"/>
    </font>
    <font>
      <sz val="10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0" borderId="0"/>
  </cellStyleXfs>
  <cellXfs count="6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0" fillId="4" borderId="0" xfId="0" applyFill="1"/>
    <xf numFmtId="0" fontId="0" fillId="5" borderId="0" xfId="0" applyFill="1"/>
    <xf numFmtId="0" fontId="0" fillId="6" borderId="0" xfId="0" applyFill="1"/>
    <xf numFmtId="165" fontId="0" fillId="0" borderId="0" xfId="0" applyNumberFormat="1"/>
    <xf numFmtId="166" fontId="0" fillId="0" borderId="0" xfId="0" applyNumberFormat="1"/>
    <xf numFmtId="0" fontId="5" fillId="6" borderId="0" xfId="0" applyFont="1" applyFill="1"/>
    <xf numFmtId="0" fontId="0" fillId="3" borderId="0" xfId="0" applyFill="1"/>
    <xf numFmtId="0" fontId="0" fillId="2" borderId="0" xfId="0" applyFill="1"/>
    <xf numFmtId="0" fontId="0" fillId="7" borderId="0" xfId="0" applyFill="1"/>
    <xf numFmtId="0" fontId="2" fillId="6" borderId="0" xfId="0" applyFont="1" applyFill="1"/>
    <xf numFmtId="0" fontId="3" fillId="2" borderId="0" xfId="0" applyFont="1" applyFill="1"/>
    <xf numFmtId="167" fontId="0" fillId="0" borderId="0" xfId="0" applyNumberFormat="1" applyAlignment="1">
      <alignment horizontal="center"/>
    </xf>
    <xf numFmtId="0" fontId="6" fillId="0" borderId="0" xfId="0" applyFont="1"/>
    <xf numFmtId="165" fontId="0" fillId="4" borderId="0" xfId="0" applyNumberFormat="1" applyFill="1"/>
    <xf numFmtId="0" fontId="0" fillId="0" borderId="0" xfId="0" applyAlignment="1">
      <alignment horizontal="right"/>
    </xf>
    <xf numFmtId="168" fontId="0" fillId="0" borderId="0" xfId="0" applyNumberFormat="1"/>
    <xf numFmtId="0" fontId="8" fillId="2" borderId="0" xfId="0" applyFont="1" applyFill="1"/>
    <xf numFmtId="0" fontId="6" fillId="2" borderId="0" xfId="0" applyFont="1" applyFill="1"/>
    <xf numFmtId="0" fontId="9" fillId="6" borderId="0" xfId="0" applyFont="1" applyFill="1"/>
    <xf numFmtId="0" fontId="10" fillId="8" borderId="0" xfId="0" applyFont="1" applyFill="1" applyAlignment="1">
      <alignment vertical="center"/>
    </xf>
    <xf numFmtId="0" fontId="11" fillId="8" borderId="0" xfId="0" applyFont="1" applyFill="1" applyAlignment="1">
      <alignment vertical="center"/>
    </xf>
    <xf numFmtId="11" fontId="0" fillId="0" borderId="0" xfId="0" applyNumberFormat="1"/>
    <xf numFmtId="3" fontId="0" fillId="0" borderId="0" xfId="0" applyNumberFormat="1"/>
    <xf numFmtId="0" fontId="6" fillId="3" borderId="0" xfId="0" applyFont="1" applyFill="1"/>
    <xf numFmtId="0" fontId="8" fillId="3" borderId="0" xfId="0" applyFont="1" applyFill="1"/>
    <xf numFmtId="0" fontId="0" fillId="2" borderId="0" xfId="0" applyFill="1" applyAlignment="1">
      <alignment horizontal="right"/>
    </xf>
    <xf numFmtId="165" fontId="0" fillId="2" borderId="0" xfId="0" applyNumberFormat="1" applyFill="1"/>
    <xf numFmtId="0" fontId="6" fillId="0" borderId="0" xfId="0" quotePrefix="1" applyFont="1"/>
    <xf numFmtId="0" fontId="0" fillId="9" borderId="0" xfId="0" applyFill="1"/>
    <xf numFmtId="0" fontId="6" fillId="10" borderId="0" xfId="0" applyFont="1" applyFill="1"/>
    <xf numFmtId="0" fontId="0" fillId="10" borderId="0" xfId="0" applyFill="1"/>
    <xf numFmtId="3" fontId="14" fillId="0" borderId="4" xfId="2" applyNumberFormat="1" applyFont="1" applyBorder="1" applyAlignment="1">
      <alignment horizontal="right"/>
    </xf>
    <xf numFmtId="3" fontId="15" fillId="0" borderId="5" xfId="0" applyNumberFormat="1" applyFont="1" applyBorder="1" applyAlignment="1">
      <alignment horizontal="right"/>
    </xf>
    <xf numFmtId="3" fontId="15" fillId="0" borderId="5" xfId="0" applyNumberFormat="1" applyFont="1" applyBorder="1" applyAlignment="1">
      <alignment horizontal="right" vertical="center"/>
    </xf>
    <xf numFmtId="0" fontId="14" fillId="0" borderId="3" xfId="2" applyFont="1" applyBorder="1" applyAlignment="1">
      <alignment horizontal="right"/>
    </xf>
    <xf numFmtId="0" fontId="12" fillId="0" borderId="0" xfId="1"/>
    <xf numFmtId="10" fontId="0" fillId="0" borderId="0" xfId="0" applyNumberFormat="1"/>
    <xf numFmtId="0" fontId="0" fillId="0" borderId="0" xfId="0" applyAlignment="1">
      <alignment horizontal="left" indent="1"/>
    </xf>
    <xf numFmtId="167" fontId="0" fillId="0" borderId="0" xfId="0" applyNumberFormat="1"/>
    <xf numFmtId="0" fontId="0" fillId="8" borderId="0" xfId="0" applyFill="1"/>
    <xf numFmtId="3" fontId="16" fillId="0" borderId="0" xfId="0" applyNumberFormat="1" applyFont="1"/>
    <xf numFmtId="0" fontId="5" fillId="0" borderId="0" xfId="0" applyFont="1"/>
    <xf numFmtId="0" fontId="1" fillId="0" borderId="0" xfId="0" applyFont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Alignment="1">
      <alignment horizontal="left" vertical="top"/>
    </xf>
    <xf numFmtId="0" fontId="0" fillId="0" borderId="5" xfId="0" applyBorder="1"/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right"/>
    </xf>
    <xf numFmtId="10" fontId="0" fillId="0" borderId="5" xfId="0" applyNumberFormat="1" applyBorder="1"/>
    <xf numFmtId="9" fontId="0" fillId="0" borderId="5" xfId="0" applyNumberFormat="1" applyBorder="1"/>
    <xf numFmtId="0" fontId="3" fillId="2" borderId="0" xfId="0" applyFont="1" applyFill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3">
    <cellStyle name="Hyperlink" xfId="1" builtinId="8"/>
    <cellStyle name="Normal" xfId="0" builtinId="0"/>
    <cellStyle name="Normal 2" xfId="2" xr:uid="{48F19745-0043-42A8-AE57-87ABC319A6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Sheet1!$Q$8</c:f>
              <c:strCache>
                <c:ptCount val="1"/>
                <c:pt idx="0">
                  <c:v>MASLD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Sheet1!$P$9:$P$17</c:f>
              <c:strCache>
                <c:ptCount val="9"/>
                <c:pt idx="0">
                  <c:v>2001-2002</c:v>
                </c:pt>
                <c:pt idx="1">
                  <c:v>2003-2004</c:v>
                </c:pt>
                <c:pt idx="2">
                  <c:v>2005-2006</c:v>
                </c:pt>
                <c:pt idx="3">
                  <c:v>2007-2008</c:v>
                </c:pt>
                <c:pt idx="4">
                  <c:v>2009-2010</c:v>
                </c:pt>
                <c:pt idx="5">
                  <c:v>2011-2012</c:v>
                </c:pt>
                <c:pt idx="6">
                  <c:v>2013-2014</c:v>
                </c:pt>
                <c:pt idx="7">
                  <c:v>2015-2016</c:v>
                </c:pt>
                <c:pt idx="8">
                  <c:v>2017-2018</c:v>
                </c:pt>
              </c:strCache>
            </c:strRef>
          </c:cat>
          <c:val>
            <c:numRef>
              <c:f>Sheet1!$Q$9:$Q$17</c:f>
              <c:numCache>
                <c:formatCode>General</c:formatCode>
                <c:ptCount val="9"/>
                <c:pt idx="0">
                  <c:v>30.040090000000003</c:v>
                </c:pt>
                <c:pt idx="1">
                  <c:v>26.619419999999998</c:v>
                </c:pt>
                <c:pt idx="2" formatCode="0.000000">
                  <c:v>28.654039999999998</c:v>
                </c:pt>
                <c:pt idx="3" formatCode="0.000000">
                  <c:v>31.684180000000001</c:v>
                </c:pt>
                <c:pt idx="4" formatCode="0.000000">
                  <c:v>32.413820000000001</c:v>
                </c:pt>
                <c:pt idx="5" formatCode="0.000000">
                  <c:v>33.158789999999996</c:v>
                </c:pt>
                <c:pt idx="6" formatCode="0.000000">
                  <c:v>30.23657</c:v>
                </c:pt>
                <c:pt idx="7" formatCode="0.000000">
                  <c:v>32.964210000000001</c:v>
                </c:pt>
                <c:pt idx="8" formatCode="0.000000">
                  <c:v>33.461600000000004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20-4468-AD04-39B4D275242A}"/>
            </c:ext>
          </c:extLst>
        </c:ser>
        <c:ser>
          <c:idx val="1"/>
          <c:order val="1"/>
          <c:tx>
            <c:strRef>
              <c:f>Sheet1!$S$8</c:f>
              <c:strCache>
                <c:ptCount val="1"/>
                <c:pt idx="0">
                  <c:v>MASH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Sheet1!$P$9:$P$17</c:f>
              <c:strCache>
                <c:ptCount val="9"/>
                <c:pt idx="0">
                  <c:v>2001-2002</c:v>
                </c:pt>
                <c:pt idx="1">
                  <c:v>2003-2004</c:v>
                </c:pt>
                <c:pt idx="2">
                  <c:v>2005-2006</c:v>
                </c:pt>
                <c:pt idx="3">
                  <c:v>2007-2008</c:v>
                </c:pt>
                <c:pt idx="4">
                  <c:v>2009-2010</c:v>
                </c:pt>
                <c:pt idx="5">
                  <c:v>2011-2012</c:v>
                </c:pt>
                <c:pt idx="6">
                  <c:v>2013-2014</c:v>
                </c:pt>
                <c:pt idx="7">
                  <c:v>2015-2016</c:v>
                </c:pt>
                <c:pt idx="8">
                  <c:v>2017-2018</c:v>
                </c:pt>
              </c:strCache>
            </c:strRef>
          </c:cat>
          <c:val>
            <c:numRef>
              <c:f>Sheet1!$S$9:$S$17</c:f>
              <c:numCache>
                <c:formatCode>General</c:formatCode>
                <c:ptCount val="9"/>
                <c:pt idx="0">
                  <c:v>14.680869999999999</c:v>
                </c:pt>
                <c:pt idx="1">
                  <c:v>13.439539999999999</c:v>
                </c:pt>
                <c:pt idx="2">
                  <c:v>14.91188</c:v>
                </c:pt>
                <c:pt idx="3">
                  <c:v>15.925829999999999</c:v>
                </c:pt>
                <c:pt idx="4">
                  <c:v>17.521419999999999</c:v>
                </c:pt>
                <c:pt idx="5">
                  <c:v>17.615690000000001</c:v>
                </c:pt>
                <c:pt idx="6">
                  <c:v>16.44098</c:v>
                </c:pt>
                <c:pt idx="7">
                  <c:v>16.38184</c:v>
                </c:pt>
                <c:pt idx="8">
                  <c:v>18.341850000000001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020-4468-AD04-39B4D275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778848"/>
        <c:axId val="226849040"/>
      </c:lineChart>
      <c:catAx>
        <c:axId val="12197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49040"/>
        <c:crosses val="autoZero"/>
        <c:auto val="1"/>
        <c:lblAlgn val="ctr"/>
        <c:lblOffset val="100"/>
        <c:noMultiLvlLbl val="1"/>
      </c:catAx>
      <c:valAx>
        <c:axId val="2268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Prevalence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Results!$C$180</c:f>
              <c:strCache>
                <c:ptCount val="1"/>
                <c:pt idx="0">
                  <c:v>Worst-case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Results!$A$181:$A$211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Results!$C$181:$C$211</c:f>
              <c:numCache>
                <c:formatCode>General</c:formatCode>
                <c:ptCount val="31"/>
                <c:pt idx="0">
                  <c:v>86252392</c:v>
                </c:pt>
                <c:pt idx="1">
                  <c:v>87688032</c:v>
                </c:pt>
                <c:pt idx="2">
                  <c:v>88910664</c:v>
                </c:pt>
                <c:pt idx="3">
                  <c:v>90317968</c:v>
                </c:pt>
                <c:pt idx="4">
                  <c:v>91702272</c:v>
                </c:pt>
                <c:pt idx="5">
                  <c:v>93063552</c:v>
                </c:pt>
                <c:pt idx="6">
                  <c:v>94401216</c:v>
                </c:pt>
                <c:pt idx="7">
                  <c:v>95714208</c:v>
                </c:pt>
                <c:pt idx="8">
                  <c:v>96988496</c:v>
                </c:pt>
                <c:pt idx="9">
                  <c:v>98210016</c:v>
                </c:pt>
                <c:pt idx="10">
                  <c:v>99390304</c:v>
                </c:pt>
                <c:pt idx="11">
                  <c:v>100535976</c:v>
                </c:pt>
                <c:pt idx="12">
                  <c:v>101656432</c:v>
                </c:pt>
                <c:pt idx="13">
                  <c:v>102737792</c:v>
                </c:pt>
                <c:pt idx="14">
                  <c:v>103771608</c:v>
                </c:pt>
                <c:pt idx="15">
                  <c:v>104748208</c:v>
                </c:pt>
                <c:pt idx="16">
                  <c:v>105679792</c:v>
                </c:pt>
                <c:pt idx="17">
                  <c:v>106577120</c:v>
                </c:pt>
                <c:pt idx="18">
                  <c:v>107422544</c:v>
                </c:pt>
                <c:pt idx="19">
                  <c:v>108243832</c:v>
                </c:pt>
                <c:pt idx="20">
                  <c:v>109009368</c:v>
                </c:pt>
                <c:pt idx="21">
                  <c:v>109732080</c:v>
                </c:pt>
                <c:pt idx="22">
                  <c:v>110690208</c:v>
                </c:pt>
                <c:pt idx="23">
                  <c:v>111611000</c:v>
                </c:pt>
                <c:pt idx="24">
                  <c:v>112474040</c:v>
                </c:pt>
                <c:pt idx="25">
                  <c:v>113313816</c:v>
                </c:pt>
                <c:pt idx="26">
                  <c:v>114123704</c:v>
                </c:pt>
                <c:pt idx="27">
                  <c:v>114897960</c:v>
                </c:pt>
                <c:pt idx="28">
                  <c:v>115641040</c:v>
                </c:pt>
                <c:pt idx="29">
                  <c:v>116360976</c:v>
                </c:pt>
                <c:pt idx="30">
                  <c:v>117052856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3-45F9-AAA5-05810E8C0408}"/>
            </c:ext>
          </c:extLst>
        </c:ser>
        <c:ser>
          <c:idx val="1"/>
          <c:order val="1"/>
          <c:tx>
            <c:strRef>
              <c:f>Results!$H$180</c:f>
              <c:strCache>
                <c:ptCount val="1"/>
                <c:pt idx="0">
                  <c:v>Best-case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Results!$A$181:$A$211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Results!$H$181:$H$211</c:f>
              <c:numCache>
                <c:formatCode>General</c:formatCode>
                <c:ptCount val="31"/>
                <c:pt idx="0">
                  <c:v>85930944</c:v>
                </c:pt>
                <c:pt idx="1">
                  <c:v>87226672</c:v>
                </c:pt>
                <c:pt idx="2">
                  <c:v>88279152</c:v>
                </c:pt>
                <c:pt idx="3">
                  <c:v>89488424</c:v>
                </c:pt>
                <c:pt idx="4">
                  <c:v>90651968</c:v>
                </c:pt>
                <c:pt idx="5">
                  <c:v>91769848</c:v>
                </c:pt>
                <c:pt idx="6">
                  <c:v>92840384</c:v>
                </c:pt>
                <c:pt idx="7">
                  <c:v>93855760</c:v>
                </c:pt>
                <c:pt idx="8">
                  <c:v>94816976</c:v>
                </c:pt>
                <c:pt idx="9">
                  <c:v>95703392</c:v>
                </c:pt>
                <c:pt idx="10">
                  <c:v>96536976</c:v>
                </c:pt>
                <c:pt idx="11">
                  <c:v>97312240</c:v>
                </c:pt>
                <c:pt idx="12">
                  <c:v>98037376</c:v>
                </c:pt>
                <c:pt idx="13">
                  <c:v>98709656</c:v>
                </c:pt>
                <c:pt idx="14">
                  <c:v>99316288</c:v>
                </c:pt>
                <c:pt idx="15">
                  <c:v>99841824</c:v>
                </c:pt>
                <c:pt idx="16">
                  <c:v>100330864</c:v>
                </c:pt>
                <c:pt idx="17">
                  <c:v>100757296</c:v>
                </c:pt>
                <c:pt idx="18">
                  <c:v>101131056</c:v>
                </c:pt>
                <c:pt idx="19">
                  <c:v>101458632</c:v>
                </c:pt>
                <c:pt idx="20">
                  <c:v>101720624</c:v>
                </c:pt>
                <c:pt idx="21">
                  <c:v>101942184</c:v>
                </c:pt>
                <c:pt idx="22">
                  <c:v>102367360</c:v>
                </c:pt>
                <c:pt idx="23">
                  <c:v>102741552</c:v>
                </c:pt>
                <c:pt idx="24">
                  <c:v>103066688</c:v>
                </c:pt>
                <c:pt idx="25">
                  <c:v>103351064</c:v>
                </c:pt>
                <c:pt idx="26">
                  <c:v>103605320</c:v>
                </c:pt>
                <c:pt idx="27">
                  <c:v>103822064</c:v>
                </c:pt>
                <c:pt idx="28">
                  <c:v>104006624</c:v>
                </c:pt>
                <c:pt idx="29">
                  <c:v>104160704</c:v>
                </c:pt>
                <c:pt idx="30">
                  <c:v>104290480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3-45F9-AAA5-05810E8C0408}"/>
            </c:ext>
          </c:extLst>
        </c:ser>
        <c:ser>
          <c:idx val="2"/>
          <c:order val="2"/>
          <c:tx>
            <c:strRef>
              <c:f>Results!$M$180</c:f>
              <c:strCache>
                <c:ptCount val="1"/>
                <c:pt idx="0">
                  <c:v>Base-case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Results!$A$181:$A$211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Results!$M$181:$M$211</c:f>
              <c:numCache>
                <c:formatCode>General</c:formatCode>
                <c:ptCount val="31"/>
                <c:pt idx="0">
                  <c:v>85938720</c:v>
                </c:pt>
                <c:pt idx="1">
                  <c:v>87225840</c:v>
                </c:pt>
                <c:pt idx="2">
                  <c:v>88274224</c:v>
                </c:pt>
                <c:pt idx="3">
                  <c:v>89490824</c:v>
                </c:pt>
                <c:pt idx="4">
                  <c:v>90657488</c:v>
                </c:pt>
                <c:pt idx="5">
                  <c:v>91766376</c:v>
                </c:pt>
                <c:pt idx="6">
                  <c:v>92838080</c:v>
                </c:pt>
                <c:pt idx="7">
                  <c:v>93864440</c:v>
                </c:pt>
                <c:pt idx="8">
                  <c:v>94824176</c:v>
                </c:pt>
                <c:pt idx="9">
                  <c:v>95711952</c:v>
                </c:pt>
                <c:pt idx="10">
                  <c:v>96536240</c:v>
                </c:pt>
                <c:pt idx="11">
                  <c:v>97307128</c:v>
                </c:pt>
                <c:pt idx="12">
                  <c:v>98030704</c:v>
                </c:pt>
                <c:pt idx="13">
                  <c:v>98701216</c:v>
                </c:pt>
                <c:pt idx="14">
                  <c:v>99308416</c:v>
                </c:pt>
                <c:pt idx="15">
                  <c:v>99848040</c:v>
                </c:pt>
                <c:pt idx="16">
                  <c:v>100328688</c:v>
                </c:pt>
                <c:pt idx="17">
                  <c:v>100757488</c:v>
                </c:pt>
                <c:pt idx="18">
                  <c:v>101130816</c:v>
                </c:pt>
                <c:pt idx="19">
                  <c:v>101463576</c:v>
                </c:pt>
                <c:pt idx="20">
                  <c:v>101735792</c:v>
                </c:pt>
                <c:pt idx="21">
                  <c:v>101949920</c:v>
                </c:pt>
                <c:pt idx="22">
                  <c:v>102377504</c:v>
                </c:pt>
                <c:pt idx="23">
                  <c:v>102755344</c:v>
                </c:pt>
                <c:pt idx="24">
                  <c:v>103085264</c:v>
                </c:pt>
                <c:pt idx="25">
                  <c:v>103378824</c:v>
                </c:pt>
                <c:pt idx="26">
                  <c:v>103624096</c:v>
                </c:pt>
                <c:pt idx="27">
                  <c:v>103834704</c:v>
                </c:pt>
                <c:pt idx="28">
                  <c:v>104014736</c:v>
                </c:pt>
                <c:pt idx="29">
                  <c:v>104156840</c:v>
                </c:pt>
                <c:pt idx="30">
                  <c:v>104294256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93-45F9-AAA5-05810E8C0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721264"/>
        <c:axId val="763711664"/>
      </c:scatterChart>
      <c:valAx>
        <c:axId val="763721264"/>
        <c:scaling>
          <c:orientation val="minMax"/>
          <c:max val="205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11664"/>
        <c:crosses val="autoZero"/>
        <c:crossBetween val="midCat"/>
      </c:valAx>
      <c:valAx>
        <c:axId val="7637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2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Results!$D$180</c:f>
              <c:strCache>
                <c:ptCount val="1"/>
                <c:pt idx="0">
                  <c:v>Worst-case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Results!$A$181:$A$211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Results!$D$181:$D$211</c:f>
              <c:numCache>
                <c:formatCode>General</c:formatCode>
                <c:ptCount val="31"/>
                <c:pt idx="0">
                  <c:v>16966816</c:v>
                </c:pt>
                <c:pt idx="1">
                  <c:v>17415464</c:v>
                </c:pt>
                <c:pt idx="2">
                  <c:v>17818370</c:v>
                </c:pt>
                <c:pt idx="3">
                  <c:v>18259026</c:v>
                </c:pt>
                <c:pt idx="4">
                  <c:v>18689694</c:v>
                </c:pt>
                <c:pt idx="5">
                  <c:v>19109014</c:v>
                </c:pt>
                <c:pt idx="6">
                  <c:v>19526310</c:v>
                </c:pt>
                <c:pt idx="7">
                  <c:v>19930036</c:v>
                </c:pt>
                <c:pt idx="8">
                  <c:v>20320834</c:v>
                </c:pt>
                <c:pt idx="9">
                  <c:v>20697836</c:v>
                </c:pt>
                <c:pt idx="10">
                  <c:v>21059150</c:v>
                </c:pt>
                <c:pt idx="11">
                  <c:v>21410916</c:v>
                </c:pt>
                <c:pt idx="12">
                  <c:v>21750806</c:v>
                </c:pt>
                <c:pt idx="13">
                  <c:v>22077104</c:v>
                </c:pt>
                <c:pt idx="14">
                  <c:v>22390936</c:v>
                </c:pt>
                <c:pt idx="15">
                  <c:v>22691576</c:v>
                </c:pt>
                <c:pt idx="16">
                  <c:v>22977426</c:v>
                </c:pt>
                <c:pt idx="17">
                  <c:v>23245650</c:v>
                </c:pt>
                <c:pt idx="18">
                  <c:v>23503854</c:v>
                </c:pt>
                <c:pt idx="19">
                  <c:v>23750610</c:v>
                </c:pt>
                <c:pt idx="20">
                  <c:v>23981434</c:v>
                </c:pt>
                <c:pt idx="21">
                  <c:v>24202556</c:v>
                </c:pt>
                <c:pt idx="22">
                  <c:v>24478034</c:v>
                </c:pt>
                <c:pt idx="23">
                  <c:v>24740964</c:v>
                </c:pt>
                <c:pt idx="24">
                  <c:v>24992656</c:v>
                </c:pt>
                <c:pt idx="25">
                  <c:v>25232090</c:v>
                </c:pt>
                <c:pt idx="26">
                  <c:v>25458664</c:v>
                </c:pt>
                <c:pt idx="27">
                  <c:v>25676530</c:v>
                </c:pt>
                <c:pt idx="28">
                  <c:v>25879986</c:v>
                </c:pt>
                <c:pt idx="29">
                  <c:v>26078120</c:v>
                </c:pt>
                <c:pt idx="30">
                  <c:v>26271294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6C-4A8A-832F-266CBE3CD67D}"/>
            </c:ext>
          </c:extLst>
        </c:ser>
        <c:ser>
          <c:idx val="1"/>
          <c:order val="1"/>
          <c:tx>
            <c:strRef>
              <c:f>Results!$I$180</c:f>
              <c:strCache>
                <c:ptCount val="1"/>
                <c:pt idx="0">
                  <c:v>Best-case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Results!$A$181:$A$211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Results!$I$181:$I$211</c:f>
              <c:numCache>
                <c:formatCode>General</c:formatCode>
                <c:ptCount val="31"/>
                <c:pt idx="0">
                  <c:v>14838360</c:v>
                </c:pt>
                <c:pt idx="1">
                  <c:v>15158640</c:v>
                </c:pt>
                <c:pt idx="2">
                  <c:v>15437777</c:v>
                </c:pt>
                <c:pt idx="3">
                  <c:v>15744657</c:v>
                </c:pt>
                <c:pt idx="4">
                  <c:v>16040793</c:v>
                </c:pt>
                <c:pt idx="5">
                  <c:v>16326473</c:v>
                </c:pt>
                <c:pt idx="6">
                  <c:v>16597797</c:v>
                </c:pt>
                <c:pt idx="7">
                  <c:v>16859750</c:v>
                </c:pt>
                <c:pt idx="8">
                  <c:v>17108050</c:v>
                </c:pt>
                <c:pt idx="9">
                  <c:v>17338556</c:v>
                </c:pt>
                <c:pt idx="10">
                  <c:v>17558370</c:v>
                </c:pt>
                <c:pt idx="11">
                  <c:v>17764610</c:v>
                </c:pt>
                <c:pt idx="12">
                  <c:v>17958514</c:v>
                </c:pt>
                <c:pt idx="13">
                  <c:v>18137690</c:v>
                </c:pt>
                <c:pt idx="14">
                  <c:v>18305286</c:v>
                </c:pt>
                <c:pt idx="15">
                  <c:v>18454656</c:v>
                </c:pt>
                <c:pt idx="16">
                  <c:v>18591550</c:v>
                </c:pt>
                <c:pt idx="17">
                  <c:v>18716380</c:v>
                </c:pt>
                <c:pt idx="18">
                  <c:v>18831060</c:v>
                </c:pt>
                <c:pt idx="19">
                  <c:v>18932020</c:v>
                </c:pt>
                <c:pt idx="20">
                  <c:v>19018896</c:v>
                </c:pt>
                <c:pt idx="21">
                  <c:v>19105836</c:v>
                </c:pt>
                <c:pt idx="22">
                  <c:v>19226224</c:v>
                </c:pt>
                <c:pt idx="23">
                  <c:v>19332860</c:v>
                </c:pt>
                <c:pt idx="24">
                  <c:v>19431780</c:v>
                </c:pt>
                <c:pt idx="25">
                  <c:v>19515436</c:v>
                </c:pt>
                <c:pt idx="26">
                  <c:v>19591586</c:v>
                </c:pt>
                <c:pt idx="27">
                  <c:v>19657180</c:v>
                </c:pt>
                <c:pt idx="28">
                  <c:v>19717464</c:v>
                </c:pt>
                <c:pt idx="29">
                  <c:v>19768336</c:v>
                </c:pt>
                <c:pt idx="30">
                  <c:v>19816990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6C-4A8A-832F-266CBE3CD67D}"/>
            </c:ext>
          </c:extLst>
        </c:ser>
        <c:ser>
          <c:idx val="2"/>
          <c:order val="2"/>
          <c:tx>
            <c:strRef>
              <c:f>Results!$N$180</c:f>
              <c:strCache>
                <c:ptCount val="1"/>
                <c:pt idx="0">
                  <c:v>Base-case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Results!$A$181:$A$211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Results!$N$181:$N$211</c:f>
              <c:numCache>
                <c:formatCode>General</c:formatCode>
                <c:ptCount val="31"/>
                <c:pt idx="0">
                  <c:v>14841133</c:v>
                </c:pt>
                <c:pt idx="1">
                  <c:v>15163377</c:v>
                </c:pt>
                <c:pt idx="2">
                  <c:v>15440393</c:v>
                </c:pt>
                <c:pt idx="3">
                  <c:v>15745683</c:v>
                </c:pt>
                <c:pt idx="4">
                  <c:v>16039540</c:v>
                </c:pt>
                <c:pt idx="5">
                  <c:v>16320293</c:v>
                </c:pt>
                <c:pt idx="6">
                  <c:v>16593627</c:v>
                </c:pt>
                <c:pt idx="7">
                  <c:v>16856730</c:v>
                </c:pt>
                <c:pt idx="8">
                  <c:v>17098734</c:v>
                </c:pt>
                <c:pt idx="9">
                  <c:v>17326400</c:v>
                </c:pt>
                <c:pt idx="10">
                  <c:v>17545376</c:v>
                </c:pt>
                <c:pt idx="11">
                  <c:v>17747734</c:v>
                </c:pt>
                <c:pt idx="12">
                  <c:v>17939556</c:v>
                </c:pt>
                <c:pt idx="13">
                  <c:v>18120974</c:v>
                </c:pt>
                <c:pt idx="14">
                  <c:v>18291284</c:v>
                </c:pt>
                <c:pt idx="15">
                  <c:v>18444364</c:v>
                </c:pt>
                <c:pt idx="16">
                  <c:v>18585936</c:v>
                </c:pt>
                <c:pt idx="17">
                  <c:v>18713910</c:v>
                </c:pt>
                <c:pt idx="18">
                  <c:v>18827520</c:v>
                </c:pt>
                <c:pt idx="19">
                  <c:v>18925724</c:v>
                </c:pt>
                <c:pt idx="20">
                  <c:v>19018210</c:v>
                </c:pt>
                <c:pt idx="21">
                  <c:v>19097484</c:v>
                </c:pt>
                <c:pt idx="22">
                  <c:v>19217574</c:v>
                </c:pt>
                <c:pt idx="23">
                  <c:v>19324936</c:v>
                </c:pt>
                <c:pt idx="24">
                  <c:v>19420870</c:v>
                </c:pt>
                <c:pt idx="25">
                  <c:v>19511324</c:v>
                </c:pt>
                <c:pt idx="26">
                  <c:v>19587510</c:v>
                </c:pt>
                <c:pt idx="27">
                  <c:v>19656576</c:v>
                </c:pt>
                <c:pt idx="28">
                  <c:v>19717460</c:v>
                </c:pt>
                <c:pt idx="29">
                  <c:v>19769604</c:v>
                </c:pt>
                <c:pt idx="30">
                  <c:v>19818556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6C-4A8A-832F-266CBE3CD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84016"/>
        <c:axId val="731780656"/>
      </c:scatterChart>
      <c:valAx>
        <c:axId val="731784016"/>
        <c:scaling>
          <c:orientation val="minMax"/>
          <c:max val="205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0656"/>
        <c:crosses val="autoZero"/>
        <c:crossBetween val="midCat"/>
      </c:valAx>
      <c:valAx>
        <c:axId val="7317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Results!$C$221</c:f>
              <c:strCache>
                <c:ptCount val="1"/>
                <c:pt idx="0">
                  <c:v>Prevalence in 2000 = 23.2%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Results!$A$222:$A$252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Results!$C$222:$C$252</c:f>
              <c:numCache>
                <c:formatCode>General</c:formatCode>
                <c:ptCount val="31"/>
                <c:pt idx="0">
                  <c:v>87309440</c:v>
                </c:pt>
                <c:pt idx="1">
                  <c:v>89072608</c:v>
                </c:pt>
                <c:pt idx="2">
                  <c:v>90610792</c:v>
                </c:pt>
                <c:pt idx="3">
                  <c:v>92316832</c:v>
                </c:pt>
                <c:pt idx="4">
                  <c:v>94129928</c:v>
                </c:pt>
                <c:pt idx="5">
                  <c:v>96045360</c:v>
                </c:pt>
                <c:pt idx="6">
                  <c:v>97930584</c:v>
                </c:pt>
                <c:pt idx="7">
                  <c:v>99800208</c:v>
                </c:pt>
                <c:pt idx="8">
                  <c:v>101634880</c:v>
                </c:pt>
                <c:pt idx="9">
                  <c:v>103422168</c:v>
                </c:pt>
                <c:pt idx="10">
                  <c:v>105170520</c:v>
                </c:pt>
                <c:pt idx="11">
                  <c:v>106877128</c:v>
                </c:pt>
                <c:pt idx="12">
                  <c:v>108551552</c:v>
                </c:pt>
                <c:pt idx="13">
                  <c:v>110155016</c:v>
                </c:pt>
                <c:pt idx="14">
                  <c:v>111681912</c:v>
                </c:pt>
                <c:pt idx="15">
                  <c:v>113118000</c:v>
                </c:pt>
                <c:pt idx="16">
                  <c:v>114477256</c:v>
                </c:pt>
                <c:pt idx="17">
                  <c:v>115776424</c:v>
                </c:pt>
                <c:pt idx="18">
                  <c:v>116991568</c:v>
                </c:pt>
                <c:pt idx="19">
                  <c:v>118147024</c:v>
                </c:pt>
                <c:pt idx="20">
                  <c:v>119211456</c:v>
                </c:pt>
                <c:pt idx="21">
                  <c:v>120206504</c:v>
                </c:pt>
                <c:pt idx="22">
                  <c:v>121372952</c:v>
                </c:pt>
                <c:pt idx="23">
                  <c:v>122465248</c:v>
                </c:pt>
                <c:pt idx="24">
                  <c:v>123501280</c:v>
                </c:pt>
                <c:pt idx="25">
                  <c:v>124465656</c:v>
                </c:pt>
                <c:pt idx="26">
                  <c:v>125375888</c:v>
                </c:pt>
                <c:pt idx="27">
                  <c:v>126224376</c:v>
                </c:pt>
                <c:pt idx="28">
                  <c:v>127014408</c:v>
                </c:pt>
                <c:pt idx="29">
                  <c:v>127745416</c:v>
                </c:pt>
                <c:pt idx="30">
                  <c:v>128438104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B5-4619-A642-55690E6264D5}"/>
            </c:ext>
          </c:extLst>
        </c:ser>
        <c:ser>
          <c:idx val="1"/>
          <c:order val="1"/>
          <c:tx>
            <c:strRef>
              <c:f>Results!$H$221</c:f>
              <c:strCache>
                <c:ptCount val="1"/>
                <c:pt idx="0">
                  <c:v>Prevalence in 2000 = 32.3%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Results!$A$222:$A$252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Results!$H$222:$H$252</c:f>
              <c:numCache>
                <c:formatCode>General</c:formatCode>
                <c:ptCount val="31"/>
                <c:pt idx="0">
                  <c:v>86113376</c:v>
                </c:pt>
                <c:pt idx="1">
                  <c:v>87135200</c:v>
                </c:pt>
                <c:pt idx="2">
                  <c:v>87952496</c:v>
                </c:pt>
                <c:pt idx="3">
                  <c:v>88950440</c:v>
                </c:pt>
                <c:pt idx="4">
                  <c:v>90076968</c:v>
                </c:pt>
                <c:pt idx="5">
                  <c:v>91329672</c:v>
                </c:pt>
                <c:pt idx="6">
                  <c:v>92576752</c:v>
                </c:pt>
                <c:pt idx="7">
                  <c:v>93820504</c:v>
                </c:pt>
                <c:pt idx="8">
                  <c:v>95045280</c:v>
                </c:pt>
                <c:pt idx="9">
                  <c:v>96239856</c:v>
                </c:pt>
                <c:pt idx="10">
                  <c:v>97410976</c:v>
                </c:pt>
                <c:pt idx="11">
                  <c:v>98576864</c:v>
                </c:pt>
                <c:pt idx="12">
                  <c:v>99732576</c:v>
                </c:pt>
                <c:pt idx="13">
                  <c:v>100843216</c:v>
                </c:pt>
                <c:pt idx="14">
                  <c:v>101893496</c:v>
                </c:pt>
                <c:pt idx="15">
                  <c:v>102877616</c:v>
                </c:pt>
                <c:pt idx="16">
                  <c:v>103811008</c:v>
                </c:pt>
                <c:pt idx="17">
                  <c:v>104704968</c:v>
                </c:pt>
                <c:pt idx="18">
                  <c:v>105545680</c:v>
                </c:pt>
                <c:pt idx="19">
                  <c:v>106345656</c:v>
                </c:pt>
                <c:pt idx="20">
                  <c:v>107087104</c:v>
                </c:pt>
                <c:pt idx="21">
                  <c:v>107766208</c:v>
                </c:pt>
                <c:pt idx="22">
                  <c:v>108626968</c:v>
                </c:pt>
                <c:pt idx="23">
                  <c:v>109427984</c:v>
                </c:pt>
                <c:pt idx="24">
                  <c:v>110189104</c:v>
                </c:pt>
                <c:pt idx="25">
                  <c:v>110906536</c:v>
                </c:pt>
                <c:pt idx="26">
                  <c:v>111581392</c:v>
                </c:pt>
                <c:pt idx="27">
                  <c:v>112221104</c:v>
                </c:pt>
                <c:pt idx="28">
                  <c:v>112822352</c:v>
                </c:pt>
                <c:pt idx="29">
                  <c:v>113393760</c:v>
                </c:pt>
                <c:pt idx="30">
                  <c:v>113939248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B5-4619-A642-55690E6264D5}"/>
            </c:ext>
          </c:extLst>
        </c:ser>
        <c:ser>
          <c:idx val="2"/>
          <c:order val="2"/>
          <c:tx>
            <c:strRef>
              <c:f>Results!$M$180</c:f>
              <c:strCache>
                <c:ptCount val="1"/>
                <c:pt idx="0">
                  <c:v>Base-case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Results!$A$222:$A$252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Results!$M$181:$M$211</c:f>
              <c:numCache>
                <c:formatCode>General</c:formatCode>
                <c:ptCount val="31"/>
                <c:pt idx="0">
                  <c:v>85938720</c:v>
                </c:pt>
                <c:pt idx="1">
                  <c:v>87225840</c:v>
                </c:pt>
                <c:pt idx="2">
                  <c:v>88274224</c:v>
                </c:pt>
                <c:pt idx="3">
                  <c:v>89490824</c:v>
                </c:pt>
                <c:pt idx="4">
                  <c:v>90657488</c:v>
                </c:pt>
                <c:pt idx="5">
                  <c:v>91766376</c:v>
                </c:pt>
                <c:pt idx="6">
                  <c:v>92838080</c:v>
                </c:pt>
                <c:pt idx="7">
                  <c:v>93864440</c:v>
                </c:pt>
                <c:pt idx="8">
                  <c:v>94824176</c:v>
                </c:pt>
                <c:pt idx="9">
                  <c:v>95711952</c:v>
                </c:pt>
                <c:pt idx="10">
                  <c:v>96536240</c:v>
                </c:pt>
                <c:pt idx="11">
                  <c:v>97307128</c:v>
                </c:pt>
                <c:pt idx="12">
                  <c:v>98030704</c:v>
                </c:pt>
                <c:pt idx="13">
                  <c:v>98701216</c:v>
                </c:pt>
                <c:pt idx="14">
                  <c:v>99308416</c:v>
                </c:pt>
                <c:pt idx="15">
                  <c:v>99848040</c:v>
                </c:pt>
                <c:pt idx="16">
                  <c:v>100328688</c:v>
                </c:pt>
                <c:pt idx="17">
                  <c:v>100757488</c:v>
                </c:pt>
                <c:pt idx="18">
                  <c:v>101130816</c:v>
                </c:pt>
                <c:pt idx="19">
                  <c:v>101463576</c:v>
                </c:pt>
                <c:pt idx="20">
                  <c:v>101735792</c:v>
                </c:pt>
                <c:pt idx="21">
                  <c:v>101949920</c:v>
                </c:pt>
                <c:pt idx="22">
                  <c:v>102377504</c:v>
                </c:pt>
                <c:pt idx="23">
                  <c:v>102755344</c:v>
                </c:pt>
                <c:pt idx="24">
                  <c:v>103085264</c:v>
                </c:pt>
                <c:pt idx="25">
                  <c:v>103378824</c:v>
                </c:pt>
                <c:pt idx="26">
                  <c:v>103624096</c:v>
                </c:pt>
                <c:pt idx="27">
                  <c:v>103834704</c:v>
                </c:pt>
                <c:pt idx="28">
                  <c:v>104014736</c:v>
                </c:pt>
                <c:pt idx="29">
                  <c:v>104156840</c:v>
                </c:pt>
                <c:pt idx="30">
                  <c:v>104294256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B5-4619-A642-55690E626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37424"/>
        <c:axId val="729437904"/>
      </c:scatterChart>
      <c:valAx>
        <c:axId val="729437424"/>
        <c:scaling>
          <c:orientation val="minMax"/>
          <c:max val="205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37904"/>
        <c:crosses val="autoZero"/>
        <c:crossBetween val="midCat"/>
      </c:valAx>
      <c:valAx>
        <c:axId val="729437904"/>
        <c:scaling>
          <c:orientation val="minMax"/>
          <c:min val="60000000.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3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Results!$D$221</c:f>
              <c:strCache>
                <c:ptCount val="1"/>
                <c:pt idx="0">
                  <c:v>Prevalence in 2000 = 23.2%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Results!$A$222:$A$252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Results!$D$222:$D$252</c:f>
              <c:numCache>
                <c:formatCode>General</c:formatCode>
                <c:ptCount val="31"/>
                <c:pt idx="0">
                  <c:v>14932327</c:v>
                </c:pt>
                <c:pt idx="1">
                  <c:v>15329257</c:v>
                </c:pt>
                <c:pt idx="2">
                  <c:v>15688527</c:v>
                </c:pt>
                <c:pt idx="3">
                  <c:v>16071563</c:v>
                </c:pt>
                <c:pt idx="4">
                  <c:v>16474967</c:v>
                </c:pt>
                <c:pt idx="5">
                  <c:v>16896000</c:v>
                </c:pt>
                <c:pt idx="6">
                  <c:v>17309150</c:v>
                </c:pt>
                <c:pt idx="7">
                  <c:v>17718506</c:v>
                </c:pt>
                <c:pt idx="8">
                  <c:v>18119456</c:v>
                </c:pt>
                <c:pt idx="9">
                  <c:v>18508550</c:v>
                </c:pt>
                <c:pt idx="10">
                  <c:v>18893796</c:v>
                </c:pt>
                <c:pt idx="11">
                  <c:v>19266026</c:v>
                </c:pt>
                <c:pt idx="12">
                  <c:v>19632614</c:v>
                </c:pt>
                <c:pt idx="13">
                  <c:v>19984610</c:v>
                </c:pt>
                <c:pt idx="14">
                  <c:v>20324106</c:v>
                </c:pt>
                <c:pt idx="15">
                  <c:v>20648804</c:v>
                </c:pt>
                <c:pt idx="16">
                  <c:v>20959956</c:v>
                </c:pt>
                <c:pt idx="17">
                  <c:v>21256906</c:v>
                </c:pt>
                <c:pt idx="18">
                  <c:v>21537434</c:v>
                </c:pt>
                <c:pt idx="19">
                  <c:v>21808024</c:v>
                </c:pt>
                <c:pt idx="20">
                  <c:v>22060060</c:v>
                </c:pt>
                <c:pt idx="21">
                  <c:v>22297846</c:v>
                </c:pt>
                <c:pt idx="22">
                  <c:v>22567296</c:v>
                </c:pt>
                <c:pt idx="23">
                  <c:v>22825064</c:v>
                </c:pt>
                <c:pt idx="24">
                  <c:v>23068574</c:v>
                </c:pt>
                <c:pt idx="25">
                  <c:v>23299250</c:v>
                </c:pt>
                <c:pt idx="26">
                  <c:v>23517190</c:v>
                </c:pt>
                <c:pt idx="27">
                  <c:v>23719604</c:v>
                </c:pt>
                <c:pt idx="28">
                  <c:v>23908344</c:v>
                </c:pt>
                <c:pt idx="29">
                  <c:v>24086814</c:v>
                </c:pt>
                <c:pt idx="30">
                  <c:v>24258430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F-4837-9FEA-493802A7B834}"/>
            </c:ext>
          </c:extLst>
        </c:ser>
        <c:ser>
          <c:idx val="1"/>
          <c:order val="1"/>
          <c:tx>
            <c:strRef>
              <c:f>Results!$I$221</c:f>
              <c:strCache>
                <c:ptCount val="1"/>
                <c:pt idx="0">
                  <c:v>Prevalence in 2000 = 32.3%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Results!$A$222:$A$252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Results!$I$222:$I$252</c:f>
              <c:numCache>
                <c:formatCode>General</c:formatCode>
                <c:ptCount val="31"/>
                <c:pt idx="0">
                  <c:v>15006413</c:v>
                </c:pt>
                <c:pt idx="1">
                  <c:v>15282610</c:v>
                </c:pt>
                <c:pt idx="2">
                  <c:v>15517037</c:v>
                </c:pt>
                <c:pt idx="3">
                  <c:v>15784343</c:v>
                </c:pt>
                <c:pt idx="4">
                  <c:v>16073000</c:v>
                </c:pt>
                <c:pt idx="5">
                  <c:v>16378803</c:v>
                </c:pt>
                <c:pt idx="6">
                  <c:v>16681500</c:v>
                </c:pt>
                <c:pt idx="7">
                  <c:v>16979234</c:v>
                </c:pt>
                <c:pt idx="8">
                  <c:v>17271710</c:v>
                </c:pt>
                <c:pt idx="9">
                  <c:v>17551126</c:v>
                </c:pt>
                <c:pt idx="10">
                  <c:v>17827930</c:v>
                </c:pt>
                <c:pt idx="11">
                  <c:v>18100990</c:v>
                </c:pt>
                <c:pt idx="12">
                  <c:v>18364310</c:v>
                </c:pt>
                <c:pt idx="13">
                  <c:v>18621034</c:v>
                </c:pt>
                <c:pt idx="14">
                  <c:v>18868470</c:v>
                </c:pt>
                <c:pt idx="15">
                  <c:v>19103070</c:v>
                </c:pt>
                <c:pt idx="16">
                  <c:v>19326530</c:v>
                </c:pt>
                <c:pt idx="17">
                  <c:v>19538074</c:v>
                </c:pt>
                <c:pt idx="18">
                  <c:v>19739184</c:v>
                </c:pt>
                <c:pt idx="19">
                  <c:v>19931930</c:v>
                </c:pt>
                <c:pt idx="20">
                  <c:v>20115686</c:v>
                </c:pt>
                <c:pt idx="21">
                  <c:v>20286414</c:v>
                </c:pt>
                <c:pt idx="22">
                  <c:v>20491310</c:v>
                </c:pt>
                <c:pt idx="23">
                  <c:v>20683120</c:v>
                </c:pt>
                <c:pt idx="24">
                  <c:v>20868266</c:v>
                </c:pt>
                <c:pt idx="25">
                  <c:v>21042940</c:v>
                </c:pt>
                <c:pt idx="26">
                  <c:v>21208030</c:v>
                </c:pt>
                <c:pt idx="27">
                  <c:v>21363734</c:v>
                </c:pt>
                <c:pt idx="28">
                  <c:v>21511624</c:v>
                </c:pt>
                <c:pt idx="29">
                  <c:v>21655326</c:v>
                </c:pt>
                <c:pt idx="30">
                  <c:v>21788344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F-4837-9FEA-493802A7B834}"/>
            </c:ext>
          </c:extLst>
        </c:ser>
        <c:ser>
          <c:idx val="2"/>
          <c:order val="2"/>
          <c:tx>
            <c:strRef>
              <c:f>Results!$N$180</c:f>
              <c:strCache>
                <c:ptCount val="1"/>
                <c:pt idx="0">
                  <c:v>Base-case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Results!$A$222:$A$252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Results!$N$181:$N$211</c:f>
              <c:numCache>
                <c:formatCode>General</c:formatCode>
                <c:ptCount val="31"/>
                <c:pt idx="0">
                  <c:v>14841133</c:v>
                </c:pt>
                <c:pt idx="1">
                  <c:v>15163377</c:v>
                </c:pt>
                <c:pt idx="2">
                  <c:v>15440393</c:v>
                </c:pt>
                <c:pt idx="3">
                  <c:v>15745683</c:v>
                </c:pt>
                <c:pt idx="4">
                  <c:v>16039540</c:v>
                </c:pt>
                <c:pt idx="5">
                  <c:v>16320293</c:v>
                </c:pt>
                <c:pt idx="6">
                  <c:v>16593627</c:v>
                </c:pt>
                <c:pt idx="7">
                  <c:v>16856730</c:v>
                </c:pt>
                <c:pt idx="8">
                  <c:v>17098734</c:v>
                </c:pt>
                <c:pt idx="9">
                  <c:v>17326400</c:v>
                </c:pt>
                <c:pt idx="10">
                  <c:v>17545376</c:v>
                </c:pt>
                <c:pt idx="11">
                  <c:v>17747734</c:v>
                </c:pt>
                <c:pt idx="12">
                  <c:v>17939556</c:v>
                </c:pt>
                <c:pt idx="13">
                  <c:v>18120974</c:v>
                </c:pt>
                <c:pt idx="14">
                  <c:v>18291284</c:v>
                </c:pt>
                <c:pt idx="15">
                  <c:v>18444364</c:v>
                </c:pt>
                <c:pt idx="16">
                  <c:v>18585936</c:v>
                </c:pt>
                <c:pt idx="17">
                  <c:v>18713910</c:v>
                </c:pt>
                <c:pt idx="18">
                  <c:v>18827520</c:v>
                </c:pt>
                <c:pt idx="19">
                  <c:v>18925724</c:v>
                </c:pt>
                <c:pt idx="20">
                  <c:v>19018210</c:v>
                </c:pt>
                <c:pt idx="21">
                  <c:v>19097484</c:v>
                </c:pt>
                <c:pt idx="22">
                  <c:v>19217574</c:v>
                </c:pt>
                <c:pt idx="23">
                  <c:v>19324936</c:v>
                </c:pt>
                <c:pt idx="24">
                  <c:v>19420870</c:v>
                </c:pt>
                <c:pt idx="25">
                  <c:v>19511324</c:v>
                </c:pt>
                <c:pt idx="26">
                  <c:v>19587510</c:v>
                </c:pt>
                <c:pt idx="27">
                  <c:v>19656576</c:v>
                </c:pt>
                <c:pt idx="28">
                  <c:v>19717460</c:v>
                </c:pt>
                <c:pt idx="29">
                  <c:v>19769604</c:v>
                </c:pt>
                <c:pt idx="30">
                  <c:v>19818556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F-4837-9FEA-493802A7B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84976"/>
        <c:axId val="731781616"/>
      </c:scatterChart>
      <c:valAx>
        <c:axId val="731784976"/>
        <c:scaling>
          <c:orientation val="minMax"/>
          <c:max val="205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1616"/>
        <c:crosses val="autoZero"/>
        <c:crossBetween val="midCat"/>
      </c:valAx>
      <c:valAx>
        <c:axId val="731781616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Results!$D$259</c:f>
              <c:strCache>
                <c:ptCount val="1"/>
                <c:pt idx="0">
                  <c:v>Proportion in 2000 = 10.2%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Results!$A$260:$A$290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Results!$D$260:$D$290</c:f>
              <c:numCache>
                <c:formatCode>General</c:formatCode>
                <c:ptCount val="31"/>
                <c:pt idx="0">
                  <c:v>14960533</c:v>
                </c:pt>
                <c:pt idx="1">
                  <c:v>15389110</c:v>
                </c:pt>
                <c:pt idx="2">
                  <c:v>15775747</c:v>
                </c:pt>
                <c:pt idx="3">
                  <c:v>16190550</c:v>
                </c:pt>
                <c:pt idx="4">
                  <c:v>16596787</c:v>
                </c:pt>
                <c:pt idx="5">
                  <c:v>16995824</c:v>
                </c:pt>
                <c:pt idx="6">
                  <c:v>17389634</c:v>
                </c:pt>
                <c:pt idx="7">
                  <c:v>17774914</c:v>
                </c:pt>
                <c:pt idx="8">
                  <c:v>18146260</c:v>
                </c:pt>
                <c:pt idx="9">
                  <c:v>18501870</c:v>
                </c:pt>
                <c:pt idx="10">
                  <c:v>18848606</c:v>
                </c:pt>
                <c:pt idx="11">
                  <c:v>19185536</c:v>
                </c:pt>
                <c:pt idx="12">
                  <c:v>19509666</c:v>
                </c:pt>
                <c:pt idx="13">
                  <c:v>19818616</c:v>
                </c:pt>
                <c:pt idx="14">
                  <c:v>20110144</c:v>
                </c:pt>
                <c:pt idx="15">
                  <c:v>20382186</c:v>
                </c:pt>
                <c:pt idx="16">
                  <c:v>20639960</c:v>
                </c:pt>
                <c:pt idx="17">
                  <c:v>20879806</c:v>
                </c:pt>
                <c:pt idx="18">
                  <c:v>21107134</c:v>
                </c:pt>
                <c:pt idx="19">
                  <c:v>21316154</c:v>
                </c:pt>
                <c:pt idx="20">
                  <c:v>21510594</c:v>
                </c:pt>
                <c:pt idx="21">
                  <c:v>21693556</c:v>
                </c:pt>
                <c:pt idx="22">
                  <c:v>21921834</c:v>
                </c:pt>
                <c:pt idx="23">
                  <c:v>22137360</c:v>
                </c:pt>
                <c:pt idx="24">
                  <c:v>22333654</c:v>
                </c:pt>
                <c:pt idx="25">
                  <c:v>22516344</c:v>
                </c:pt>
                <c:pt idx="26">
                  <c:v>22683610</c:v>
                </c:pt>
                <c:pt idx="27">
                  <c:v>22838026</c:v>
                </c:pt>
                <c:pt idx="28">
                  <c:v>22981376</c:v>
                </c:pt>
                <c:pt idx="29">
                  <c:v>23117174</c:v>
                </c:pt>
                <c:pt idx="30">
                  <c:v>23236274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E-4685-97F3-024994041EDA}"/>
            </c:ext>
          </c:extLst>
        </c:ser>
        <c:ser>
          <c:idx val="1"/>
          <c:order val="1"/>
          <c:tx>
            <c:strRef>
              <c:f>Results!$I$259</c:f>
              <c:strCache>
                <c:ptCount val="1"/>
                <c:pt idx="0">
                  <c:v>Proportion in 2000 = 15.6%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Results!$A$260:$A$290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Results!$I$260:$I$290</c:f>
              <c:numCache>
                <c:formatCode>General</c:formatCode>
                <c:ptCount val="31"/>
                <c:pt idx="0">
                  <c:v>14510723</c:v>
                </c:pt>
                <c:pt idx="1">
                  <c:v>14773663</c:v>
                </c:pt>
                <c:pt idx="2">
                  <c:v>15003917</c:v>
                </c:pt>
                <c:pt idx="3">
                  <c:v>15260477</c:v>
                </c:pt>
                <c:pt idx="4">
                  <c:v>15516513</c:v>
                </c:pt>
                <c:pt idx="5">
                  <c:v>15770493</c:v>
                </c:pt>
                <c:pt idx="6">
                  <c:v>16015580</c:v>
                </c:pt>
                <c:pt idx="7">
                  <c:v>16257377</c:v>
                </c:pt>
                <c:pt idx="8">
                  <c:v>16489887</c:v>
                </c:pt>
                <c:pt idx="9">
                  <c:v>16709660</c:v>
                </c:pt>
                <c:pt idx="10">
                  <c:v>16925000</c:v>
                </c:pt>
                <c:pt idx="11">
                  <c:v>17134664</c:v>
                </c:pt>
                <c:pt idx="12">
                  <c:v>17337396</c:v>
                </c:pt>
                <c:pt idx="13">
                  <c:v>17529116</c:v>
                </c:pt>
                <c:pt idx="14">
                  <c:v>17704420</c:v>
                </c:pt>
                <c:pt idx="15">
                  <c:v>17865020</c:v>
                </c:pt>
                <c:pt idx="16">
                  <c:v>18011430</c:v>
                </c:pt>
                <c:pt idx="17">
                  <c:v>18150136</c:v>
                </c:pt>
                <c:pt idx="18">
                  <c:v>18275126</c:v>
                </c:pt>
                <c:pt idx="19">
                  <c:v>18391736</c:v>
                </c:pt>
                <c:pt idx="20">
                  <c:v>18490914</c:v>
                </c:pt>
                <c:pt idx="21">
                  <c:v>18587166</c:v>
                </c:pt>
                <c:pt idx="22">
                  <c:v>18713130</c:v>
                </c:pt>
                <c:pt idx="23">
                  <c:v>18831544</c:v>
                </c:pt>
                <c:pt idx="24">
                  <c:v>18941674</c:v>
                </c:pt>
                <c:pt idx="25">
                  <c:v>19042256</c:v>
                </c:pt>
                <c:pt idx="26">
                  <c:v>19128484</c:v>
                </c:pt>
                <c:pt idx="27">
                  <c:v>19208630</c:v>
                </c:pt>
                <c:pt idx="28">
                  <c:v>19282896</c:v>
                </c:pt>
                <c:pt idx="29">
                  <c:v>19350130</c:v>
                </c:pt>
                <c:pt idx="30">
                  <c:v>19410490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2E-4685-97F3-024994041EDA}"/>
            </c:ext>
          </c:extLst>
        </c:ser>
        <c:ser>
          <c:idx val="2"/>
          <c:order val="2"/>
          <c:tx>
            <c:strRef>
              <c:f>Results!$N$180</c:f>
              <c:strCache>
                <c:ptCount val="1"/>
                <c:pt idx="0">
                  <c:v>Base-case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Results!$A$260:$A$290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Results!$N$181:$N$211</c:f>
              <c:numCache>
                <c:formatCode>General</c:formatCode>
                <c:ptCount val="31"/>
                <c:pt idx="0">
                  <c:v>14841133</c:v>
                </c:pt>
                <c:pt idx="1">
                  <c:v>15163377</c:v>
                </c:pt>
                <c:pt idx="2">
                  <c:v>15440393</c:v>
                </c:pt>
                <c:pt idx="3">
                  <c:v>15745683</c:v>
                </c:pt>
                <c:pt idx="4">
                  <c:v>16039540</c:v>
                </c:pt>
                <c:pt idx="5">
                  <c:v>16320293</c:v>
                </c:pt>
                <c:pt idx="6">
                  <c:v>16593627</c:v>
                </c:pt>
                <c:pt idx="7">
                  <c:v>16856730</c:v>
                </c:pt>
                <c:pt idx="8">
                  <c:v>17098734</c:v>
                </c:pt>
                <c:pt idx="9">
                  <c:v>17326400</c:v>
                </c:pt>
                <c:pt idx="10">
                  <c:v>17545376</c:v>
                </c:pt>
                <c:pt idx="11">
                  <c:v>17747734</c:v>
                </c:pt>
                <c:pt idx="12">
                  <c:v>17939556</c:v>
                </c:pt>
                <c:pt idx="13">
                  <c:v>18120974</c:v>
                </c:pt>
                <c:pt idx="14">
                  <c:v>18291284</c:v>
                </c:pt>
                <c:pt idx="15">
                  <c:v>18444364</c:v>
                </c:pt>
                <c:pt idx="16">
                  <c:v>18585936</c:v>
                </c:pt>
                <c:pt idx="17">
                  <c:v>18713910</c:v>
                </c:pt>
                <c:pt idx="18">
                  <c:v>18827520</c:v>
                </c:pt>
                <c:pt idx="19">
                  <c:v>18925724</c:v>
                </c:pt>
                <c:pt idx="20">
                  <c:v>19018210</c:v>
                </c:pt>
                <c:pt idx="21">
                  <c:v>19097484</c:v>
                </c:pt>
                <c:pt idx="22">
                  <c:v>19217574</c:v>
                </c:pt>
                <c:pt idx="23">
                  <c:v>19324936</c:v>
                </c:pt>
                <c:pt idx="24">
                  <c:v>19420870</c:v>
                </c:pt>
                <c:pt idx="25">
                  <c:v>19511324</c:v>
                </c:pt>
                <c:pt idx="26">
                  <c:v>19587510</c:v>
                </c:pt>
                <c:pt idx="27">
                  <c:v>19656576</c:v>
                </c:pt>
                <c:pt idx="28">
                  <c:v>19717460</c:v>
                </c:pt>
                <c:pt idx="29">
                  <c:v>19769604</c:v>
                </c:pt>
                <c:pt idx="30">
                  <c:v>19818556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2E-4685-97F3-02499404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19712"/>
        <c:axId val="418619232"/>
      </c:scatterChart>
      <c:valAx>
        <c:axId val="4186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19232"/>
        <c:crosses val="autoZero"/>
        <c:crossBetween val="midCat"/>
      </c:valAx>
      <c:valAx>
        <c:axId val="418619232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'Results-one run only'!$B$47</c:f>
              <c:strCache>
                <c:ptCount val="1"/>
                <c:pt idx="0">
                  <c:v>Model prediction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'Results-one run only'!$A$48:$A$66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'Results-one run only'!$B$48:$B$66</c:f>
              <c:numCache>
                <c:formatCode>General</c:formatCode>
                <c:ptCount val="19"/>
                <c:pt idx="0">
                  <c:v>27.150649999999999</c:v>
                </c:pt>
                <c:pt idx="1">
                  <c:v>27.682960000000001</c:v>
                </c:pt>
                <c:pt idx="2">
                  <c:v>28.002120000000001</c:v>
                </c:pt>
                <c:pt idx="3">
                  <c:v>28.311370000000004</c:v>
                </c:pt>
                <c:pt idx="4">
                  <c:v>28.611189999999997</c:v>
                </c:pt>
                <c:pt idx="5">
                  <c:v>28.936820000000001</c:v>
                </c:pt>
                <c:pt idx="6">
                  <c:v>29.244419999999998</c:v>
                </c:pt>
                <c:pt idx="7">
                  <c:v>29.56953</c:v>
                </c:pt>
                <c:pt idx="8">
                  <c:v>29.886790000000001</c:v>
                </c:pt>
                <c:pt idx="9">
                  <c:v>30.207070000000002</c:v>
                </c:pt>
                <c:pt idx="10">
                  <c:v>30.528549999999999</c:v>
                </c:pt>
                <c:pt idx="11">
                  <c:v>30.849260000000001</c:v>
                </c:pt>
                <c:pt idx="12">
                  <c:v>31.171399999999998</c:v>
                </c:pt>
                <c:pt idx="13">
                  <c:v>31.513839999999998</c:v>
                </c:pt>
                <c:pt idx="14">
                  <c:v>31.860440000000001</c:v>
                </c:pt>
                <c:pt idx="15">
                  <c:v>32.195889999999999</c:v>
                </c:pt>
                <c:pt idx="16">
                  <c:v>32.539180000000002</c:v>
                </c:pt>
                <c:pt idx="17">
                  <c:v>32.863199999999999</c:v>
                </c:pt>
                <c:pt idx="18">
                  <c:v>33.178619999999995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3-4816-9011-D3B7A6180329}"/>
            </c:ext>
          </c:extLst>
        </c:ser>
        <c:ser>
          <c:idx val="1"/>
          <c:order val="1"/>
          <c:tx>
            <c:strRef>
              <c:f>'Results-one run only'!$C$47</c:f>
              <c:strCache>
                <c:ptCount val="1"/>
                <c:pt idx="0">
                  <c:v>NHANES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'Results-one run only'!$G$48:$G$66</c:f>
                <c:numCache>
                  <c:formatCode>General</c:formatCode>
                  <c:ptCount val="19"/>
                  <c:pt idx="0">
                    <c:v>3.1972899999999953</c:v>
                  </c:pt>
                  <c:pt idx="1">
                    <c:v>3.1972899999999953</c:v>
                  </c:pt>
                  <c:pt idx="2">
                    <c:v>3.1972899999999953</c:v>
                  </c:pt>
                  <c:pt idx="3">
                    <c:v>3.1972899999999989</c:v>
                  </c:pt>
                  <c:pt idx="4">
                    <c:v>3.1972899999999989</c:v>
                  </c:pt>
                  <c:pt idx="5">
                    <c:v>3.1972899999999989</c:v>
                  </c:pt>
                  <c:pt idx="6">
                    <c:v>3.1972899999999989</c:v>
                  </c:pt>
                  <c:pt idx="7">
                    <c:v>3.1972899999999989</c:v>
                  </c:pt>
                  <c:pt idx="8">
                    <c:v>3.1972899999999989</c:v>
                  </c:pt>
                  <c:pt idx="9">
                    <c:v>3.1972899999999989</c:v>
                  </c:pt>
                  <c:pt idx="10">
                    <c:v>3.1972899999999989</c:v>
                  </c:pt>
                  <c:pt idx="11">
                    <c:v>3.1972899999999989</c:v>
                  </c:pt>
                  <c:pt idx="12">
                    <c:v>3.1972899999999989</c:v>
                  </c:pt>
                  <c:pt idx="13">
                    <c:v>3.1972899999999989</c:v>
                  </c:pt>
                  <c:pt idx="14">
                    <c:v>3.1972900000000024</c:v>
                  </c:pt>
                  <c:pt idx="15">
                    <c:v>3.1972900000000024</c:v>
                  </c:pt>
                  <c:pt idx="16">
                    <c:v>3.1972900000000024</c:v>
                  </c:pt>
                  <c:pt idx="17">
                    <c:v>3.1972900000000024</c:v>
                  </c:pt>
                  <c:pt idx="18">
                    <c:v>3.1972899999999953</c:v>
                  </c:pt>
                </c:numCache>
              </c:numRef>
            </c:plus>
            <c:minus>
              <c:numRef>
                <c:f>'Results-one run only'!$F$48:$F$66</c:f>
                <c:numCache>
                  <c:formatCode>General</c:formatCode>
                  <c:ptCount val="19"/>
                  <c:pt idx="0">
                    <c:v>3.0516299999999994</c:v>
                  </c:pt>
                  <c:pt idx="1">
                    <c:v>3.051630000000003</c:v>
                  </c:pt>
                  <c:pt idx="2">
                    <c:v>3.051630000000003</c:v>
                  </c:pt>
                  <c:pt idx="3">
                    <c:v>3.0516299999999994</c:v>
                  </c:pt>
                  <c:pt idx="4">
                    <c:v>3.0516299999999994</c:v>
                  </c:pt>
                  <c:pt idx="5">
                    <c:v>3.0516299999999994</c:v>
                  </c:pt>
                  <c:pt idx="6">
                    <c:v>3.0516299999999994</c:v>
                  </c:pt>
                  <c:pt idx="7">
                    <c:v>3.0516299999999994</c:v>
                  </c:pt>
                  <c:pt idx="8">
                    <c:v>3.0516299999999994</c:v>
                  </c:pt>
                  <c:pt idx="9">
                    <c:v>3.0516299999999994</c:v>
                  </c:pt>
                  <c:pt idx="10">
                    <c:v>3.0516299999999994</c:v>
                  </c:pt>
                  <c:pt idx="11">
                    <c:v>3.0516299999999994</c:v>
                  </c:pt>
                  <c:pt idx="12">
                    <c:v>3.0516299999999994</c:v>
                  </c:pt>
                  <c:pt idx="13">
                    <c:v>3.0516299999999994</c:v>
                  </c:pt>
                  <c:pt idx="14">
                    <c:v>3.0516299999999958</c:v>
                  </c:pt>
                  <c:pt idx="15">
                    <c:v>3.0516299999999958</c:v>
                  </c:pt>
                  <c:pt idx="16">
                    <c:v>3.0516299999999958</c:v>
                  </c:pt>
                  <c:pt idx="17">
                    <c:v>3.0516299999999958</c:v>
                  </c:pt>
                  <c:pt idx="18">
                    <c:v>3.0516299999999994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'Results-one run only'!$A$48:$A$66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'Results-one run only'!$C$48:$C$66</c:f>
              <c:numCache>
                <c:formatCode>General</c:formatCode>
                <c:ptCount val="19"/>
                <c:pt idx="0">
                  <c:v>27.791487999999966</c:v>
                </c:pt>
                <c:pt idx="1">
                  <c:v>28.102821999999968</c:v>
                </c:pt>
                <c:pt idx="2">
                  <c:v>28.41415599999997</c:v>
                </c:pt>
                <c:pt idx="3">
                  <c:v>28.725489999999969</c:v>
                </c:pt>
                <c:pt idx="4">
                  <c:v>29.036823999999971</c:v>
                </c:pt>
                <c:pt idx="5">
                  <c:v>29.348157999999973</c:v>
                </c:pt>
                <c:pt idx="6">
                  <c:v>29.659491999999975</c:v>
                </c:pt>
                <c:pt idx="7">
                  <c:v>29.970825999999978</c:v>
                </c:pt>
                <c:pt idx="8">
                  <c:v>30.28215999999998</c:v>
                </c:pt>
                <c:pt idx="9">
                  <c:v>30.593493999999982</c:v>
                </c:pt>
                <c:pt idx="10">
                  <c:v>30.904827999999984</c:v>
                </c:pt>
                <c:pt idx="11">
                  <c:v>31.216161999999986</c:v>
                </c:pt>
                <c:pt idx="12">
                  <c:v>31.527495999999989</c:v>
                </c:pt>
                <c:pt idx="13">
                  <c:v>31.838829999999991</c:v>
                </c:pt>
                <c:pt idx="14">
                  <c:v>32.15016399999999</c:v>
                </c:pt>
                <c:pt idx="15">
                  <c:v>32.461497999999992</c:v>
                </c:pt>
                <c:pt idx="16">
                  <c:v>32.772831999999994</c:v>
                </c:pt>
                <c:pt idx="17">
                  <c:v>33.084165999999996</c:v>
                </c:pt>
                <c:pt idx="18">
                  <c:v>33.395499999999998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3-4816-9011-D3B7A6180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005808"/>
        <c:axId val="1525006288"/>
      </c:scatterChart>
      <c:valAx>
        <c:axId val="1525005808"/>
        <c:scaling>
          <c:orientation val="minMax"/>
          <c:max val="2018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06288"/>
        <c:crosses val="autoZero"/>
        <c:crossBetween val="midCat"/>
      </c:valAx>
      <c:valAx>
        <c:axId val="15250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Prevalence of MASLD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0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'Results-one run only'!$B$72</c:f>
              <c:strCache>
                <c:ptCount val="1"/>
                <c:pt idx="0">
                  <c:v>Model prediction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'Results-one run only'!$A$73:$A$91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'Results-one run only'!$B$73:$B$91</c:f>
              <c:numCache>
                <c:formatCode>General</c:formatCode>
                <c:ptCount val="19"/>
                <c:pt idx="0">
                  <c:v>12.973390000000002</c:v>
                </c:pt>
                <c:pt idx="1">
                  <c:v>13.341559999999999</c:v>
                </c:pt>
                <c:pt idx="2">
                  <c:v>13.684569999999999</c:v>
                </c:pt>
                <c:pt idx="3">
                  <c:v>14.016229999999998</c:v>
                </c:pt>
                <c:pt idx="4">
                  <c:v>14.32564</c:v>
                </c:pt>
                <c:pt idx="5">
                  <c:v>14.62717</c:v>
                </c:pt>
                <c:pt idx="6">
                  <c:v>14.907</c:v>
                </c:pt>
                <c:pt idx="7">
                  <c:v>15.16596</c:v>
                </c:pt>
                <c:pt idx="8">
                  <c:v>15.417020000000001</c:v>
                </c:pt>
                <c:pt idx="9">
                  <c:v>15.651540000000001</c:v>
                </c:pt>
                <c:pt idx="10">
                  <c:v>15.87551</c:v>
                </c:pt>
                <c:pt idx="11">
                  <c:v>16.10408</c:v>
                </c:pt>
                <c:pt idx="12">
                  <c:v>16.31841</c:v>
                </c:pt>
                <c:pt idx="13">
                  <c:v>16.525880000000001</c:v>
                </c:pt>
                <c:pt idx="14">
                  <c:v>16.706160000000001</c:v>
                </c:pt>
                <c:pt idx="15">
                  <c:v>16.88739</c:v>
                </c:pt>
                <c:pt idx="16">
                  <c:v>17.06812</c:v>
                </c:pt>
                <c:pt idx="17">
                  <c:v>17.234089999999998</c:v>
                </c:pt>
                <c:pt idx="18">
                  <c:v>17.38861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1-49DF-B6E3-A1D5381E920E}"/>
            </c:ext>
          </c:extLst>
        </c:ser>
        <c:ser>
          <c:idx val="1"/>
          <c:order val="1"/>
          <c:tx>
            <c:strRef>
              <c:f>'Results-one run only'!$C$72</c:f>
              <c:strCache>
                <c:ptCount val="1"/>
                <c:pt idx="0">
                  <c:v>NHANES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'Results-one run only'!$G$73:$G$91</c:f>
                <c:numCache>
                  <c:formatCode>General</c:formatCode>
                  <c:ptCount val="19"/>
                  <c:pt idx="0">
                    <c:v>2.7802800000000012</c:v>
                  </c:pt>
                  <c:pt idx="1">
                    <c:v>2.7802800000000012</c:v>
                  </c:pt>
                  <c:pt idx="2">
                    <c:v>2.780280000000003</c:v>
                  </c:pt>
                  <c:pt idx="3">
                    <c:v>2.780280000000003</c:v>
                  </c:pt>
                  <c:pt idx="4">
                    <c:v>2.780280000000003</c:v>
                  </c:pt>
                  <c:pt idx="5">
                    <c:v>2.7802800000000012</c:v>
                  </c:pt>
                  <c:pt idx="6">
                    <c:v>2.7802800000000012</c:v>
                  </c:pt>
                  <c:pt idx="7">
                    <c:v>2.7802800000000012</c:v>
                  </c:pt>
                  <c:pt idx="8">
                    <c:v>2.7802800000000012</c:v>
                  </c:pt>
                  <c:pt idx="9">
                    <c:v>2.780280000000003</c:v>
                  </c:pt>
                  <c:pt idx="10">
                    <c:v>2.780280000000003</c:v>
                  </c:pt>
                  <c:pt idx="11">
                    <c:v>2.7802799999999994</c:v>
                  </c:pt>
                  <c:pt idx="12">
                    <c:v>2.7802800000000012</c:v>
                  </c:pt>
                  <c:pt idx="13">
                    <c:v>2.7802800000000012</c:v>
                  </c:pt>
                  <c:pt idx="14">
                    <c:v>2.7802800000000012</c:v>
                  </c:pt>
                  <c:pt idx="15">
                    <c:v>2.7802800000000012</c:v>
                  </c:pt>
                  <c:pt idx="16">
                    <c:v>2.7802800000000047</c:v>
                  </c:pt>
                  <c:pt idx="17">
                    <c:v>2.7802800000000012</c:v>
                  </c:pt>
                  <c:pt idx="18">
                    <c:v>2.7802800000000012</c:v>
                  </c:pt>
                </c:numCache>
              </c:numRef>
            </c:plus>
            <c:minus>
              <c:numRef>
                <c:f>'Results-one run only'!$F$73:$F$91</c:f>
                <c:numCache>
                  <c:formatCode>General</c:formatCode>
                  <c:ptCount val="19"/>
                  <c:pt idx="0">
                    <c:v>2.4639999999999986</c:v>
                  </c:pt>
                  <c:pt idx="1">
                    <c:v>2.4640000000000004</c:v>
                  </c:pt>
                  <c:pt idx="2">
                    <c:v>2.4639999999999986</c:v>
                  </c:pt>
                  <c:pt idx="3">
                    <c:v>2.4639999999999986</c:v>
                  </c:pt>
                  <c:pt idx="4">
                    <c:v>2.4640000000000004</c:v>
                  </c:pt>
                  <c:pt idx="5">
                    <c:v>2.4639999999999986</c:v>
                  </c:pt>
                  <c:pt idx="6">
                    <c:v>2.4639999999999986</c:v>
                  </c:pt>
                  <c:pt idx="7">
                    <c:v>2.4640000000000004</c:v>
                  </c:pt>
                  <c:pt idx="8">
                    <c:v>2.4640000000000004</c:v>
                  </c:pt>
                  <c:pt idx="9">
                    <c:v>2.4639999999999986</c:v>
                  </c:pt>
                  <c:pt idx="10">
                    <c:v>2.4640000000000004</c:v>
                  </c:pt>
                  <c:pt idx="11">
                    <c:v>2.4640000000000004</c:v>
                  </c:pt>
                  <c:pt idx="12">
                    <c:v>2.4639999999999986</c:v>
                  </c:pt>
                  <c:pt idx="13">
                    <c:v>2.4640000000000004</c:v>
                  </c:pt>
                  <c:pt idx="14">
                    <c:v>2.4640000000000004</c:v>
                  </c:pt>
                  <c:pt idx="15">
                    <c:v>2.4640000000000004</c:v>
                  </c:pt>
                  <c:pt idx="16">
                    <c:v>2.4639999999999986</c:v>
                  </c:pt>
                  <c:pt idx="17">
                    <c:v>2.4639999999999986</c:v>
                  </c:pt>
                  <c:pt idx="18">
                    <c:v>2.4639999999999986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'Results-one run only'!$A$73:$A$91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'Results-one run only'!$C$73:$C$91</c:f>
              <c:numCache>
                <c:formatCode>General</c:formatCode>
                <c:ptCount val="19"/>
                <c:pt idx="0">
                  <c:v>12.937068000000007</c:v>
                </c:pt>
                <c:pt idx="1">
                  <c:v>13.172225333333341</c:v>
                </c:pt>
                <c:pt idx="2">
                  <c:v>13.407382666666672</c:v>
                </c:pt>
                <c:pt idx="3">
                  <c:v>13.642540000000006</c:v>
                </c:pt>
                <c:pt idx="4">
                  <c:v>13.877697333333339</c:v>
                </c:pt>
                <c:pt idx="5">
                  <c:v>14.112854666666671</c:v>
                </c:pt>
                <c:pt idx="6">
                  <c:v>14.348012000000004</c:v>
                </c:pt>
                <c:pt idx="7">
                  <c:v>14.583169333333338</c:v>
                </c:pt>
                <c:pt idx="8">
                  <c:v>14.818326666666671</c:v>
                </c:pt>
                <c:pt idx="9">
                  <c:v>15.053484000000003</c:v>
                </c:pt>
                <c:pt idx="10">
                  <c:v>15.288641333333336</c:v>
                </c:pt>
                <c:pt idx="11">
                  <c:v>15.52379866666667</c:v>
                </c:pt>
                <c:pt idx="12">
                  <c:v>15.758956000000001</c:v>
                </c:pt>
                <c:pt idx="13">
                  <c:v>15.994113333333335</c:v>
                </c:pt>
                <c:pt idx="14">
                  <c:v>16.229270666666668</c:v>
                </c:pt>
                <c:pt idx="15">
                  <c:v>16.464428000000002</c:v>
                </c:pt>
                <c:pt idx="16">
                  <c:v>16.699585333333332</c:v>
                </c:pt>
                <c:pt idx="17">
                  <c:v>16.934742666666665</c:v>
                </c:pt>
                <c:pt idx="18">
                  <c:v>17.169899999999998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1-49DF-B6E3-A1D5381E9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854191"/>
        <c:axId val="1797854671"/>
      </c:scatterChart>
      <c:valAx>
        <c:axId val="1797854191"/>
        <c:scaling>
          <c:orientation val="minMax"/>
          <c:max val="2018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854671"/>
        <c:crosses val="autoZero"/>
        <c:crossBetween val="midCat"/>
      </c:valAx>
      <c:valAx>
        <c:axId val="179785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MASH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8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'Results-one run only'!$H$158</c:f>
              <c:strCache>
                <c:ptCount val="1"/>
                <c:pt idx="0">
                  <c:v>NASH CRN 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'Results-one run only'!$A$159:$A$164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'Results-one run only'!$H$159:$H$164</c:f>
              <c:numCache>
                <c:formatCode>General</c:formatCode>
                <c:ptCount val="6"/>
                <c:pt idx="0">
                  <c:v>1</c:v>
                </c:pt>
                <c:pt idx="1">
                  <c:v>0.99170918367346939</c:v>
                </c:pt>
                <c:pt idx="2">
                  <c:v>0.98028497508883927</c:v>
                </c:pt>
                <c:pt idx="3">
                  <c:v>0.9673779971416524</c:v>
                </c:pt>
                <c:pt idx="4">
                  <c:v>0.94931492250622729</c:v>
                </c:pt>
                <c:pt idx="5">
                  <c:v>0.93821182399738257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4D-4466-B7E4-794835DDBA9E}"/>
            </c:ext>
          </c:extLst>
        </c:ser>
        <c:ser>
          <c:idx val="1"/>
          <c:order val="1"/>
          <c:tx>
            <c:strRef>
              <c:f>'Results-one run only'!$I$158</c:f>
              <c:strCache>
                <c:ptCount val="1"/>
                <c:pt idx="0">
                  <c:v>Model 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'Results-one run only'!$A$159:$A$164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'Results-one run only'!$I$159:$I$164</c:f>
              <c:numCache>
                <c:formatCode>General</c:formatCode>
                <c:ptCount val="6"/>
                <c:pt idx="0">
                  <c:v>1</c:v>
                </c:pt>
                <c:pt idx="1">
                  <c:v>0.98241174829183442</c:v>
                </c:pt>
                <c:pt idx="2">
                  <c:v>0.98241174829183442</c:v>
                </c:pt>
                <c:pt idx="3">
                  <c:v>0.96202376215620344</c:v>
                </c:pt>
                <c:pt idx="4">
                  <c:v>0.93940328778801929</c:v>
                </c:pt>
                <c:pt idx="5">
                  <c:v>0.91456461039244075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4D-4466-B7E4-794835DD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67647"/>
        <c:axId val="1182870047"/>
      </c:scatterChart>
      <c:valAx>
        <c:axId val="1182867647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of follow-up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70047"/>
        <c:crosses val="autoZero"/>
        <c:crossBetween val="midCat"/>
      </c:valAx>
      <c:valAx>
        <c:axId val="11828700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survival</a:t>
                </a:r>
              </a:p>
            </c:rich>
          </c:tx>
          <c:layout>
            <c:manualLayout>
              <c:xMode val="edge"/>
              <c:yMode val="edge"/>
              <c:x val="1.9468780419969405E-2"/>
              <c:y val="0.22390913783449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67647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'Results-one run only'!$AF$8</c:f>
              <c:strCache>
                <c:ptCount val="1"/>
                <c:pt idx="0">
                  <c:v>18-29 yr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cat>
            <c:numRef>
              <c:f>'Results-one run only'!$AE$9:$AE$15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 only'!$AF$9:$AF$15</c:f>
              <c:numCache>
                <c:formatCode>General</c:formatCode>
                <c:ptCount val="7"/>
                <c:pt idx="0">
                  <c:v>9548450</c:v>
                </c:pt>
                <c:pt idx="1">
                  <c:v>9661560</c:v>
                </c:pt>
                <c:pt idx="2">
                  <c:v>10428307</c:v>
                </c:pt>
                <c:pt idx="3">
                  <c:v>10428107</c:v>
                </c:pt>
                <c:pt idx="4">
                  <c:v>10118613</c:v>
                </c:pt>
                <c:pt idx="5">
                  <c:v>9638917</c:v>
                </c:pt>
                <c:pt idx="6">
                  <c:v>9315827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B-4D95-A03F-89147EE845F6}"/>
            </c:ext>
          </c:extLst>
        </c:ser>
        <c:ser>
          <c:idx val="1"/>
          <c:order val="1"/>
          <c:tx>
            <c:strRef>
              <c:f>'Results-one run only'!$AG$8</c:f>
              <c:strCache>
                <c:ptCount val="1"/>
                <c:pt idx="0">
                  <c:v>30-39 yr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cat>
            <c:numRef>
              <c:f>'Results-one run only'!$AE$9:$AE$15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 only'!$AG$9:$AG$15</c:f>
              <c:numCache>
                <c:formatCode>General</c:formatCode>
                <c:ptCount val="7"/>
                <c:pt idx="0">
                  <c:v>11724483</c:v>
                </c:pt>
                <c:pt idx="1">
                  <c:v>11963600</c:v>
                </c:pt>
                <c:pt idx="2">
                  <c:v>11249383</c:v>
                </c:pt>
                <c:pt idx="3">
                  <c:v>11356947</c:v>
                </c:pt>
                <c:pt idx="4">
                  <c:v>12305527</c:v>
                </c:pt>
                <c:pt idx="5">
                  <c:v>12338817</c:v>
                </c:pt>
                <c:pt idx="6">
                  <c:v>11997533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B-4D95-A03F-89147EE845F6}"/>
            </c:ext>
          </c:extLst>
        </c:ser>
        <c:ser>
          <c:idx val="2"/>
          <c:order val="2"/>
          <c:tx>
            <c:strRef>
              <c:f>'Results-one run only'!$AH$8</c:f>
              <c:strCache>
                <c:ptCount val="1"/>
                <c:pt idx="0">
                  <c:v>40-49 yr</c:v>
                </c:pt>
              </c:strCache>
            </c:strRef>
          </c:tx>
          <c:spPr>
            <a:solidFill>
              <a:schemeClr val="accent3"/>
            </a:solidFill>
            <a:ln w="38100">
              <a:noFill/>
            </a:ln>
            <a:effectLst/>
          </c:spPr>
          <c:invertIfNegative val="0"/>
          <c:cat>
            <c:numRef>
              <c:f>'Results-one run only'!$AE$9:$AE$15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 only'!$AH$9:$AH$15</c:f>
              <c:numCache>
                <c:formatCode>General</c:formatCode>
                <c:ptCount val="7"/>
                <c:pt idx="0">
                  <c:v>12311653</c:v>
                </c:pt>
                <c:pt idx="1">
                  <c:v>13707297</c:v>
                </c:pt>
                <c:pt idx="2">
                  <c:v>14576343</c:v>
                </c:pt>
                <c:pt idx="3">
                  <c:v>14818890</c:v>
                </c:pt>
                <c:pt idx="4">
                  <c:v>13943273</c:v>
                </c:pt>
                <c:pt idx="5">
                  <c:v>14078703</c:v>
                </c:pt>
                <c:pt idx="6">
                  <c:v>15211320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B-4D95-A03F-89147EE845F6}"/>
            </c:ext>
          </c:extLst>
        </c:ser>
        <c:ser>
          <c:idx val="3"/>
          <c:order val="3"/>
          <c:tx>
            <c:strRef>
              <c:f>'Results-one run only'!$AI$8</c:f>
              <c:strCache>
                <c:ptCount val="1"/>
                <c:pt idx="0">
                  <c:v>50-59 yr</c:v>
                </c:pt>
              </c:strCache>
            </c:strRef>
          </c:tx>
          <c:spPr>
            <a:solidFill>
              <a:schemeClr val="accent4"/>
            </a:solidFill>
            <a:ln w="38100">
              <a:noFill/>
            </a:ln>
            <a:effectLst/>
          </c:spPr>
          <c:invertIfNegative val="0"/>
          <c:cat>
            <c:numRef>
              <c:f>'Results-one run only'!$AE$9:$AE$15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 only'!$AI$9:$AI$15</c:f>
              <c:numCache>
                <c:formatCode>General</c:formatCode>
                <c:ptCount val="7"/>
                <c:pt idx="0">
                  <c:v>16478170</c:v>
                </c:pt>
                <c:pt idx="1">
                  <c:v>15215867</c:v>
                </c:pt>
                <c:pt idx="2">
                  <c:v>14987613</c:v>
                </c:pt>
                <c:pt idx="3">
                  <c:v>16336987</c:v>
                </c:pt>
                <c:pt idx="4">
                  <c:v>17217534</c:v>
                </c:pt>
                <c:pt idx="5">
                  <c:v>17511284</c:v>
                </c:pt>
                <c:pt idx="6">
                  <c:v>16499760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AB-4D95-A03F-89147EE845F6}"/>
            </c:ext>
          </c:extLst>
        </c:ser>
        <c:ser>
          <c:idx val="4"/>
          <c:order val="4"/>
          <c:tx>
            <c:strRef>
              <c:f>'Results-one run only'!$AJ$8</c:f>
              <c:strCache>
                <c:ptCount val="1"/>
                <c:pt idx="0">
                  <c:v>60-69 yr</c:v>
                </c:pt>
              </c:strCache>
            </c:strRef>
          </c:tx>
          <c:spPr>
            <a:solidFill>
              <a:schemeClr val="accent5"/>
            </a:solidFill>
            <a:ln w="38100">
              <a:noFill/>
            </a:ln>
            <a:effectLst/>
          </c:spPr>
          <c:invertIfNegative val="0"/>
          <c:cat>
            <c:numRef>
              <c:f>'Results-one run only'!$AE$9:$AE$15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 only'!$AJ$9:$AJ$15</c:f>
              <c:numCache>
                <c:formatCode>General</c:formatCode>
                <c:ptCount val="7"/>
                <c:pt idx="0">
                  <c:v>18120630</c:v>
                </c:pt>
                <c:pt idx="1">
                  <c:v>18523860</c:v>
                </c:pt>
                <c:pt idx="2">
                  <c:v>17768584</c:v>
                </c:pt>
                <c:pt idx="3">
                  <c:v>16478270</c:v>
                </c:pt>
                <c:pt idx="4">
                  <c:v>16282240</c:v>
                </c:pt>
                <c:pt idx="5">
                  <c:v>17614164</c:v>
                </c:pt>
                <c:pt idx="6">
                  <c:v>18548110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AB-4D95-A03F-89147EE845F6}"/>
            </c:ext>
          </c:extLst>
        </c:ser>
        <c:ser>
          <c:idx val="5"/>
          <c:order val="5"/>
          <c:tx>
            <c:strRef>
              <c:f>'Results-one run only'!$AK$8</c:f>
              <c:strCache>
                <c:ptCount val="1"/>
                <c:pt idx="0">
                  <c:v>70-79 yr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'Results-one run only'!$AE$9:$AE$15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 only'!$AK$9:$AK$15</c:f>
              <c:numCache>
                <c:formatCode>General</c:formatCode>
                <c:ptCount val="7"/>
                <c:pt idx="0">
                  <c:v>11899367</c:v>
                </c:pt>
                <c:pt idx="1">
                  <c:v>14855577</c:v>
                </c:pt>
                <c:pt idx="2">
                  <c:v>17001494</c:v>
                </c:pt>
                <c:pt idx="3">
                  <c:v>17327276</c:v>
                </c:pt>
                <c:pt idx="4">
                  <c:v>16634503</c:v>
                </c:pt>
                <c:pt idx="5">
                  <c:v>15622187</c:v>
                </c:pt>
                <c:pt idx="6">
                  <c:v>15648450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AB-4D95-A03F-89147EE845F6}"/>
            </c:ext>
          </c:extLst>
        </c:ser>
        <c:ser>
          <c:idx val="6"/>
          <c:order val="6"/>
          <c:tx>
            <c:strRef>
              <c:f>'Results-one run only'!$AL$8</c:f>
              <c:strCache>
                <c:ptCount val="1"/>
                <c:pt idx="0">
                  <c:v>≥ 80 yr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'Results-one run only'!$AE$9:$AE$15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 only'!$AL$9:$AL$15</c:f>
              <c:numCache>
                <c:formatCode>General</c:formatCode>
                <c:ptCount val="7"/>
                <c:pt idx="0">
                  <c:v>5855964</c:v>
                </c:pt>
                <c:pt idx="1">
                  <c:v>7838614</c:v>
                </c:pt>
                <c:pt idx="2">
                  <c:v>10524513</c:v>
                </c:pt>
                <c:pt idx="3">
                  <c:v>13101560</c:v>
                </c:pt>
                <c:pt idx="4">
                  <c:v>15234100</c:v>
                </c:pt>
                <c:pt idx="5">
                  <c:v>16574757</c:v>
                </c:pt>
                <c:pt idx="6">
                  <c:v>17073256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AB-4D95-A03F-89147EE8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488784"/>
        <c:axId val="116501744"/>
      </c:barChart>
      <c:catAx>
        <c:axId val="1164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01744"/>
        <c:crosses val="autoZero"/>
        <c:auto val="1"/>
        <c:lblAlgn val="ctr"/>
        <c:lblOffset val="100"/>
        <c:noMultiLvlLbl val="0"/>
      </c:catAx>
      <c:valAx>
        <c:axId val="1165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layout>
            <c:manualLayout>
              <c:xMode val="edge"/>
              <c:yMode val="edge"/>
              <c:x val="1.5493581230633024E-2"/>
              <c:y val="0.23920142805515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'Results-one run only'!$AP$8</c:f>
              <c:strCache>
                <c:ptCount val="1"/>
                <c:pt idx="0">
                  <c:v>MASLD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'Results-one run only'!$AO$9:$AO$15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 only'!$AP$9:$AP$15</c:f>
              <c:numCache>
                <c:formatCode>General</c:formatCode>
                <c:ptCount val="7"/>
                <c:pt idx="0">
                  <c:v>85938720</c:v>
                </c:pt>
                <c:pt idx="1">
                  <c:v>91766376</c:v>
                </c:pt>
                <c:pt idx="2">
                  <c:v>96536240</c:v>
                </c:pt>
                <c:pt idx="3">
                  <c:v>99848040</c:v>
                </c:pt>
                <c:pt idx="4">
                  <c:v>101735792</c:v>
                </c:pt>
                <c:pt idx="5">
                  <c:v>103378824</c:v>
                </c:pt>
                <c:pt idx="6">
                  <c:v>104294256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3-42A6-B9D1-7ECD58BAD699}"/>
            </c:ext>
          </c:extLst>
        </c:ser>
        <c:ser>
          <c:idx val="1"/>
          <c:order val="1"/>
          <c:tx>
            <c:strRef>
              <c:f>'Results-one run only'!$AQ$8</c:f>
              <c:strCache>
                <c:ptCount val="1"/>
                <c:pt idx="0">
                  <c:v>MASH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'Results-one run only'!$AO$9:$AO$15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 only'!$AQ$9:$AQ$15</c:f>
              <c:numCache>
                <c:formatCode>General</c:formatCode>
                <c:ptCount val="7"/>
                <c:pt idx="0">
                  <c:v>14841133</c:v>
                </c:pt>
                <c:pt idx="1">
                  <c:v>16320293</c:v>
                </c:pt>
                <c:pt idx="2">
                  <c:v>17545376</c:v>
                </c:pt>
                <c:pt idx="3">
                  <c:v>18444364</c:v>
                </c:pt>
                <c:pt idx="4">
                  <c:v>19018210</c:v>
                </c:pt>
                <c:pt idx="5">
                  <c:v>19511324</c:v>
                </c:pt>
                <c:pt idx="6">
                  <c:v>19818556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3-42A6-B9D1-7ECD58BAD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59088"/>
        <c:axId val="204761008"/>
      </c:barChart>
      <c:catAx>
        <c:axId val="2047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1008"/>
        <c:crosses val="autoZero"/>
        <c:auto val="1"/>
        <c:lblAlgn val="ctr"/>
        <c:lblOffset val="100"/>
        <c:noMultiLvlLbl val="0"/>
      </c:catAx>
      <c:valAx>
        <c:axId val="2047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layout>
            <c:manualLayout>
              <c:xMode val="edge"/>
              <c:yMode val="edge"/>
              <c:x val="2.2240756185710316E-2"/>
              <c:y val="0.23883819884631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Results!$B$47</c:f>
              <c:strCache>
                <c:ptCount val="1"/>
                <c:pt idx="0">
                  <c:v>Model prediction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Results!$A$48:$A$66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Results!$B$48:$B$66</c:f>
              <c:numCache>
                <c:formatCode>General</c:formatCode>
                <c:ptCount val="19"/>
                <c:pt idx="0">
                  <c:v>27.135449999999999</c:v>
                </c:pt>
                <c:pt idx="1">
                  <c:v>27.665569999999999</c:v>
                </c:pt>
                <c:pt idx="2">
                  <c:v>27.97944</c:v>
                </c:pt>
                <c:pt idx="3">
                  <c:v>28.294530000000002</c:v>
                </c:pt>
                <c:pt idx="4">
                  <c:v>28.611470000000001</c:v>
                </c:pt>
                <c:pt idx="5">
                  <c:v>28.932799999999997</c:v>
                </c:pt>
                <c:pt idx="6">
                  <c:v>29.252899999999997</c:v>
                </c:pt>
                <c:pt idx="7">
                  <c:v>29.572749999999999</c:v>
                </c:pt>
                <c:pt idx="8">
                  <c:v>29.888290000000001</c:v>
                </c:pt>
                <c:pt idx="9">
                  <c:v>30.20373</c:v>
                </c:pt>
                <c:pt idx="10">
                  <c:v>30.520510000000002</c:v>
                </c:pt>
                <c:pt idx="11">
                  <c:v>30.844619999999999</c:v>
                </c:pt>
                <c:pt idx="12">
                  <c:v>31.178610000000003</c:v>
                </c:pt>
                <c:pt idx="13">
                  <c:v>31.513960000000001</c:v>
                </c:pt>
                <c:pt idx="14">
                  <c:v>31.85209</c:v>
                </c:pt>
                <c:pt idx="15">
                  <c:v>32.190489999999997</c:v>
                </c:pt>
                <c:pt idx="16">
                  <c:v>32.52805</c:v>
                </c:pt>
                <c:pt idx="17">
                  <c:v>32.849200000000003</c:v>
                </c:pt>
                <c:pt idx="18">
                  <c:v>33.155729999999998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1-4A37-A55C-881D8E28ED2E}"/>
            </c:ext>
          </c:extLst>
        </c:ser>
        <c:ser>
          <c:idx val="1"/>
          <c:order val="1"/>
          <c:tx>
            <c:strRef>
              <c:f>Results!$C$47</c:f>
              <c:strCache>
                <c:ptCount val="1"/>
                <c:pt idx="0">
                  <c:v>NHANES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Results!$G$48:$G$66</c:f>
                <c:numCache>
                  <c:formatCode>General</c:formatCode>
                  <c:ptCount val="19"/>
                  <c:pt idx="0">
                    <c:v>3.1972899999999953</c:v>
                  </c:pt>
                  <c:pt idx="1">
                    <c:v>3.1972899999999953</c:v>
                  </c:pt>
                  <c:pt idx="2">
                    <c:v>3.1972899999999953</c:v>
                  </c:pt>
                  <c:pt idx="3">
                    <c:v>3.1972899999999989</c:v>
                  </c:pt>
                  <c:pt idx="4">
                    <c:v>3.1972899999999989</c:v>
                  </c:pt>
                  <c:pt idx="5">
                    <c:v>3.1972899999999989</c:v>
                  </c:pt>
                  <c:pt idx="6">
                    <c:v>3.1972899999999989</c:v>
                  </c:pt>
                  <c:pt idx="7">
                    <c:v>3.1972899999999989</c:v>
                  </c:pt>
                  <c:pt idx="8">
                    <c:v>3.1972899999999989</c:v>
                  </c:pt>
                  <c:pt idx="9">
                    <c:v>3.1972899999999989</c:v>
                  </c:pt>
                  <c:pt idx="10">
                    <c:v>3.1972899999999989</c:v>
                  </c:pt>
                  <c:pt idx="11">
                    <c:v>3.1972899999999989</c:v>
                  </c:pt>
                  <c:pt idx="12">
                    <c:v>3.1972899999999989</c:v>
                  </c:pt>
                  <c:pt idx="13">
                    <c:v>3.1972899999999989</c:v>
                  </c:pt>
                  <c:pt idx="14">
                    <c:v>3.1972900000000024</c:v>
                  </c:pt>
                  <c:pt idx="15">
                    <c:v>3.1972900000000024</c:v>
                  </c:pt>
                  <c:pt idx="16">
                    <c:v>3.1972900000000024</c:v>
                  </c:pt>
                  <c:pt idx="17">
                    <c:v>3.1972900000000024</c:v>
                  </c:pt>
                  <c:pt idx="18">
                    <c:v>3.1972899999999953</c:v>
                  </c:pt>
                </c:numCache>
              </c:numRef>
            </c:plus>
            <c:minus>
              <c:numRef>
                <c:f>Results!$F$48:$F$66</c:f>
                <c:numCache>
                  <c:formatCode>General</c:formatCode>
                  <c:ptCount val="19"/>
                  <c:pt idx="0">
                    <c:v>3.0516299999999994</c:v>
                  </c:pt>
                  <c:pt idx="1">
                    <c:v>3.051630000000003</c:v>
                  </c:pt>
                  <c:pt idx="2">
                    <c:v>3.051630000000003</c:v>
                  </c:pt>
                  <c:pt idx="3">
                    <c:v>3.0516299999999994</c:v>
                  </c:pt>
                  <c:pt idx="4">
                    <c:v>3.0516299999999994</c:v>
                  </c:pt>
                  <c:pt idx="5">
                    <c:v>3.0516299999999994</c:v>
                  </c:pt>
                  <c:pt idx="6">
                    <c:v>3.0516299999999994</c:v>
                  </c:pt>
                  <c:pt idx="7">
                    <c:v>3.0516299999999994</c:v>
                  </c:pt>
                  <c:pt idx="8">
                    <c:v>3.0516299999999994</c:v>
                  </c:pt>
                  <c:pt idx="9">
                    <c:v>3.0516299999999994</c:v>
                  </c:pt>
                  <c:pt idx="10">
                    <c:v>3.0516299999999994</c:v>
                  </c:pt>
                  <c:pt idx="11">
                    <c:v>3.0516299999999994</c:v>
                  </c:pt>
                  <c:pt idx="12">
                    <c:v>3.0516299999999994</c:v>
                  </c:pt>
                  <c:pt idx="13">
                    <c:v>3.0516299999999994</c:v>
                  </c:pt>
                  <c:pt idx="14">
                    <c:v>3.0516299999999958</c:v>
                  </c:pt>
                  <c:pt idx="15">
                    <c:v>3.0516299999999958</c:v>
                  </c:pt>
                  <c:pt idx="16">
                    <c:v>3.0516299999999958</c:v>
                  </c:pt>
                  <c:pt idx="17">
                    <c:v>3.0516299999999958</c:v>
                  </c:pt>
                  <c:pt idx="18">
                    <c:v>3.0516299999999994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Results!$A$48:$A$66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Results!$C$48:$C$66</c:f>
              <c:numCache>
                <c:formatCode>General</c:formatCode>
                <c:ptCount val="19"/>
                <c:pt idx="0">
                  <c:v>27.791487999999966</c:v>
                </c:pt>
                <c:pt idx="1">
                  <c:v>28.102821999999968</c:v>
                </c:pt>
                <c:pt idx="2">
                  <c:v>28.41415599999997</c:v>
                </c:pt>
                <c:pt idx="3">
                  <c:v>28.725489999999969</c:v>
                </c:pt>
                <c:pt idx="4">
                  <c:v>29.036823999999971</c:v>
                </c:pt>
                <c:pt idx="5">
                  <c:v>29.348157999999973</c:v>
                </c:pt>
                <c:pt idx="6">
                  <c:v>29.659491999999975</c:v>
                </c:pt>
                <c:pt idx="7">
                  <c:v>29.970825999999978</c:v>
                </c:pt>
                <c:pt idx="8">
                  <c:v>30.28215999999998</c:v>
                </c:pt>
                <c:pt idx="9">
                  <c:v>30.593493999999982</c:v>
                </c:pt>
                <c:pt idx="10">
                  <c:v>30.904827999999984</c:v>
                </c:pt>
                <c:pt idx="11">
                  <c:v>31.216161999999986</c:v>
                </c:pt>
                <c:pt idx="12">
                  <c:v>31.527495999999989</c:v>
                </c:pt>
                <c:pt idx="13">
                  <c:v>31.838829999999991</c:v>
                </c:pt>
                <c:pt idx="14">
                  <c:v>32.15016399999999</c:v>
                </c:pt>
                <c:pt idx="15">
                  <c:v>32.461497999999992</c:v>
                </c:pt>
                <c:pt idx="16">
                  <c:v>32.772831999999994</c:v>
                </c:pt>
                <c:pt idx="17">
                  <c:v>33.084165999999996</c:v>
                </c:pt>
                <c:pt idx="18">
                  <c:v>33.395499999999998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F1-4A37-A55C-881D8E28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005808"/>
        <c:axId val="1525006288"/>
      </c:scatterChart>
      <c:valAx>
        <c:axId val="1525005808"/>
        <c:scaling>
          <c:orientation val="minMax"/>
          <c:max val="2018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06288"/>
        <c:crosses val="autoZero"/>
        <c:crossBetween val="midCat"/>
      </c:valAx>
      <c:valAx>
        <c:axId val="15250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Prevalence of MASLD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0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'Results-one run only'!$AF$41</c:f>
              <c:strCache>
                <c:ptCount val="1"/>
                <c:pt idx="0">
                  <c:v>F0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cat>
            <c:numRef>
              <c:f>'Results-one run only'!$AE$42:$AE$48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 only'!$AF$42:$AF$48</c:f>
              <c:numCache>
                <c:formatCode>General</c:formatCode>
                <c:ptCount val="7"/>
                <c:pt idx="0">
                  <c:v>41398784</c:v>
                </c:pt>
                <c:pt idx="1">
                  <c:v>41838180</c:v>
                </c:pt>
                <c:pt idx="2">
                  <c:v>42351592</c:v>
                </c:pt>
                <c:pt idx="3">
                  <c:v>42624044</c:v>
                </c:pt>
                <c:pt idx="4">
                  <c:v>42607448</c:v>
                </c:pt>
                <c:pt idx="5">
                  <c:v>42609504</c:v>
                </c:pt>
                <c:pt idx="6">
                  <c:v>42524528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6-413C-BEF6-3F0541A8DB91}"/>
            </c:ext>
          </c:extLst>
        </c:ser>
        <c:ser>
          <c:idx val="1"/>
          <c:order val="1"/>
          <c:tx>
            <c:strRef>
              <c:f>'Results-one run only'!$AG$41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cat>
            <c:numRef>
              <c:f>'Results-one run only'!$AE$42:$AE$48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 only'!$AG$42:$AG$48</c:f>
              <c:numCache>
                <c:formatCode>General</c:formatCode>
                <c:ptCount val="7"/>
                <c:pt idx="0">
                  <c:v>24950410</c:v>
                </c:pt>
                <c:pt idx="1">
                  <c:v>26618060</c:v>
                </c:pt>
                <c:pt idx="2">
                  <c:v>27837416</c:v>
                </c:pt>
                <c:pt idx="3">
                  <c:v>28628584</c:v>
                </c:pt>
                <c:pt idx="4">
                  <c:v>29032584</c:v>
                </c:pt>
                <c:pt idx="5">
                  <c:v>29436816</c:v>
                </c:pt>
                <c:pt idx="6">
                  <c:v>29637860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6-413C-BEF6-3F0541A8DB91}"/>
            </c:ext>
          </c:extLst>
        </c:ser>
        <c:ser>
          <c:idx val="2"/>
          <c:order val="2"/>
          <c:tx>
            <c:strRef>
              <c:f>'Results-one run only'!$AH$41</c:f>
              <c:strCache>
                <c:ptCount val="1"/>
                <c:pt idx="0">
                  <c:v>F2</c:v>
                </c:pt>
              </c:strCache>
            </c:strRef>
          </c:tx>
          <c:spPr>
            <a:solidFill>
              <a:schemeClr val="accent3"/>
            </a:solidFill>
            <a:ln w="38100">
              <a:noFill/>
            </a:ln>
            <a:effectLst/>
          </c:spPr>
          <c:invertIfNegative val="0"/>
          <c:cat>
            <c:numRef>
              <c:f>'Results-one run only'!$AE$42:$AE$48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 only'!$AH$42:$AH$48</c:f>
              <c:numCache>
                <c:formatCode>General</c:formatCode>
                <c:ptCount val="7"/>
                <c:pt idx="0">
                  <c:v>12450390</c:v>
                </c:pt>
                <c:pt idx="1">
                  <c:v>14320770</c:v>
                </c:pt>
                <c:pt idx="2">
                  <c:v>15742930</c:v>
                </c:pt>
                <c:pt idx="3">
                  <c:v>16723233</c:v>
                </c:pt>
                <c:pt idx="4">
                  <c:v>17336514</c:v>
                </c:pt>
                <c:pt idx="5">
                  <c:v>17843104</c:v>
                </c:pt>
                <c:pt idx="6">
                  <c:v>18149086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6-413C-BEF6-3F0541A8DB91}"/>
            </c:ext>
          </c:extLst>
        </c:ser>
        <c:ser>
          <c:idx val="3"/>
          <c:order val="3"/>
          <c:tx>
            <c:strRef>
              <c:f>'Results-one run only'!$AI$41</c:f>
              <c:strCache>
                <c:ptCount val="1"/>
                <c:pt idx="0">
                  <c:v>F3</c:v>
                </c:pt>
              </c:strCache>
            </c:strRef>
          </c:tx>
          <c:spPr>
            <a:solidFill>
              <a:schemeClr val="accent4"/>
            </a:solidFill>
            <a:ln w="38100">
              <a:noFill/>
            </a:ln>
            <a:effectLst/>
          </c:spPr>
          <c:invertIfNegative val="0"/>
          <c:cat>
            <c:numRef>
              <c:f>'Results-one run only'!$AE$42:$AE$48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 only'!$AI$42:$AI$48</c:f>
              <c:numCache>
                <c:formatCode>General</c:formatCode>
                <c:ptCount val="7"/>
                <c:pt idx="0">
                  <c:v>4911704</c:v>
                </c:pt>
                <c:pt idx="1">
                  <c:v>6062827</c:v>
                </c:pt>
                <c:pt idx="2">
                  <c:v>7009850</c:v>
                </c:pt>
                <c:pt idx="3">
                  <c:v>7718030</c:v>
                </c:pt>
                <c:pt idx="4">
                  <c:v>8179790</c:v>
                </c:pt>
                <c:pt idx="5">
                  <c:v>8572640</c:v>
                </c:pt>
                <c:pt idx="6">
                  <c:v>8824120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96-413C-BEF6-3F0541A8DB91}"/>
            </c:ext>
          </c:extLst>
        </c:ser>
        <c:ser>
          <c:idx val="4"/>
          <c:order val="4"/>
          <c:tx>
            <c:strRef>
              <c:f>'Results-one run only'!$AJ$41</c:f>
              <c:strCache>
                <c:ptCount val="1"/>
                <c:pt idx="0">
                  <c:v>F4</c:v>
                </c:pt>
              </c:strCache>
            </c:strRef>
          </c:tx>
          <c:spPr>
            <a:solidFill>
              <a:schemeClr val="accent5"/>
            </a:solidFill>
            <a:ln w="38100">
              <a:noFill/>
            </a:ln>
            <a:effectLst/>
          </c:spPr>
          <c:invertIfNegative val="0"/>
          <c:cat>
            <c:numRef>
              <c:f>'Results-one run only'!$AE$42:$AE$48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 only'!$AJ$42:$AJ$48</c:f>
              <c:numCache>
                <c:formatCode>General</c:formatCode>
                <c:ptCount val="7"/>
                <c:pt idx="0">
                  <c:v>1910890</c:v>
                </c:pt>
                <c:pt idx="1">
                  <c:v>2481850</c:v>
                </c:pt>
                <c:pt idx="2">
                  <c:v>3017633</c:v>
                </c:pt>
                <c:pt idx="3">
                  <c:v>3451967</c:v>
                </c:pt>
                <c:pt idx="4">
                  <c:v>3775973</c:v>
                </c:pt>
                <c:pt idx="5">
                  <c:v>4025470</c:v>
                </c:pt>
                <c:pt idx="6">
                  <c:v>4207044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96-413C-BEF6-3F0541A8D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857648"/>
        <c:axId val="508858128"/>
      </c:barChart>
      <c:catAx>
        <c:axId val="5088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58128"/>
        <c:crosses val="autoZero"/>
        <c:auto val="1"/>
        <c:lblAlgn val="ctr"/>
        <c:lblOffset val="100"/>
        <c:noMultiLvlLbl val="0"/>
      </c:catAx>
      <c:valAx>
        <c:axId val="5088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layout>
            <c:manualLayout>
              <c:xMode val="edge"/>
              <c:yMode val="edge"/>
              <c:x val="2.225003476567932E-2"/>
              <c:y val="0.23938284642842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'Results-one run only'!$AO$41</c:f>
              <c:strCache>
                <c:ptCount val="1"/>
                <c:pt idx="0">
                  <c:v>MASH F0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cat>
            <c:numRef>
              <c:f>'Results-one run only'!$AN$42:$AN$48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 only'!$AO$42:$AO$48</c:f>
              <c:numCache>
                <c:formatCode>General</c:formatCode>
                <c:ptCount val="7"/>
                <c:pt idx="0">
                  <c:v>3863807</c:v>
                </c:pt>
                <c:pt idx="1">
                  <c:v>4023257</c:v>
                </c:pt>
                <c:pt idx="2">
                  <c:v>4161570</c:v>
                </c:pt>
                <c:pt idx="3">
                  <c:v>4241917</c:v>
                </c:pt>
                <c:pt idx="4">
                  <c:v>4282030</c:v>
                </c:pt>
                <c:pt idx="5">
                  <c:v>4319987</c:v>
                </c:pt>
                <c:pt idx="6">
                  <c:v>4332840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6-4B8A-B01D-635BA69CB23C}"/>
            </c:ext>
          </c:extLst>
        </c:ser>
        <c:ser>
          <c:idx val="1"/>
          <c:order val="1"/>
          <c:tx>
            <c:strRef>
              <c:f>'Results-one run only'!$AP$41</c:f>
              <c:strCache>
                <c:ptCount val="1"/>
                <c:pt idx="0">
                  <c:v>MASH F1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cat>
            <c:numRef>
              <c:f>'Results-one run only'!$AN$42:$AN$48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 only'!$AP$42:$AP$48</c:f>
              <c:numCache>
                <c:formatCode>General</c:formatCode>
                <c:ptCount val="7"/>
                <c:pt idx="0">
                  <c:v>4261367</c:v>
                </c:pt>
                <c:pt idx="1">
                  <c:v>4642624</c:v>
                </c:pt>
                <c:pt idx="2">
                  <c:v>4934207</c:v>
                </c:pt>
                <c:pt idx="3">
                  <c:v>5133130</c:v>
                </c:pt>
                <c:pt idx="4">
                  <c:v>5248340</c:v>
                </c:pt>
                <c:pt idx="5">
                  <c:v>5351060</c:v>
                </c:pt>
                <c:pt idx="6">
                  <c:v>5413860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6-4B8A-B01D-635BA69CB23C}"/>
            </c:ext>
          </c:extLst>
        </c:ser>
        <c:ser>
          <c:idx val="2"/>
          <c:order val="2"/>
          <c:tx>
            <c:strRef>
              <c:f>'Results-one run only'!$AQ$41</c:f>
              <c:strCache>
                <c:ptCount val="1"/>
                <c:pt idx="0">
                  <c:v>MASH F2</c:v>
                </c:pt>
              </c:strCache>
            </c:strRef>
          </c:tx>
          <c:spPr>
            <a:solidFill>
              <a:schemeClr val="accent3"/>
            </a:solidFill>
            <a:ln w="38100">
              <a:noFill/>
            </a:ln>
            <a:effectLst/>
          </c:spPr>
          <c:invertIfNegative val="0"/>
          <c:cat>
            <c:numRef>
              <c:f>'Results-one run only'!$AN$42:$AN$48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 only'!$AQ$42:$AQ$48</c:f>
              <c:numCache>
                <c:formatCode>General</c:formatCode>
                <c:ptCount val="7"/>
                <c:pt idx="0">
                  <c:v>3492943</c:v>
                </c:pt>
                <c:pt idx="1">
                  <c:v>3942623</c:v>
                </c:pt>
                <c:pt idx="2">
                  <c:v>4305934</c:v>
                </c:pt>
                <c:pt idx="3">
                  <c:v>4584407</c:v>
                </c:pt>
                <c:pt idx="4">
                  <c:v>4757620</c:v>
                </c:pt>
                <c:pt idx="5">
                  <c:v>4909184</c:v>
                </c:pt>
                <c:pt idx="6">
                  <c:v>5004557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6-4B8A-B01D-635BA69CB23C}"/>
            </c:ext>
          </c:extLst>
        </c:ser>
        <c:ser>
          <c:idx val="3"/>
          <c:order val="3"/>
          <c:tx>
            <c:strRef>
              <c:f>'Results-one run only'!$AR$41</c:f>
              <c:strCache>
                <c:ptCount val="1"/>
                <c:pt idx="0">
                  <c:v>MASH F3</c:v>
                </c:pt>
              </c:strCache>
            </c:strRef>
          </c:tx>
          <c:spPr>
            <a:solidFill>
              <a:schemeClr val="accent4"/>
            </a:solidFill>
            <a:ln w="38100">
              <a:noFill/>
            </a:ln>
            <a:effectLst/>
          </c:spPr>
          <c:invertIfNegative val="0"/>
          <c:cat>
            <c:numRef>
              <c:f>'Results-one run only'!$AN$42:$AN$48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 only'!$AR$42:$AR$48</c:f>
              <c:numCache>
                <c:formatCode>General</c:formatCode>
                <c:ptCount val="7"/>
                <c:pt idx="0">
                  <c:v>2075600</c:v>
                </c:pt>
                <c:pt idx="1">
                  <c:v>2381363</c:v>
                </c:pt>
                <c:pt idx="2">
                  <c:v>2639860</c:v>
                </c:pt>
                <c:pt idx="3">
                  <c:v>2841623</c:v>
                </c:pt>
                <c:pt idx="4">
                  <c:v>2982053</c:v>
                </c:pt>
                <c:pt idx="5">
                  <c:v>3100230</c:v>
                </c:pt>
                <c:pt idx="6">
                  <c:v>3171653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6-4B8A-B01D-635BA69CB23C}"/>
            </c:ext>
          </c:extLst>
        </c:ser>
        <c:ser>
          <c:idx val="4"/>
          <c:order val="4"/>
          <c:tx>
            <c:strRef>
              <c:f>'Results-one run only'!$AS$41</c:f>
              <c:strCache>
                <c:ptCount val="1"/>
                <c:pt idx="0">
                  <c:v>MASH F4</c:v>
                </c:pt>
              </c:strCache>
            </c:strRef>
          </c:tx>
          <c:spPr>
            <a:solidFill>
              <a:schemeClr val="accent5"/>
            </a:solidFill>
            <a:ln w="38100">
              <a:noFill/>
            </a:ln>
            <a:effectLst/>
          </c:spPr>
          <c:invertIfNegative val="0"/>
          <c:cat>
            <c:numRef>
              <c:f>'Results-one run only'!$AN$42:$AN$48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 only'!$AS$42:$AS$48</c:f>
              <c:numCache>
                <c:formatCode>General</c:formatCode>
                <c:ptCount val="7"/>
                <c:pt idx="0">
                  <c:v>1147417</c:v>
                </c:pt>
                <c:pt idx="1">
                  <c:v>1330427</c:v>
                </c:pt>
                <c:pt idx="2">
                  <c:v>1503807</c:v>
                </c:pt>
                <c:pt idx="3">
                  <c:v>1643287</c:v>
                </c:pt>
                <c:pt idx="4">
                  <c:v>1748167</c:v>
                </c:pt>
                <c:pt idx="5">
                  <c:v>1830863</c:v>
                </c:pt>
                <c:pt idx="6">
                  <c:v>1895647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6-4B8A-B01D-635BA69C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872016"/>
        <c:axId val="415872976"/>
      </c:barChart>
      <c:catAx>
        <c:axId val="41587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72976"/>
        <c:crosses val="autoZero"/>
        <c:auto val="1"/>
        <c:lblAlgn val="ctr"/>
        <c:lblOffset val="100"/>
        <c:noMultiLvlLbl val="0"/>
      </c:catAx>
      <c:valAx>
        <c:axId val="415872976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layout>
            <c:manualLayout>
              <c:xMode val="edge"/>
              <c:yMode val="edge"/>
              <c:x val="2.2240756185710316E-2"/>
              <c:y val="0.23883819884631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7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'Results-one run only'!$AF$74</c:f>
              <c:strCache>
                <c:ptCount val="1"/>
                <c:pt idx="0">
                  <c:v>Hepatocellular carcinoma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'Results-one run only'!$AE$75:$AE$80</c:f>
              <c:strCache>
                <c:ptCount val="6"/>
                <c:pt idx="0">
                  <c:v>2020-2025</c:v>
                </c:pt>
                <c:pt idx="1">
                  <c:v>2026-2030</c:v>
                </c:pt>
                <c:pt idx="2">
                  <c:v>2031-2035</c:v>
                </c:pt>
                <c:pt idx="3">
                  <c:v>2036-2040</c:v>
                </c:pt>
                <c:pt idx="4">
                  <c:v>2041-2045</c:v>
                </c:pt>
                <c:pt idx="5">
                  <c:v>2046-2050</c:v>
                </c:pt>
              </c:strCache>
            </c:strRef>
          </c:cat>
          <c:val>
            <c:numRef>
              <c:f>'Results-one run only'!$AF$75:$AF$80</c:f>
              <c:numCache>
                <c:formatCode>General</c:formatCode>
                <c:ptCount val="6"/>
                <c:pt idx="0">
                  <c:v>10983.33</c:v>
                </c:pt>
                <c:pt idx="1">
                  <c:v>13766.67</c:v>
                </c:pt>
                <c:pt idx="2">
                  <c:v>15990.67</c:v>
                </c:pt>
                <c:pt idx="3">
                  <c:v>17443.330000000002</c:v>
                </c:pt>
                <c:pt idx="4">
                  <c:v>18506.669999999998</c:v>
                </c:pt>
                <c:pt idx="5">
                  <c:v>19653.330000000002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5-47FD-A237-2EAD0D7FFC27}"/>
            </c:ext>
          </c:extLst>
        </c:ser>
        <c:ser>
          <c:idx val="1"/>
          <c:order val="1"/>
          <c:tx>
            <c:strRef>
              <c:f>'Results-one run only'!$AM$74</c:f>
              <c:strCache>
                <c:ptCount val="1"/>
                <c:pt idx="0">
                  <c:v>Liver transplant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'Results-one run only'!$AE$75:$AE$80</c:f>
              <c:strCache>
                <c:ptCount val="6"/>
                <c:pt idx="0">
                  <c:v>2020-2025</c:v>
                </c:pt>
                <c:pt idx="1">
                  <c:v>2026-2030</c:v>
                </c:pt>
                <c:pt idx="2">
                  <c:v>2031-2035</c:v>
                </c:pt>
                <c:pt idx="3">
                  <c:v>2036-2040</c:v>
                </c:pt>
                <c:pt idx="4">
                  <c:v>2041-2045</c:v>
                </c:pt>
                <c:pt idx="5">
                  <c:v>2046-2050</c:v>
                </c:pt>
              </c:strCache>
            </c:strRef>
          </c:cat>
          <c:val>
            <c:numRef>
              <c:f>'Results-one run only'!$AM$75:$AM$80</c:f>
              <c:numCache>
                <c:formatCode>General</c:formatCode>
                <c:ptCount val="6"/>
                <c:pt idx="0">
                  <c:v>2310</c:v>
                </c:pt>
                <c:pt idx="1">
                  <c:v>3150</c:v>
                </c:pt>
                <c:pt idx="2">
                  <c:v>3965.3330000000001</c:v>
                </c:pt>
                <c:pt idx="3">
                  <c:v>4758.6670000000004</c:v>
                </c:pt>
                <c:pt idx="4">
                  <c:v>5256</c:v>
                </c:pt>
                <c:pt idx="5">
                  <c:v>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5-47FD-A237-2EAD0D7FF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442768"/>
        <c:axId val="489443248"/>
      </c:barChart>
      <c:catAx>
        <c:axId val="48944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3248"/>
        <c:crosses val="autoZero"/>
        <c:auto val="1"/>
        <c:lblAlgn val="ctr"/>
        <c:lblOffset val="100"/>
        <c:noMultiLvlLbl val="0"/>
      </c:catAx>
      <c:valAx>
        <c:axId val="4894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new cases per year</a:t>
                </a:r>
              </a:p>
            </c:rich>
          </c:tx>
          <c:layout>
            <c:manualLayout>
              <c:xMode val="edge"/>
              <c:yMode val="edge"/>
              <c:x val="1.6680567139282735E-2"/>
              <c:y val="0.11798192705020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'Results-one run only'!$C$180</c:f>
              <c:strCache>
                <c:ptCount val="1"/>
                <c:pt idx="0">
                  <c:v>Worst-case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'Results-one run only'!$A$181:$A$211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 only'!$C$181:$C$211</c:f>
              <c:numCache>
                <c:formatCode>General</c:formatCode>
                <c:ptCount val="31"/>
                <c:pt idx="0">
                  <c:v>86222896</c:v>
                </c:pt>
                <c:pt idx="1">
                  <c:v>87661104</c:v>
                </c:pt>
                <c:pt idx="2">
                  <c:v>88878800</c:v>
                </c:pt>
                <c:pt idx="3">
                  <c:v>90237696</c:v>
                </c:pt>
                <c:pt idx="4">
                  <c:v>91736200</c:v>
                </c:pt>
                <c:pt idx="5">
                  <c:v>93363696</c:v>
                </c:pt>
                <c:pt idx="6">
                  <c:v>94977400</c:v>
                </c:pt>
                <c:pt idx="7">
                  <c:v>96540496</c:v>
                </c:pt>
                <c:pt idx="8">
                  <c:v>98157904</c:v>
                </c:pt>
                <c:pt idx="9">
                  <c:v>99709800</c:v>
                </c:pt>
                <c:pt idx="10">
                  <c:v>101221504</c:v>
                </c:pt>
                <c:pt idx="11">
                  <c:v>102649800</c:v>
                </c:pt>
                <c:pt idx="12">
                  <c:v>104105296</c:v>
                </c:pt>
                <c:pt idx="13">
                  <c:v>105556704</c:v>
                </c:pt>
                <c:pt idx="14">
                  <c:v>107005600</c:v>
                </c:pt>
                <c:pt idx="15">
                  <c:v>108365400</c:v>
                </c:pt>
                <c:pt idx="16">
                  <c:v>109698600</c:v>
                </c:pt>
                <c:pt idx="17">
                  <c:v>110961000</c:v>
                </c:pt>
                <c:pt idx="18">
                  <c:v>112167296</c:v>
                </c:pt>
                <c:pt idx="19">
                  <c:v>113396496</c:v>
                </c:pt>
                <c:pt idx="20">
                  <c:v>114544600</c:v>
                </c:pt>
                <c:pt idx="21">
                  <c:v>115657200</c:v>
                </c:pt>
                <c:pt idx="22">
                  <c:v>116984096</c:v>
                </c:pt>
                <c:pt idx="23">
                  <c:v>118310000</c:v>
                </c:pt>
                <c:pt idx="24">
                  <c:v>119572096</c:v>
                </c:pt>
                <c:pt idx="25">
                  <c:v>120781296</c:v>
                </c:pt>
                <c:pt idx="26">
                  <c:v>122007400</c:v>
                </c:pt>
                <c:pt idx="27">
                  <c:v>123158096</c:v>
                </c:pt>
                <c:pt idx="28">
                  <c:v>124270200</c:v>
                </c:pt>
                <c:pt idx="29">
                  <c:v>125365200</c:v>
                </c:pt>
                <c:pt idx="30">
                  <c:v>126459400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7-44EF-B5FB-AA60A97D70CE}"/>
            </c:ext>
          </c:extLst>
        </c:ser>
        <c:ser>
          <c:idx val="1"/>
          <c:order val="1"/>
          <c:tx>
            <c:strRef>
              <c:f>'Results-one run only'!$H$180</c:f>
              <c:strCache>
                <c:ptCount val="1"/>
                <c:pt idx="0">
                  <c:v>Best-case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'Results-one run only'!$A$181:$A$211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 only'!$H$181:$H$211</c:f>
              <c:numCache>
                <c:formatCode>General</c:formatCode>
                <c:ptCount val="31"/>
                <c:pt idx="0">
                  <c:v>85986000</c:v>
                </c:pt>
                <c:pt idx="1">
                  <c:v>87298496</c:v>
                </c:pt>
                <c:pt idx="2">
                  <c:v>88319000</c:v>
                </c:pt>
                <c:pt idx="3">
                  <c:v>89506000</c:v>
                </c:pt>
                <c:pt idx="4">
                  <c:v>90773296</c:v>
                </c:pt>
                <c:pt idx="5">
                  <c:v>92154800</c:v>
                </c:pt>
                <c:pt idx="6">
                  <c:v>93497296</c:v>
                </c:pt>
                <c:pt idx="7">
                  <c:v>94789104</c:v>
                </c:pt>
                <c:pt idx="8">
                  <c:v>96001200</c:v>
                </c:pt>
                <c:pt idx="9">
                  <c:v>97187504</c:v>
                </c:pt>
                <c:pt idx="10">
                  <c:v>98354896</c:v>
                </c:pt>
                <c:pt idx="11">
                  <c:v>99415296</c:v>
                </c:pt>
                <c:pt idx="12">
                  <c:v>100450200</c:v>
                </c:pt>
                <c:pt idx="13">
                  <c:v>101462096</c:v>
                </c:pt>
                <c:pt idx="14">
                  <c:v>102406896</c:v>
                </c:pt>
                <c:pt idx="15">
                  <c:v>103252704</c:v>
                </c:pt>
                <c:pt idx="16">
                  <c:v>104126896</c:v>
                </c:pt>
                <c:pt idx="17">
                  <c:v>104917296</c:v>
                </c:pt>
                <c:pt idx="18">
                  <c:v>105636496</c:v>
                </c:pt>
                <c:pt idx="19">
                  <c:v>106306896</c:v>
                </c:pt>
                <c:pt idx="20">
                  <c:v>106934304</c:v>
                </c:pt>
                <c:pt idx="21">
                  <c:v>107538200</c:v>
                </c:pt>
                <c:pt idx="22">
                  <c:v>108308896</c:v>
                </c:pt>
                <c:pt idx="23">
                  <c:v>109002000</c:v>
                </c:pt>
                <c:pt idx="24">
                  <c:v>109659904</c:v>
                </c:pt>
                <c:pt idx="25">
                  <c:v>110285000</c:v>
                </c:pt>
                <c:pt idx="26">
                  <c:v>110817104</c:v>
                </c:pt>
                <c:pt idx="27">
                  <c:v>111341400</c:v>
                </c:pt>
                <c:pt idx="28">
                  <c:v>111793800</c:v>
                </c:pt>
                <c:pt idx="29">
                  <c:v>112251904</c:v>
                </c:pt>
                <c:pt idx="30">
                  <c:v>112685800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97-44EF-B5FB-AA60A97D70CE}"/>
            </c:ext>
          </c:extLst>
        </c:ser>
        <c:ser>
          <c:idx val="2"/>
          <c:order val="2"/>
          <c:tx>
            <c:strRef>
              <c:f>'Results-one run only'!$M$180</c:f>
              <c:strCache>
                <c:ptCount val="1"/>
                <c:pt idx="0">
                  <c:v>Base-case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'Results-one run only'!$A$181:$A$211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 only'!$M$181:$M$211</c:f>
              <c:numCache>
                <c:formatCode>General</c:formatCode>
                <c:ptCount val="31"/>
                <c:pt idx="0">
                  <c:v>86222896</c:v>
                </c:pt>
                <c:pt idx="1">
                  <c:v>87661104</c:v>
                </c:pt>
                <c:pt idx="2">
                  <c:v>88878800</c:v>
                </c:pt>
                <c:pt idx="3">
                  <c:v>90237696</c:v>
                </c:pt>
                <c:pt idx="4">
                  <c:v>91736200</c:v>
                </c:pt>
                <c:pt idx="5">
                  <c:v>93363696</c:v>
                </c:pt>
                <c:pt idx="6">
                  <c:v>94977400</c:v>
                </c:pt>
                <c:pt idx="7">
                  <c:v>96540496</c:v>
                </c:pt>
                <c:pt idx="8">
                  <c:v>98157904</c:v>
                </c:pt>
                <c:pt idx="9">
                  <c:v>99709800</c:v>
                </c:pt>
                <c:pt idx="10">
                  <c:v>101221504</c:v>
                </c:pt>
                <c:pt idx="11">
                  <c:v>102649800</c:v>
                </c:pt>
                <c:pt idx="12">
                  <c:v>104096600</c:v>
                </c:pt>
                <c:pt idx="13">
                  <c:v>105451400</c:v>
                </c:pt>
                <c:pt idx="14">
                  <c:v>106810304</c:v>
                </c:pt>
                <c:pt idx="15">
                  <c:v>108062704</c:v>
                </c:pt>
                <c:pt idx="16">
                  <c:v>109278600</c:v>
                </c:pt>
                <c:pt idx="17">
                  <c:v>110405600</c:v>
                </c:pt>
                <c:pt idx="18">
                  <c:v>111476800</c:v>
                </c:pt>
                <c:pt idx="19">
                  <c:v>112491800</c:v>
                </c:pt>
                <c:pt idx="20">
                  <c:v>113430200</c:v>
                </c:pt>
                <c:pt idx="21">
                  <c:v>114316800</c:v>
                </c:pt>
                <c:pt idx="22">
                  <c:v>115361000</c:v>
                </c:pt>
                <c:pt idx="23">
                  <c:v>116380400</c:v>
                </c:pt>
                <c:pt idx="24">
                  <c:v>117339504</c:v>
                </c:pt>
                <c:pt idx="25">
                  <c:v>118210496</c:v>
                </c:pt>
                <c:pt idx="26">
                  <c:v>119067800</c:v>
                </c:pt>
                <c:pt idx="27">
                  <c:v>119885000</c:v>
                </c:pt>
                <c:pt idx="28">
                  <c:v>120620400</c:v>
                </c:pt>
                <c:pt idx="29">
                  <c:v>121323104</c:v>
                </c:pt>
                <c:pt idx="30">
                  <c:v>121969504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97-44EF-B5FB-AA60A97D7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721264"/>
        <c:axId val="763711664"/>
      </c:scatterChart>
      <c:valAx>
        <c:axId val="763721264"/>
        <c:scaling>
          <c:orientation val="minMax"/>
          <c:max val="205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11664"/>
        <c:crosses val="autoZero"/>
        <c:crossBetween val="midCat"/>
      </c:valAx>
      <c:valAx>
        <c:axId val="763711664"/>
        <c:scaling>
          <c:orientation val="minMax"/>
          <c:min val="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21264"/>
        <c:crosses val="autoZero"/>
        <c:crossBetween val="midCat"/>
        <c:majorUnit val="10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'Results-one run only'!$D$180</c:f>
              <c:strCache>
                <c:ptCount val="1"/>
                <c:pt idx="0">
                  <c:v>Worst-case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'Results-one run only'!$A$181:$A$211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 only'!$D$181:$D$211</c:f>
              <c:numCache>
                <c:formatCode>General</c:formatCode>
                <c:ptCount val="31"/>
                <c:pt idx="0">
                  <c:v>14886400</c:v>
                </c:pt>
                <c:pt idx="1">
                  <c:v>15236400</c:v>
                </c:pt>
                <c:pt idx="2">
                  <c:v>15537600</c:v>
                </c:pt>
                <c:pt idx="3">
                  <c:v>15878000</c:v>
                </c:pt>
                <c:pt idx="4">
                  <c:v>16236000</c:v>
                </c:pt>
                <c:pt idx="5">
                  <c:v>16605600</c:v>
                </c:pt>
                <c:pt idx="6">
                  <c:v>16974000</c:v>
                </c:pt>
                <c:pt idx="7">
                  <c:v>17311600</c:v>
                </c:pt>
                <c:pt idx="8">
                  <c:v>17679700</c:v>
                </c:pt>
                <c:pt idx="9">
                  <c:v>17999400</c:v>
                </c:pt>
                <c:pt idx="10">
                  <c:v>18355400</c:v>
                </c:pt>
                <c:pt idx="11">
                  <c:v>18662200</c:v>
                </c:pt>
                <c:pt idx="12">
                  <c:v>18972000</c:v>
                </c:pt>
                <c:pt idx="13">
                  <c:v>19290700</c:v>
                </c:pt>
                <c:pt idx="14">
                  <c:v>19599500</c:v>
                </c:pt>
                <c:pt idx="15">
                  <c:v>19910500</c:v>
                </c:pt>
                <c:pt idx="16">
                  <c:v>20176600</c:v>
                </c:pt>
                <c:pt idx="17">
                  <c:v>20454700</c:v>
                </c:pt>
                <c:pt idx="18">
                  <c:v>20732700</c:v>
                </c:pt>
                <c:pt idx="19">
                  <c:v>21014900</c:v>
                </c:pt>
                <c:pt idx="20">
                  <c:v>21249500</c:v>
                </c:pt>
                <c:pt idx="21">
                  <c:v>21484200</c:v>
                </c:pt>
                <c:pt idx="22">
                  <c:v>21757900</c:v>
                </c:pt>
                <c:pt idx="23">
                  <c:v>22021800</c:v>
                </c:pt>
                <c:pt idx="24">
                  <c:v>22286600</c:v>
                </c:pt>
                <c:pt idx="25">
                  <c:v>22536900</c:v>
                </c:pt>
                <c:pt idx="26">
                  <c:v>22792700</c:v>
                </c:pt>
                <c:pt idx="27">
                  <c:v>23030300</c:v>
                </c:pt>
                <c:pt idx="28">
                  <c:v>23260200</c:v>
                </c:pt>
                <c:pt idx="29">
                  <c:v>23478700</c:v>
                </c:pt>
                <c:pt idx="30">
                  <c:v>23724200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14-403A-8344-F4C75A70B1FF}"/>
            </c:ext>
          </c:extLst>
        </c:ser>
        <c:ser>
          <c:idx val="1"/>
          <c:order val="1"/>
          <c:tx>
            <c:strRef>
              <c:f>'Results-one run only'!$I$180</c:f>
              <c:strCache>
                <c:ptCount val="1"/>
                <c:pt idx="0">
                  <c:v>Best-case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'Results-one run only'!$A$181:$A$211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 only'!$I$181:$I$211</c:f>
              <c:numCache>
                <c:formatCode>General</c:formatCode>
                <c:ptCount val="31"/>
                <c:pt idx="0">
                  <c:v>14861000</c:v>
                </c:pt>
                <c:pt idx="1">
                  <c:v>15202300</c:v>
                </c:pt>
                <c:pt idx="2">
                  <c:v>15485700</c:v>
                </c:pt>
                <c:pt idx="3">
                  <c:v>15788500</c:v>
                </c:pt>
                <c:pt idx="4">
                  <c:v>16123600</c:v>
                </c:pt>
                <c:pt idx="5">
                  <c:v>16442500</c:v>
                </c:pt>
                <c:pt idx="6">
                  <c:v>16766600</c:v>
                </c:pt>
                <c:pt idx="7">
                  <c:v>17065900</c:v>
                </c:pt>
                <c:pt idx="8">
                  <c:v>17354400</c:v>
                </c:pt>
                <c:pt idx="9">
                  <c:v>17649700</c:v>
                </c:pt>
                <c:pt idx="10">
                  <c:v>17931600</c:v>
                </c:pt>
                <c:pt idx="11">
                  <c:v>18202000</c:v>
                </c:pt>
                <c:pt idx="12">
                  <c:v>18444300</c:v>
                </c:pt>
                <c:pt idx="13">
                  <c:v>18695500</c:v>
                </c:pt>
                <c:pt idx="14">
                  <c:v>18934000</c:v>
                </c:pt>
                <c:pt idx="15">
                  <c:v>19137300</c:v>
                </c:pt>
                <c:pt idx="16">
                  <c:v>19353300</c:v>
                </c:pt>
                <c:pt idx="17">
                  <c:v>19545400</c:v>
                </c:pt>
                <c:pt idx="18">
                  <c:v>19718500</c:v>
                </c:pt>
                <c:pt idx="19">
                  <c:v>19879900</c:v>
                </c:pt>
                <c:pt idx="20">
                  <c:v>20044000</c:v>
                </c:pt>
                <c:pt idx="21">
                  <c:v>20199400</c:v>
                </c:pt>
                <c:pt idx="22">
                  <c:v>20388100</c:v>
                </c:pt>
                <c:pt idx="23">
                  <c:v>20585100</c:v>
                </c:pt>
                <c:pt idx="24">
                  <c:v>20763900</c:v>
                </c:pt>
                <c:pt idx="25">
                  <c:v>20930700</c:v>
                </c:pt>
                <c:pt idx="26">
                  <c:v>21074600</c:v>
                </c:pt>
                <c:pt idx="27">
                  <c:v>21213400</c:v>
                </c:pt>
                <c:pt idx="28">
                  <c:v>21324100</c:v>
                </c:pt>
                <c:pt idx="29">
                  <c:v>21433000</c:v>
                </c:pt>
                <c:pt idx="30">
                  <c:v>21559700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4-403A-8344-F4C75A70B1FF}"/>
            </c:ext>
          </c:extLst>
        </c:ser>
        <c:ser>
          <c:idx val="2"/>
          <c:order val="2"/>
          <c:tx>
            <c:strRef>
              <c:f>'Results-one run only'!$N$180</c:f>
              <c:strCache>
                <c:ptCount val="1"/>
                <c:pt idx="0">
                  <c:v>Base-case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'Results-one run only'!$A$181:$A$211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 only'!$N$181:$N$211</c:f>
              <c:numCache>
                <c:formatCode>General</c:formatCode>
                <c:ptCount val="31"/>
                <c:pt idx="0">
                  <c:v>14886400</c:v>
                </c:pt>
                <c:pt idx="1">
                  <c:v>15236400</c:v>
                </c:pt>
                <c:pt idx="2">
                  <c:v>15537600</c:v>
                </c:pt>
                <c:pt idx="3">
                  <c:v>15878000</c:v>
                </c:pt>
                <c:pt idx="4">
                  <c:v>16236000</c:v>
                </c:pt>
                <c:pt idx="5">
                  <c:v>16605600</c:v>
                </c:pt>
                <c:pt idx="6">
                  <c:v>16974000</c:v>
                </c:pt>
                <c:pt idx="7">
                  <c:v>17311600</c:v>
                </c:pt>
                <c:pt idx="8">
                  <c:v>17679700</c:v>
                </c:pt>
                <c:pt idx="9">
                  <c:v>17999400</c:v>
                </c:pt>
                <c:pt idx="10">
                  <c:v>18355400</c:v>
                </c:pt>
                <c:pt idx="11">
                  <c:v>18662200</c:v>
                </c:pt>
                <c:pt idx="12">
                  <c:v>18969200</c:v>
                </c:pt>
                <c:pt idx="13">
                  <c:v>19278400</c:v>
                </c:pt>
                <c:pt idx="14">
                  <c:v>19557500</c:v>
                </c:pt>
                <c:pt idx="15">
                  <c:v>19833600</c:v>
                </c:pt>
                <c:pt idx="16">
                  <c:v>20104300</c:v>
                </c:pt>
                <c:pt idx="17">
                  <c:v>20375600</c:v>
                </c:pt>
                <c:pt idx="18">
                  <c:v>20607000</c:v>
                </c:pt>
                <c:pt idx="19">
                  <c:v>20866900</c:v>
                </c:pt>
                <c:pt idx="20">
                  <c:v>21082200</c:v>
                </c:pt>
                <c:pt idx="21">
                  <c:v>21287300</c:v>
                </c:pt>
                <c:pt idx="22">
                  <c:v>21536200</c:v>
                </c:pt>
                <c:pt idx="23">
                  <c:v>21751600</c:v>
                </c:pt>
                <c:pt idx="24">
                  <c:v>21977100</c:v>
                </c:pt>
                <c:pt idx="25">
                  <c:v>22182500</c:v>
                </c:pt>
                <c:pt idx="26">
                  <c:v>22374000</c:v>
                </c:pt>
                <c:pt idx="27">
                  <c:v>22584500</c:v>
                </c:pt>
                <c:pt idx="28">
                  <c:v>22758900</c:v>
                </c:pt>
                <c:pt idx="29">
                  <c:v>22948400</c:v>
                </c:pt>
                <c:pt idx="30">
                  <c:v>23102400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14-403A-8344-F4C75A70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84016"/>
        <c:axId val="731780656"/>
      </c:scatterChart>
      <c:valAx>
        <c:axId val="731784016"/>
        <c:scaling>
          <c:orientation val="minMax"/>
          <c:max val="205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0656"/>
        <c:crosses val="autoZero"/>
        <c:crossBetween val="midCat"/>
      </c:valAx>
      <c:valAx>
        <c:axId val="731780656"/>
        <c:scaling>
          <c:orientation val="minMax"/>
          <c:min val="1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'Results-one run only'!$C$221</c:f>
              <c:strCache>
                <c:ptCount val="1"/>
                <c:pt idx="0">
                  <c:v>Prevalence in 2000 = 23.2%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'Results-one run only'!$A$222:$A$252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 only'!$C$222:$C$252</c:f>
              <c:numCache>
                <c:formatCode>General</c:formatCode>
                <c:ptCount val="31"/>
                <c:pt idx="0">
                  <c:v>87309440</c:v>
                </c:pt>
                <c:pt idx="1">
                  <c:v>89072608</c:v>
                </c:pt>
                <c:pt idx="2">
                  <c:v>90610792</c:v>
                </c:pt>
                <c:pt idx="3">
                  <c:v>92316832</c:v>
                </c:pt>
                <c:pt idx="4">
                  <c:v>94129928</c:v>
                </c:pt>
                <c:pt idx="5">
                  <c:v>96045360</c:v>
                </c:pt>
                <c:pt idx="6">
                  <c:v>97930584</c:v>
                </c:pt>
                <c:pt idx="7">
                  <c:v>99800208</c:v>
                </c:pt>
                <c:pt idx="8">
                  <c:v>101634880</c:v>
                </c:pt>
                <c:pt idx="9">
                  <c:v>103422168</c:v>
                </c:pt>
                <c:pt idx="10">
                  <c:v>105170520</c:v>
                </c:pt>
                <c:pt idx="11">
                  <c:v>106877128</c:v>
                </c:pt>
                <c:pt idx="12">
                  <c:v>108551552</c:v>
                </c:pt>
                <c:pt idx="13">
                  <c:v>110155016</c:v>
                </c:pt>
                <c:pt idx="14">
                  <c:v>111681912</c:v>
                </c:pt>
                <c:pt idx="15">
                  <c:v>113118000</c:v>
                </c:pt>
                <c:pt idx="16">
                  <c:v>114477256</c:v>
                </c:pt>
                <c:pt idx="17">
                  <c:v>115776424</c:v>
                </c:pt>
                <c:pt idx="18">
                  <c:v>116991568</c:v>
                </c:pt>
                <c:pt idx="19">
                  <c:v>118147024</c:v>
                </c:pt>
                <c:pt idx="20">
                  <c:v>119211456</c:v>
                </c:pt>
                <c:pt idx="21">
                  <c:v>120206504</c:v>
                </c:pt>
                <c:pt idx="22">
                  <c:v>121372952</c:v>
                </c:pt>
                <c:pt idx="23">
                  <c:v>122465248</c:v>
                </c:pt>
                <c:pt idx="24">
                  <c:v>123501280</c:v>
                </c:pt>
                <c:pt idx="25">
                  <c:v>124465656</c:v>
                </c:pt>
                <c:pt idx="26">
                  <c:v>125375888</c:v>
                </c:pt>
                <c:pt idx="27">
                  <c:v>126224376</c:v>
                </c:pt>
                <c:pt idx="28">
                  <c:v>127014408</c:v>
                </c:pt>
                <c:pt idx="29">
                  <c:v>127745416</c:v>
                </c:pt>
                <c:pt idx="30">
                  <c:v>128438104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CE-4ED8-9DD1-50A6FC2C1B49}"/>
            </c:ext>
          </c:extLst>
        </c:ser>
        <c:ser>
          <c:idx val="1"/>
          <c:order val="1"/>
          <c:tx>
            <c:strRef>
              <c:f>'Results-one run only'!$H$221</c:f>
              <c:strCache>
                <c:ptCount val="1"/>
                <c:pt idx="0">
                  <c:v>Prevalence in 2000 = 32.3%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'Results-one run only'!$A$222:$A$252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 only'!$H$222:$H$252</c:f>
              <c:numCache>
                <c:formatCode>General</c:formatCode>
                <c:ptCount val="31"/>
                <c:pt idx="0">
                  <c:v>86113376</c:v>
                </c:pt>
                <c:pt idx="1">
                  <c:v>87135200</c:v>
                </c:pt>
                <c:pt idx="2">
                  <c:v>87952496</c:v>
                </c:pt>
                <c:pt idx="3">
                  <c:v>88950440</c:v>
                </c:pt>
                <c:pt idx="4">
                  <c:v>90076968</c:v>
                </c:pt>
                <c:pt idx="5">
                  <c:v>91329672</c:v>
                </c:pt>
                <c:pt idx="6">
                  <c:v>92576752</c:v>
                </c:pt>
                <c:pt idx="7">
                  <c:v>93820504</c:v>
                </c:pt>
                <c:pt idx="8">
                  <c:v>95045280</c:v>
                </c:pt>
                <c:pt idx="9">
                  <c:v>96239856</c:v>
                </c:pt>
                <c:pt idx="10">
                  <c:v>97410976</c:v>
                </c:pt>
                <c:pt idx="11">
                  <c:v>98576864</c:v>
                </c:pt>
                <c:pt idx="12">
                  <c:v>99732576</c:v>
                </c:pt>
                <c:pt idx="13">
                  <c:v>100843216</c:v>
                </c:pt>
                <c:pt idx="14">
                  <c:v>101893496</c:v>
                </c:pt>
                <c:pt idx="15">
                  <c:v>102877616</c:v>
                </c:pt>
                <c:pt idx="16">
                  <c:v>103811008</c:v>
                </c:pt>
                <c:pt idx="17">
                  <c:v>104704968</c:v>
                </c:pt>
                <c:pt idx="18">
                  <c:v>105545680</c:v>
                </c:pt>
                <c:pt idx="19">
                  <c:v>106345656</c:v>
                </c:pt>
                <c:pt idx="20">
                  <c:v>107087104</c:v>
                </c:pt>
                <c:pt idx="21">
                  <c:v>107766208</c:v>
                </c:pt>
                <c:pt idx="22">
                  <c:v>108626968</c:v>
                </c:pt>
                <c:pt idx="23">
                  <c:v>109427984</c:v>
                </c:pt>
                <c:pt idx="24">
                  <c:v>110189104</c:v>
                </c:pt>
                <c:pt idx="25">
                  <c:v>110906536</c:v>
                </c:pt>
                <c:pt idx="26">
                  <c:v>111581392</c:v>
                </c:pt>
                <c:pt idx="27">
                  <c:v>112221104</c:v>
                </c:pt>
                <c:pt idx="28">
                  <c:v>112822352</c:v>
                </c:pt>
                <c:pt idx="29">
                  <c:v>113393760</c:v>
                </c:pt>
                <c:pt idx="30">
                  <c:v>113939248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CE-4ED8-9DD1-50A6FC2C1B49}"/>
            </c:ext>
          </c:extLst>
        </c:ser>
        <c:ser>
          <c:idx val="2"/>
          <c:order val="2"/>
          <c:tx>
            <c:strRef>
              <c:f>'Results-one run only'!$M$180</c:f>
              <c:strCache>
                <c:ptCount val="1"/>
                <c:pt idx="0">
                  <c:v>Base-case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'Results-one run only'!$A$222:$A$252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 only'!$M$181:$M$211</c:f>
              <c:numCache>
                <c:formatCode>General</c:formatCode>
                <c:ptCount val="31"/>
                <c:pt idx="0">
                  <c:v>86222896</c:v>
                </c:pt>
                <c:pt idx="1">
                  <c:v>87661104</c:v>
                </c:pt>
                <c:pt idx="2">
                  <c:v>88878800</c:v>
                </c:pt>
                <c:pt idx="3">
                  <c:v>90237696</c:v>
                </c:pt>
                <c:pt idx="4">
                  <c:v>91736200</c:v>
                </c:pt>
                <c:pt idx="5">
                  <c:v>93363696</c:v>
                </c:pt>
                <c:pt idx="6">
                  <c:v>94977400</c:v>
                </c:pt>
                <c:pt idx="7">
                  <c:v>96540496</c:v>
                </c:pt>
                <c:pt idx="8">
                  <c:v>98157904</c:v>
                </c:pt>
                <c:pt idx="9">
                  <c:v>99709800</c:v>
                </c:pt>
                <c:pt idx="10">
                  <c:v>101221504</c:v>
                </c:pt>
                <c:pt idx="11">
                  <c:v>102649800</c:v>
                </c:pt>
                <c:pt idx="12">
                  <c:v>104096600</c:v>
                </c:pt>
                <c:pt idx="13">
                  <c:v>105451400</c:v>
                </c:pt>
                <c:pt idx="14">
                  <c:v>106810304</c:v>
                </c:pt>
                <c:pt idx="15">
                  <c:v>108062704</c:v>
                </c:pt>
                <c:pt idx="16">
                  <c:v>109278600</c:v>
                </c:pt>
                <c:pt idx="17">
                  <c:v>110405600</c:v>
                </c:pt>
                <c:pt idx="18">
                  <c:v>111476800</c:v>
                </c:pt>
                <c:pt idx="19">
                  <c:v>112491800</c:v>
                </c:pt>
                <c:pt idx="20">
                  <c:v>113430200</c:v>
                </c:pt>
                <c:pt idx="21">
                  <c:v>114316800</c:v>
                </c:pt>
                <c:pt idx="22">
                  <c:v>115361000</c:v>
                </c:pt>
                <c:pt idx="23">
                  <c:v>116380400</c:v>
                </c:pt>
                <c:pt idx="24">
                  <c:v>117339504</c:v>
                </c:pt>
                <c:pt idx="25">
                  <c:v>118210496</c:v>
                </c:pt>
                <c:pt idx="26">
                  <c:v>119067800</c:v>
                </c:pt>
                <c:pt idx="27">
                  <c:v>119885000</c:v>
                </c:pt>
                <c:pt idx="28">
                  <c:v>120620400</c:v>
                </c:pt>
                <c:pt idx="29">
                  <c:v>121323104</c:v>
                </c:pt>
                <c:pt idx="30">
                  <c:v>121969504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CE-4ED8-9DD1-50A6FC2C1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37424"/>
        <c:axId val="729437904"/>
      </c:scatterChart>
      <c:valAx>
        <c:axId val="729437424"/>
        <c:scaling>
          <c:orientation val="minMax"/>
          <c:max val="205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37904"/>
        <c:crosses val="autoZero"/>
        <c:crossBetween val="midCat"/>
      </c:valAx>
      <c:valAx>
        <c:axId val="729437904"/>
        <c:scaling>
          <c:orientation val="minMax"/>
          <c:min val="60000000.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3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'Results-one run only'!$D$221</c:f>
              <c:strCache>
                <c:ptCount val="1"/>
                <c:pt idx="0">
                  <c:v>Prevalence in 2000 = 23.2%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'Results-one run only'!$A$222:$A$252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 only'!$D$222:$D$252</c:f>
              <c:numCache>
                <c:formatCode>General</c:formatCode>
                <c:ptCount val="31"/>
                <c:pt idx="0">
                  <c:v>14932327</c:v>
                </c:pt>
                <c:pt idx="1">
                  <c:v>15329257</c:v>
                </c:pt>
                <c:pt idx="2">
                  <c:v>15688527</c:v>
                </c:pt>
                <c:pt idx="3">
                  <c:v>16071563</c:v>
                </c:pt>
                <c:pt idx="4">
                  <c:v>16474967</c:v>
                </c:pt>
                <c:pt idx="5">
                  <c:v>16896000</c:v>
                </c:pt>
                <c:pt idx="6">
                  <c:v>17309150</c:v>
                </c:pt>
                <c:pt idx="7">
                  <c:v>17718506</c:v>
                </c:pt>
                <c:pt idx="8">
                  <c:v>18119456</c:v>
                </c:pt>
                <c:pt idx="9">
                  <c:v>18508550</c:v>
                </c:pt>
                <c:pt idx="10">
                  <c:v>18893796</c:v>
                </c:pt>
                <c:pt idx="11">
                  <c:v>19266026</c:v>
                </c:pt>
                <c:pt idx="12">
                  <c:v>19632614</c:v>
                </c:pt>
                <c:pt idx="13">
                  <c:v>19984610</c:v>
                </c:pt>
                <c:pt idx="14">
                  <c:v>20324106</c:v>
                </c:pt>
                <c:pt idx="15">
                  <c:v>20648804</c:v>
                </c:pt>
                <c:pt idx="16">
                  <c:v>20959956</c:v>
                </c:pt>
                <c:pt idx="17">
                  <c:v>21256906</c:v>
                </c:pt>
                <c:pt idx="18">
                  <c:v>21537434</c:v>
                </c:pt>
                <c:pt idx="19">
                  <c:v>21808024</c:v>
                </c:pt>
                <c:pt idx="20">
                  <c:v>22060060</c:v>
                </c:pt>
                <c:pt idx="21">
                  <c:v>22297846</c:v>
                </c:pt>
                <c:pt idx="22">
                  <c:v>22567296</c:v>
                </c:pt>
                <c:pt idx="23">
                  <c:v>22825064</c:v>
                </c:pt>
                <c:pt idx="24">
                  <c:v>23068574</c:v>
                </c:pt>
                <c:pt idx="25">
                  <c:v>23299250</c:v>
                </c:pt>
                <c:pt idx="26">
                  <c:v>23517190</c:v>
                </c:pt>
                <c:pt idx="27">
                  <c:v>23719604</c:v>
                </c:pt>
                <c:pt idx="28">
                  <c:v>23908344</c:v>
                </c:pt>
                <c:pt idx="29">
                  <c:v>24086814</c:v>
                </c:pt>
                <c:pt idx="30">
                  <c:v>24258430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AC-4E9D-80CA-E4533A87689F}"/>
            </c:ext>
          </c:extLst>
        </c:ser>
        <c:ser>
          <c:idx val="1"/>
          <c:order val="1"/>
          <c:tx>
            <c:strRef>
              <c:f>'Results-one run only'!$I$221</c:f>
              <c:strCache>
                <c:ptCount val="1"/>
                <c:pt idx="0">
                  <c:v>Prevalence in 2000 = 32.3%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'Results-one run only'!$A$222:$A$252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 only'!$I$222:$I$252</c:f>
              <c:numCache>
                <c:formatCode>General</c:formatCode>
                <c:ptCount val="31"/>
                <c:pt idx="0">
                  <c:v>15006413</c:v>
                </c:pt>
                <c:pt idx="1">
                  <c:v>15282610</c:v>
                </c:pt>
                <c:pt idx="2">
                  <c:v>15517037</c:v>
                </c:pt>
                <c:pt idx="3">
                  <c:v>15784343</c:v>
                </c:pt>
                <c:pt idx="4">
                  <c:v>16073000</c:v>
                </c:pt>
                <c:pt idx="5">
                  <c:v>16378803</c:v>
                </c:pt>
                <c:pt idx="6">
                  <c:v>16681500</c:v>
                </c:pt>
                <c:pt idx="7">
                  <c:v>16979234</c:v>
                </c:pt>
                <c:pt idx="8">
                  <c:v>17271710</c:v>
                </c:pt>
                <c:pt idx="9">
                  <c:v>17551126</c:v>
                </c:pt>
                <c:pt idx="10">
                  <c:v>17827930</c:v>
                </c:pt>
                <c:pt idx="11">
                  <c:v>18100990</c:v>
                </c:pt>
                <c:pt idx="12">
                  <c:v>18364310</c:v>
                </c:pt>
                <c:pt idx="13">
                  <c:v>18621034</c:v>
                </c:pt>
                <c:pt idx="14">
                  <c:v>18868470</c:v>
                </c:pt>
                <c:pt idx="15">
                  <c:v>19103070</c:v>
                </c:pt>
                <c:pt idx="16">
                  <c:v>19326530</c:v>
                </c:pt>
                <c:pt idx="17">
                  <c:v>19538074</c:v>
                </c:pt>
                <c:pt idx="18">
                  <c:v>19739184</c:v>
                </c:pt>
                <c:pt idx="19">
                  <c:v>19931930</c:v>
                </c:pt>
                <c:pt idx="20">
                  <c:v>20115686</c:v>
                </c:pt>
                <c:pt idx="21">
                  <c:v>20286414</c:v>
                </c:pt>
                <c:pt idx="22">
                  <c:v>20491310</c:v>
                </c:pt>
                <c:pt idx="23">
                  <c:v>20683120</c:v>
                </c:pt>
                <c:pt idx="24">
                  <c:v>20868266</c:v>
                </c:pt>
                <c:pt idx="25">
                  <c:v>21042940</c:v>
                </c:pt>
                <c:pt idx="26">
                  <c:v>21208030</c:v>
                </c:pt>
                <c:pt idx="27">
                  <c:v>21363734</c:v>
                </c:pt>
                <c:pt idx="28">
                  <c:v>21511624</c:v>
                </c:pt>
                <c:pt idx="29">
                  <c:v>21655326</c:v>
                </c:pt>
                <c:pt idx="30">
                  <c:v>21788344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AC-4E9D-80CA-E4533A87689F}"/>
            </c:ext>
          </c:extLst>
        </c:ser>
        <c:ser>
          <c:idx val="2"/>
          <c:order val="2"/>
          <c:tx>
            <c:strRef>
              <c:f>'Results-one run only'!$N$180</c:f>
              <c:strCache>
                <c:ptCount val="1"/>
                <c:pt idx="0">
                  <c:v>Base-case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'Results-one run only'!$A$222:$A$252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 only'!$N$181:$N$211</c:f>
              <c:numCache>
                <c:formatCode>General</c:formatCode>
                <c:ptCount val="31"/>
                <c:pt idx="0">
                  <c:v>14886400</c:v>
                </c:pt>
                <c:pt idx="1">
                  <c:v>15236400</c:v>
                </c:pt>
                <c:pt idx="2">
                  <c:v>15537600</c:v>
                </c:pt>
                <c:pt idx="3">
                  <c:v>15878000</c:v>
                </c:pt>
                <c:pt idx="4">
                  <c:v>16236000</c:v>
                </c:pt>
                <c:pt idx="5">
                  <c:v>16605600</c:v>
                </c:pt>
                <c:pt idx="6">
                  <c:v>16974000</c:v>
                </c:pt>
                <c:pt idx="7">
                  <c:v>17311600</c:v>
                </c:pt>
                <c:pt idx="8">
                  <c:v>17679700</c:v>
                </c:pt>
                <c:pt idx="9">
                  <c:v>17999400</c:v>
                </c:pt>
                <c:pt idx="10">
                  <c:v>18355400</c:v>
                </c:pt>
                <c:pt idx="11">
                  <c:v>18662200</c:v>
                </c:pt>
                <c:pt idx="12">
                  <c:v>18969200</c:v>
                </c:pt>
                <c:pt idx="13">
                  <c:v>19278400</c:v>
                </c:pt>
                <c:pt idx="14">
                  <c:v>19557500</c:v>
                </c:pt>
                <c:pt idx="15">
                  <c:v>19833600</c:v>
                </c:pt>
                <c:pt idx="16">
                  <c:v>20104300</c:v>
                </c:pt>
                <c:pt idx="17">
                  <c:v>20375600</c:v>
                </c:pt>
                <c:pt idx="18">
                  <c:v>20607000</c:v>
                </c:pt>
                <c:pt idx="19">
                  <c:v>20866900</c:v>
                </c:pt>
                <c:pt idx="20">
                  <c:v>21082200</c:v>
                </c:pt>
                <c:pt idx="21">
                  <c:v>21287300</c:v>
                </c:pt>
                <c:pt idx="22">
                  <c:v>21536200</c:v>
                </c:pt>
                <c:pt idx="23">
                  <c:v>21751600</c:v>
                </c:pt>
                <c:pt idx="24">
                  <c:v>21977100</c:v>
                </c:pt>
                <c:pt idx="25">
                  <c:v>22182500</c:v>
                </c:pt>
                <c:pt idx="26">
                  <c:v>22374000</c:v>
                </c:pt>
                <c:pt idx="27">
                  <c:v>22584500</c:v>
                </c:pt>
                <c:pt idx="28">
                  <c:v>22758900</c:v>
                </c:pt>
                <c:pt idx="29">
                  <c:v>22948400</c:v>
                </c:pt>
                <c:pt idx="30">
                  <c:v>23102400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AC-4E9D-80CA-E4533A876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84976"/>
        <c:axId val="731781616"/>
      </c:scatterChart>
      <c:valAx>
        <c:axId val="731784976"/>
        <c:scaling>
          <c:orientation val="minMax"/>
          <c:max val="205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1616"/>
        <c:crosses val="autoZero"/>
        <c:crossBetween val="midCat"/>
      </c:valAx>
      <c:valAx>
        <c:axId val="731781616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'Results-one run only'!$D$259</c:f>
              <c:strCache>
                <c:ptCount val="1"/>
                <c:pt idx="0">
                  <c:v>Proportion in 2000 = 10.2%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'Results-one run only'!$A$260:$A$290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 only'!$D$260:$D$290</c:f>
              <c:numCache>
                <c:formatCode>General</c:formatCode>
                <c:ptCount val="31"/>
                <c:pt idx="0">
                  <c:v>14960533</c:v>
                </c:pt>
                <c:pt idx="1">
                  <c:v>15389110</c:v>
                </c:pt>
                <c:pt idx="2">
                  <c:v>15775747</c:v>
                </c:pt>
                <c:pt idx="3">
                  <c:v>16190550</c:v>
                </c:pt>
                <c:pt idx="4">
                  <c:v>16596787</c:v>
                </c:pt>
                <c:pt idx="5">
                  <c:v>16995824</c:v>
                </c:pt>
                <c:pt idx="6">
                  <c:v>17389634</c:v>
                </c:pt>
                <c:pt idx="7">
                  <c:v>17774914</c:v>
                </c:pt>
                <c:pt idx="8">
                  <c:v>18146260</c:v>
                </c:pt>
                <c:pt idx="9">
                  <c:v>18501870</c:v>
                </c:pt>
                <c:pt idx="10">
                  <c:v>18848606</c:v>
                </c:pt>
                <c:pt idx="11">
                  <c:v>19185536</c:v>
                </c:pt>
                <c:pt idx="12">
                  <c:v>19509666</c:v>
                </c:pt>
                <c:pt idx="13">
                  <c:v>19818616</c:v>
                </c:pt>
                <c:pt idx="14">
                  <c:v>20110144</c:v>
                </c:pt>
                <c:pt idx="15">
                  <c:v>20382186</c:v>
                </c:pt>
                <c:pt idx="16">
                  <c:v>20639960</c:v>
                </c:pt>
                <c:pt idx="17">
                  <c:v>20879806</c:v>
                </c:pt>
                <c:pt idx="18">
                  <c:v>21107134</c:v>
                </c:pt>
                <c:pt idx="19">
                  <c:v>21316154</c:v>
                </c:pt>
                <c:pt idx="20">
                  <c:v>21510594</c:v>
                </c:pt>
                <c:pt idx="21">
                  <c:v>21693556</c:v>
                </c:pt>
                <c:pt idx="22">
                  <c:v>21921834</c:v>
                </c:pt>
                <c:pt idx="23">
                  <c:v>22137360</c:v>
                </c:pt>
                <c:pt idx="24">
                  <c:v>22333654</c:v>
                </c:pt>
                <c:pt idx="25">
                  <c:v>22516344</c:v>
                </c:pt>
                <c:pt idx="26">
                  <c:v>22683610</c:v>
                </c:pt>
                <c:pt idx="27">
                  <c:v>22838026</c:v>
                </c:pt>
                <c:pt idx="28">
                  <c:v>22981376</c:v>
                </c:pt>
                <c:pt idx="29">
                  <c:v>23117174</c:v>
                </c:pt>
                <c:pt idx="30">
                  <c:v>23236274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FC-4B52-81C9-FEA8D890C55B}"/>
            </c:ext>
          </c:extLst>
        </c:ser>
        <c:ser>
          <c:idx val="1"/>
          <c:order val="1"/>
          <c:tx>
            <c:strRef>
              <c:f>'Results-one run only'!$I$259</c:f>
              <c:strCache>
                <c:ptCount val="1"/>
                <c:pt idx="0">
                  <c:v>Proportion in 2000 = 15.6%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'Results-one run only'!$A$260:$A$290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 only'!$I$260:$I$290</c:f>
              <c:numCache>
                <c:formatCode>General</c:formatCode>
                <c:ptCount val="31"/>
                <c:pt idx="0">
                  <c:v>14510723</c:v>
                </c:pt>
                <c:pt idx="1">
                  <c:v>14773663</c:v>
                </c:pt>
                <c:pt idx="2">
                  <c:v>15003917</c:v>
                </c:pt>
                <c:pt idx="3">
                  <c:v>15260477</c:v>
                </c:pt>
                <c:pt idx="4">
                  <c:v>15516513</c:v>
                </c:pt>
                <c:pt idx="5">
                  <c:v>15770493</c:v>
                </c:pt>
                <c:pt idx="6">
                  <c:v>16015580</c:v>
                </c:pt>
                <c:pt idx="7">
                  <c:v>16257377</c:v>
                </c:pt>
                <c:pt idx="8">
                  <c:v>16489887</c:v>
                </c:pt>
                <c:pt idx="9">
                  <c:v>16709660</c:v>
                </c:pt>
                <c:pt idx="10">
                  <c:v>16925000</c:v>
                </c:pt>
                <c:pt idx="11">
                  <c:v>17134664</c:v>
                </c:pt>
                <c:pt idx="12">
                  <c:v>17337396</c:v>
                </c:pt>
                <c:pt idx="13">
                  <c:v>17529116</c:v>
                </c:pt>
                <c:pt idx="14">
                  <c:v>17704420</c:v>
                </c:pt>
                <c:pt idx="15">
                  <c:v>17865020</c:v>
                </c:pt>
                <c:pt idx="16">
                  <c:v>18011430</c:v>
                </c:pt>
                <c:pt idx="17">
                  <c:v>18150136</c:v>
                </c:pt>
                <c:pt idx="18">
                  <c:v>18275126</c:v>
                </c:pt>
                <c:pt idx="19">
                  <c:v>18391736</c:v>
                </c:pt>
                <c:pt idx="20">
                  <c:v>18490914</c:v>
                </c:pt>
                <c:pt idx="21">
                  <c:v>18587166</c:v>
                </c:pt>
                <c:pt idx="22">
                  <c:v>18713130</c:v>
                </c:pt>
                <c:pt idx="23">
                  <c:v>18831544</c:v>
                </c:pt>
                <c:pt idx="24">
                  <c:v>18941674</c:v>
                </c:pt>
                <c:pt idx="25">
                  <c:v>19042256</c:v>
                </c:pt>
                <c:pt idx="26">
                  <c:v>19128484</c:v>
                </c:pt>
                <c:pt idx="27">
                  <c:v>19208630</c:v>
                </c:pt>
                <c:pt idx="28">
                  <c:v>19282896</c:v>
                </c:pt>
                <c:pt idx="29">
                  <c:v>19350130</c:v>
                </c:pt>
                <c:pt idx="30">
                  <c:v>19410490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FC-4B52-81C9-FEA8D890C55B}"/>
            </c:ext>
          </c:extLst>
        </c:ser>
        <c:ser>
          <c:idx val="2"/>
          <c:order val="2"/>
          <c:tx>
            <c:strRef>
              <c:f>'Results-one run only'!$N$180</c:f>
              <c:strCache>
                <c:ptCount val="1"/>
                <c:pt idx="0">
                  <c:v>Base-case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'Results-one run only'!$A$260:$A$290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 only'!$N$181:$N$211</c:f>
              <c:numCache>
                <c:formatCode>General</c:formatCode>
                <c:ptCount val="31"/>
                <c:pt idx="0">
                  <c:v>14886400</c:v>
                </c:pt>
                <c:pt idx="1">
                  <c:v>15236400</c:v>
                </c:pt>
                <c:pt idx="2">
                  <c:v>15537600</c:v>
                </c:pt>
                <c:pt idx="3">
                  <c:v>15878000</c:v>
                </c:pt>
                <c:pt idx="4">
                  <c:v>16236000</c:v>
                </c:pt>
                <c:pt idx="5">
                  <c:v>16605600</c:v>
                </c:pt>
                <c:pt idx="6">
                  <c:v>16974000</c:v>
                </c:pt>
                <c:pt idx="7">
                  <c:v>17311600</c:v>
                </c:pt>
                <c:pt idx="8">
                  <c:v>17679700</c:v>
                </c:pt>
                <c:pt idx="9">
                  <c:v>17999400</c:v>
                </c:pt>
                <c:pt idx="10">
                  <c:v>18355400</c:v>
                </c:pt>
                <c:pt idx="11">
                  <c:v>18662200</c:v>
                </c:pt>
                <c:pt idx="12">
                  <c:v>18969200</c:v>
                </c:pt>
                <c:pt idx="13">
                  <c:v>19278400</c:v>
                </c:pt>
                <c:pt idx="14">
                  <c:v>19557500</c:v>
                </c:pt>
                <c:pt idx="15">
                  <c:v>19833600</c:v>
                </c:pt>
                <c:pt idx="16">
                  <c:v>20104300</c:v>
                </c:pt>
                <c:pt idx="17">
                  <c:v>20375600</c:v>
                </c:pt>
                <c:pt idx="18">
                  <c:v>20607000</c:v>
                </c:pt>
                <c:pt idx="19">
                  <c:v>20866900</c:v>
                </c:pt>
                <c:pt idx="20">
                  <c:v>21082200</c:v>
                </c:pt>
                <c:pt idx="21">
                  <c:v>21287300</c:v>
                </c:pt>
                <c:pt idx="22">
                  <c:v>21536200</c:v>
                </c:pt>
                <c:pt idx="23">
                  <c:v>21751600</c:v>
                </c:pt>
                <c:pt idx="24">
                  <c:v>21977100</c:v>
                </c:pt>
                <c:pt idx="25">
                  <c:v>22182500</c:v>
                </c:pt>
                <c:pt idx="26">
                  <c:v>22374000</c:v>
                </c:pt>
                <c:pt idx="27">
                  <c:v>22584500</c:v>
                </c:pt>
                <c:pt idx="28">
                  <c:v>22758900</c:v>
                </c:pt>
                <c:pt idx="29">
                  <c:v>22948400</c:v>
                </c:pt>
                <c:pt idx="30">
                  <c:v>23102400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FC-4B52-81C9-FEA8D890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19712"/>
        <c:axId val="418619232"/>
      </c:scatterChart>
      <c:valAx>
        <c:axId val="4186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19232"/>
        <c:crosses val="autoZero"/>
        <c:crossBetween val="midCat"/>
      </c:valAx>
      <c:valAx>
        <c:axId val="418619232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'Results-one run-FINAL'!$B$47</c:f>
              <c:strCache>
                <c:ptCount val="1"/>
                <c:pt idx="0">
                  <c:v>Model prediction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'Results-one run-FINAL'!$A$48:$A$66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'Results-one run-FINAL'!$B$48:$B$66</c:f>
              <c:numCache>
                <c:formatCode>General</c:formatCode>
                <c:ptCount val="19"/>
                <c:pt idx="0">
                  <c:v>27.150649999999999</c:v>
                </c:pt>
                <c:pt idx="1">
                  <c:v>27.682960000000001</c:v>
                </c:pt>
                <c:pt idx="2">
                  <c:v>28.002320000000005</c:v>
                </c:pt>
                <c:pt idx="3">
                  <c:v>28.313899999999997</c:v>
                </c:pt>
                <c:pt idx="4">
                  <c:v>28.621239999999997</c:v>
                </c:pt>
                <c:pt idx="5">
                  <c:v>28.944969999999998</c:v>
                </c:pt>
                <c:pt idx="6">
                  <c:v>29.255779999999998</c:v>
                </c:pt>
                <c:pt idx="7">
                  <c:v>29.583870000000001</c:v>
                </c:pt>
                <c:pt idx="8">
                  <c:v>29.903869999999998</c:v>
                </c:pt>
                <c:pt idx="9">
                  <c:v>30.22439</c:v>
                </c:pt>
                <c:pt idx="10">
                  <c:v>30.551699999999997</c:v>
                </c:pt>
                <c:pt idx="11">
                  <c:v>30.8705</c:v>
                </c:pt>
                <c:pt idx="12">
                  <c:v>31.19172</c:v>
                </c:pt>
                <c:pt idx="13">
                  <c:v>31.530090000000001</c:v>
                </c:pt>
                <c:pt idx="14">
                  <c:v>31.873249999999999</c:v>
                </c:pt>
                <c:pt idx="15">
                  <c:v>32.213540000000002</c:v>
                </c:pt>
                <c:pt idx="16">
                  <c:v>32.544060000000002</c:v>
                </c:pt>
                <c:pt idx="17">
                  <c:v>32.876950000000001</c:v>
                </c:pt>
                <c:pt idx="18">
                  <c:v>33.198749999999997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A-40AD-910D-3D532CA25854}"/>
            </c:ext>
          </c:extLst>
        </c:ser>
        <c:ser>
          <c:idx val="1"/>
          <c:order val="1"/>
          <c:tx>
            <c:strRef>
              <c:f>'Results-one run-FINAL'!$C$47</c:f>
              <c:strCache>
                <c:ptCount val="1"/>
                <c:pt idx="0">
                  <c:v>NHANES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'Results-one run-FINAL'!$G$48:$G$66</c:f>
                <c:numCache>
                  <c:formatCode>General</c:formatCode>
                  <c:ptCount val="19"/>
                  <c:pt idx="0">
                    <c:v>3.1972899999999953</c:v>
                  </c:pt>
                  <c:pt idx="1">
                    <c:v>3.1972899999999953</c:v>
                  </c:pt>
                  <c:pt idx="2">
                    <c:v>3.1972899999999953</c:v>
                  </c:pt>
                  <c:pt idx="3">
                    <c:v>3.1972899999999989</c:v>
                  </c:pt>
                  <c:pt idx="4">
                    <c:v>3.1972899999999989</c:v>
                  </c:pt>
                  <c:pt idx="5">
                    <c:v>3.1972899999999989</c:v>
                  </c:pt>
                  <c:pt idx="6">
                    <c:v>3.1972899999999989</c:v>
                  </c:pt>
                  <c:pt idx="7">
                    <c:v>3.1972899999999989</c:v>
                  </c:pt>
                  <c:pt idx="8">
                    <c:v>3.1972899999999989</c:v>
                  </c:pt>
                  <c:pt idx="9">
                    <c:v>3.1972899999999989</c:v>
                  </c:pt>
                  <c:pt idx="10">
                    <c:v>3.1972899999999989</c:v>
                  </c:pt>
                  <c:pt idx="11">
                    <c:v>3.1972899999999989</c:v>
                  </c:pt>
                  <c:pt idx="12">
                    <c:v>3.1972899999999989</c:v>
                  </c:pt>
                  <c:pt idx="13">
                    <c:v>3.1972899999999989</c:v>
                  </c:pt>
                  <c:pt idx="14">
                    <c:v>3.1972900000000024</c:v>
                  </c:pt>
                  <c:pt idx="15">
                    <c:v>3.1972900000000024</c:v>
                  </c:pt>
                  <c:pt idx="16">
                    <c:v>3.1972900000000024</c:v>
                  </c:pt>
                  <c:pt idx="17">
                    <c:v>3.1972900000000024</c:v>
                  </c:pt>
                  <c:pt idx="18">
                    <c:v>3.1972899999999953</c:v>
                  </c:pt>
                </c:numCache>
              </c:numRef>
            </c:plus>
            <c:minus>
              <c:numRef>
                <c:f>'Results-one run-FINAL'!$F$48:$F$66</c:f>
                <c:numCache>
                  <c:formatCode>General</c:formatCode>
                  <c:ptCount val="19"/>
                  <c:pt idx="0">
                    <c:v>3.0516299999999994</c:v>
                  </c:pt>
                  <c:pt idx="1">
                    <c:v>3.051630000000003</c:v>
                  </c:pt>
                  <c:pt idx="2">
                    <c:v>3.051630000000003</c:v>
                  </c:pt>
                  <c:pt idx="3">
                    <c:v>3.0516299999999994</c:v>
                  </c:pt>
                  <c:pt idx="4">
                    <c:v>3.0516299999999994</c:v>
                  </c:pt>
                  <c:pt idx="5">
                    <c:v>3.0516299999999994</c:v>
                  </c:pt>
                  <c:pt idx="6">
                    <c:v>3.0516299999999994</c:v>
                  </c:pt>
                  <c:pt idx="7">
                    <c:v>3.0516299999999994</c:v>
                  </c:pt>
                  <c:pt idx="8">
                    <c:v>3.0516299999999994</c:v>
                  </c:pt>
                  <c:pt idx="9">
                    <c:v>3.0516299999999994</c:v>
                  </c:pt>
                  <c:pt idx="10">
                    <c:v>3.0516299999999994</c:v>
                  </c:pt>
                  <c:pt idx="11">
                    <c:v>3.0516299999999994</c:v>
                  </c:pt>
                  <c:pt idx="12">
                    <c:v>3.0516299999999994</c:v>
                  </c:pt>
                  <c:pt idx="13">
                    <c:v>3.0516299999999994</c:v>
                  </c:pt>
                  <c:pt idx="14">
                    <c:v>3.0516299999999958</c:v>
                  </c:pt>
                  <c:pt idx="15">
                    <c:v>3.0516299999999958</c:v>
                  </c:pt>
                  <c:pt idx="16">
                    <c:v>3.0516299999999958</c:v>
                  </c:pt>
                  <c:pt idx="17">
                    <c:v>3.0516299999999958</c:v>
                  </c:pt>
                  <c:pt idx="18">
                    <c:v>3.0516299999999994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'Results-one run-FINAL'!$A$48:$A$66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'Results-one run-FINAL'!$C$48:$C$66</c:f>
              <c:numCache>
                <c:formatCode>General</c:formatCode>
                <c:ptCount val="19"/>
                <c:pt idx="0">
                  <c:v>27.791487999999966</c:v>
                </c:pt>
                <c:pt idx="1">
                  <c:v>28.102821999999968</c:v>
                </c:pt>
                <c:pt idx="2">
                  <c:v>28.41415599999997</c:v>
                </c:pt>
                <c:pt idx="3">
                  <c:v>28.725489999999969</c:v>
                </c:pt>
                <c:pt idx="4">
                  <c:v>29.036823999999971</c:v>
                </c:pt>
                <c:pt idx="5">
                  <c:v>29.348157999999973</c:v>
                </c:pt>
                <c:pt idx="6">
                  <c:v>29.659491999999975</c:v>
                </c:pt>
                <c:pt idx="7">
                  <c:v>29.970825999999978</c:v>
                </c:pt>
                <c:pt idx="8">
                  <c:v>30.28215999999998</c:v>
                </c:pt>
                <c:pt idx="9">
                  <c:v>30.593493999999982</c:v>
                </c:pt>
                <c:pt idx="10">
                  <c:v>30.904827999999984</c:v>
                </c:pt>
                <c:pt idx="11">
                  <c:v>31.216161999999986</c:v>
                </c:pt>
                <c:pt idx="12">
                  <c:v>31.527495999999989</c:v>
                </c:pt>
                <c:pt idx="13">
                  <c:v>31.838829999999991</c:v>
                </c:pt>
                <c:pt idx="14">
                  <c:v>32.15016399999999</c:v>
                </c:pt>
                <c:pt idx="15">
                  <c:v>32.461497999999992</c:v>
                </c:pt>
                <c:pt idx="16">
                  <c:v>32.772831999999994</c:v>
                </c:pt>
                <c:pt idx="17">
                  <c:v>33.084165999999996</c:v>
                </c:pt>
                <c:pt idx="18">
                  <c:v>33.395499999999998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5A-40AD-910D-3D532CA2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005808"/>
        <c:axId val="1525006288"/>
      </c:scatterChart>
      <c:valAx>
        <c:axId val="1525005808"/>
        <c:scaling>
          <c:orientation val="minMax"/>
          <c:max val="2018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06288"/>
        <c:crosses val="autoZero"/>
        <c:crossBetween val="midCat"/>
      </c:valAx>
      <c:valAx>
        <c:axId val="15250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Prevalence of MASLD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0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'Results-one run-FINAL'!$B$72</c:f>
              <c:strCache>
                <c:ptCount val="1"/>
                <c:pt idx="0">
                  <c:v>Model prediction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'Results-one run-FINAL'!$A$73:$A$91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'Results-one run-FINAL'!$B$73:$B$91</c:f>
              <c:numCache>
                <c:formatCode>General</c:formatCode>
                <c:ptCount val="19"/>
                <c:pt idx="0">
                  <c:v>12.973390000000002</c:v>
                </c:pt>
                <c:pt idx="1">
                  <c:v>13.341559999999999</c:v>
                </c:pt>
                <c:pt idx="2">
                  <c:v>13.689000000000002</c:v>
                </c:pt>
                <c:pt idx="3">
                  <c:v>14.019449999999999</c:v>
                </c:pt>
                <c:pt idx="4">
                  <c:v>14.3461</c:v>
                </c:pt>
                <c:pt idx="5">
                  <c:v>14.658609999999999</c:v>
                </c:pt>
                <c:pt idx="6">
                  <c:v>14.951320000000001</c:v>
                </c:pt>
                <c:pt idx="7">
                  <c:v>15.219849999999999</c:v>
                </c:pt>
                <c:pt idx="8">
                  <c:v>15.468580000000001</c:v>
                </c:pt>
                <c:pt idx="9">
                  <c:v>15.70223</c:v>
                </c:pt>
                <c:pt idx="10">
                  <c:v>15.930680000000001</c:v>
                </c:pt>
                <c:pt idx="11">
                  <c:v>16.150770000000001</c:v>
                </c:pt>
                <c:pt idx="12">
                  <c:v>16.363700000000001</c:v>
                </c:pt>
                <c:pt idx="13">
                  <c:v>16.556540000000002</c:v>
                </c:pt>
                <c:pt idx="14">
                  <c:v>16.72991</c:v>
                </c:pt>
                <c:pt idx="15">
                  <c:v>16.922909999999998</c:v>
                </c:pt>
                <c:pt idx="16">
                  <c:v>17.10595</c:v>
                </c:pt>
                <c:pt idx="17">
                  <c:v>17.2562</c:v>
                </c:pt>
                <c:pt idx="18">
                  <c:v>17.396840000000001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7-45DE-9B28-3FD341C1C292}"/>
            </c:ext>
          </c:extLst>
        </c:ser>
        <c:ser>
          <c:idx val="1"/>
          <c:order val="1"/>
          <c:tx>
            <c:strRef>
              <c:f>'Results-one run-FINAL'!$C$72</c:f>
              <c:strCache>
                <c:ptCount val="1"/>
                <c:pt idx="0">
                  <c:v>NHANES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'Results-one run-FINAL'!$G$73:$G$91</c:f>
                <c:numCache>
                  <c:formatCode>General</c:formatCode>
                  <c:ptCount val="19"/>
                  <c:pt idx="0">
                    <c:v>2.7802800000000012</c:v>
                  </c:pt>
                  <c:pt idx="1">
                    <c:v>2.7802800000000012</c:v>
                  </c:pt>
                  <c:pt idx="2">
                    <c:v>2.780280000000003</c:v>
                  </c:pt>
                  <c:pt idx="3">
                    <c:v>2.780280000000003</c:v>
                  </c:pt>
                  <c:pt idx="4">
                    <c:v>2.780280000000003</c:v>
                  </c:pt>
                  <c:pt idx="5">
                    <c:v>2.7802800000000012</c:v>
                  </c:pt>
                  <c:pt idx="6">
                    <c:v>2.7802800000000012</c:v>
                  </c:pt>
                  <c:pt idx="7">
                    <c:v>2.7802800000000012</c:v>
                  </c:pt>
                  <c:pt idx="8">
                    <c:v>2.7802800000000012</c:v>
                  </c:pt>
                  <c:pt idx="9">
                    <c:v>2.780280000000003</c:v>
                  </c:pt>
                  <c:pt idx="10">
                    <c:v>2.780280000000003</c:v>
                  </c:pt>
                  <c:pt idx="11">
                    <c:v>2.7802799999999994</c:v>
                  </c:pt>
                  <c:pt idx="12">
                    <c:v>2.7802800000000012</c:v>
                  </c:pt>
                  <c:pt idx="13">
                    <c:v>2.7802800000000012</c:v>
                  </c:pt>
                  <c:pt idx="14">
                    <c:v>2.7802800000000012</c:v>
                  </c:pt>
                  <c:pt idx="15">
                    <c:v>2.7802800000000012</c:v>
                  </c:pt>
                  <c:pt idx="16">
                    <c:v>2.7802800000000047</c:v>
                  </c:pt>
                  <c:pt idx="17">
                    <c:v>2.7802800000000012</c:v>
                  </c:pt>
                  <c:pt idx="18">
                    <c:v>2.7802800000000012</c:v>
                  </c:pt>
                </c:numCache>
              </c:numRef>
            </c:plus>
            <c:minus>
              <c:numRef>
                <c:f>'Results-one run-FINAL'!$F$73:$F$91</c:f>
                <c:numCache>
                  <c:formatCode>General</c:formatCode>
                  <c:ptCount val="19"/>
                  <c:pt idx="0">
                    <c:v>2.4639999999999986</c:v>
                  </c:pt>
                  <c:pt idx="1">
                    <c:v>2.4640000000000004</c:v>
                  </c:pt>
                  <c:pt idx="2">
                    <c:v>2.4639999999999986</c:v>
                  </c:pt>
                  <c:pt idx="3">
                    <c:v>2.4639999999999986</c:v>
                  </c:pt>
                  <c:pt idx="4">
                    <c:v>2.4640000000000004</c:v>
                  </c:pt>
                  <c:pt idx="5">
                    <c:v>2.4639999999999986</c:v>
                  </c:pt>
                  <c:pt idx="6">
                    <c:v>2.4639999999999986</c:v>
                  </c:pt>
                  <c:pt idx="7">
                    <c:v>2.4640000000000004</c:v>
                  </c:pt>
                  <c:pt idx="8">
                    <c:v>2.4640000000000004</c:v>
                  </c:pt>
                  <c:pt idx="9">
                    <c:v>2.4639999999999986</c:v>
                  </c:pt>
                  <c:pt idx="10">
                    <c:v>2.4640000000000004</c:v>
                  </c:pt>
                  <c:pt idx="11">
                    <c:v>2.4640000000000004</c:v>
                  </c:pt>
                  <c:pt idx="12">
                    <c:v>2.4639999999999986</c:v>
                  </c:pt>
                  <c:pt idx="13">
                    <c:v>2.4640000000000004</c:v>
                  </c:pt>
                  <c:pt idx="14">
                    <c:v>2.4640000000000004</c:v>
                  </c:pt>
                  <c:pt idx="15">
                    <c:v>2.4640000000000004</c:v>
                  </c:pt>
                  <c:pt idx="16">
                    <c:v>2.4639999999999986</c:v>
                  </c:pt>
                  <c:pt idx="17">
                    <c:v>2.4639999999999986</c:v>
                  </c:pt>
                  <c:pt idx="18">
                    <c:v>2.4639999999999986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'Results-one run-FINAL'!$A$73:$A$91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'Results-one run-FINAL'!$C$73:$C$91</c:f>
              <c:numCache>
                <c:formatCode>General</c:formatCode>
                <c:ptCount val="19"/>
                <c:pt idx="0">
                  <c:v>12.937068000000007</c:v>
                </c:pt>
                <c:pt idx="1">
                  <c:v>13.172225333333341</c:v>
                </c:pt>
                <c:pt idx="2">
                  <c:v>13.407382666666672</c:v>
                </c:pt>
                <c:pt idx="3">
                  <c:v>13.642540000000006</c:v>
                </c:pt>
                <c:pt idx="4">
                  <c:v>13.877697333333339</c:v>
                </c:pt>
                <c:pt idx="5">
                  <c:v>14.112854666666671</c:v>
                </c:pt>
                <c:pt idx="6">
                  <c:v>14.348012000000004</c:v>
                </c:pt>
                <c:pt idx="7">
                  <c:v>14.583169333333338</c:v>
                </c:pt>
                <c:pt idx="8">
                  <c:v>14.818326666666671</c:v>
                </c:pt>
                <c:pt idx="9">
                  <c:v>15.053484000000003</c:v>
                </c:pt>
                <c:pt idx="10">
                  <c:v>15.288641333333336</c:v>
                </c:pt>
                <c:pt idx="11">
                  <c:v>15.52379866666667</c:v>
                </c:pt>
                <c:pt idx="12">
                  <c:v>15.758956000000001</c:v>
                </c:pt>
                <c:pt idx="13">
                  <c:v>15.994113333333335</c:v>
                </c:pt>
                <c:pt idx="14">
                  <c:v>16.229270666666668</c:v>
                </c:pt>
                <c:pt idx="15">
                  <c:v>16.464428000000002</c:v>
                </c:pt>
                <c:pt idx="16">
                  <c:v>16.699585333333332</c:v>
                </c:pt>
                <c:pt idx="17">
                  <c:v>16.934742666666665</c:v>
                </c:pt>
                <c:pt idx="18">
                  <c:v>17.169899999999998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17-45DE-9B28-3FD341C1C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854191"/>
        <c:axId val="1797854671"/>
      </c:scatterChart>
      <c:valAx>
        <c:axId val="1797854191"/>
        <c:scaling>
          <c:orientation val="minMax"/>
          <c:max val="2018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854671"/>
        <c:crosses val="autoZero"/>
        <c:crossBetween val="midCat"/>
      </c:valAx>
      <c:valAx>
        <c:axId val="179785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MASH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8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Results!$B$72</c:f>
              <c:strCache>
                <c:ptCount val="1"/>
                <c:pt idx="0">
                  <c:v>Model prediction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Results!$A$73:$A$91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Results!$B$73:$B$91</c:f>
              <c:numCache>
                <c:formatCode>General</c:formatCode>
                <c:ptCount val="19"/>
                <c:pt idx="0">
                  <c:v>12.908510000000001</c:v>
                </c:pt>
                <c:pt idx="1">
                  <c:v>13.282820000000001</c:v>
                </c:pt>
                <c:pt idx="2">
                  <c:v>13.636760000000001</c:v>
                </c:pt>
                <c:pt idx="3">
                  <c:v>13.97593</c:v>
                </c:pt>
                <c:pt idx="4">
                  <c:v>14.296010000000001</c:v>
                </c:pt>
                <c:pt idx="5">
                  <c:v>14.59972</c:v>
                </c:pt>
                <c:pt idx="6">
                  <c:v>14.884880000000001</c:v>
                </c:pt>
                <c:pt idx="7">
                  <c:v>15.157260000000001</c:v>
                </c:pt>
                <c:pt idx="8">
                  <c:v>15.409839999999999</c:v>
                </c:pt>
                <c:pt idx="9">
                  <c:v>15.647880000000001</c:v>
                </c:pt>
                <c:pt idx="10">
                  <c:v>15.873280000000001</c:v>
                </c:pt>
                <c:pt idx="11">
                  <c:v>16.093109999999999</c:v>
                </c:pt>
                <c:pt idx="12">
                  <c:v>16.30106</c:v>
                </c:pt>
                <c:pt idx="13">
                  <c:v>16.503909999999998</c:v>
                </c:pt>
                <c:pt idx="14">
                  <c:v>16.691839999999999</c:v>
                </c:pt>
                <c:pt idx="15">
                  <c:v>16.876200000000001</c:v>
                </c:pt>
                <c:pt idx="16">
                  <c:v>17.046330000000001</c:v>
                </c:pt>
                <c:pt idx="17">
                  <c:v>17.20834</c:v>
                </c:pt>
                <c:pt idx="18">
                  <c:v>17.364379999999997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8-4651-9A9E-3DC82AB77360}"/>
            </c:ext>
          </c:extLst>
        </c:ser>
        <c:ser>
          <c:idx val="1"/>
          <c:order val="1"/>
          <c:tx>
            <c:strRef>
              <c:f>Results!$C$72</c:f>
              <c:strCache>
                <c:ptCount val="1"/>
                <c:pt idx="0">
                  <c:v>NHANES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Results!$G$73:$G$91</c:f>
                <c:numCache>
                  <c:formatCode>General</c:formatCode>
                  <c:ptCount val="19"/>
                  <c:pt idx="0">
                    <c:v>2.7802800000000012</c:v>
                  </c:pt>
                  <c:pt idx="1">
                    <c:v>2.7802800000000012</c:v>
                  </c:pt>
                  <c:pt idx="2">
                    <c:v>2.780280000000003</c:v>
                  </c:pt>
                  <c:pt idx="3">
                    <c:v>2.780280000000003</c:v>
                  </c:pt>
                  <c:pt idx="4">
                    <c:v>2.780280000000003</c:v>
                  </c:pt>
                  <c:pt idx="5">
                    <c:v>2.7802800000000012</c:v>
                  </c:pt>
                  <c:pt idx="6">
                    <c:v>2.7802800000000012</c:v>
                  </c:pt>
                  <c:pt idx="7">
                    <c:v>2.7802800000000012</c:v>
                  </c:pt>
                  <c:pt idx="8">
                    <c:v>2.7802800000000012</c:v>
                  </c:pt>
                  <c:pt idx="9">
                    <c:v>2.780280000000003</c:v>
                  </c:pt>
                  <c:pt idx="10">
                    <c:v>2.780280000000003</c:v>
                  </c:pt>
                  <c:pt idx="11">
                    <c:v>2.7802799999999994</c:v>
                  </c:pt>
                  <c:pt idx="12">
                    <c:v>2.7802800000000012</c:v>
                  </c:pt>
                  <c:pt idx="13">
                    <c:v>2.7802800000000012</c:v>
                  </c:pt>
                  <c:pt idx="14">
                    <c:v>2.7802800000000012</c:v>
                  </c:pt>
                  <c:pt idx="15">
                    <c:v>2.7802800000000012</c:v>
                  </c:pt>
                  <c:pt idx="16">
                    <c:v>2.7802800000000047</c:v>
                  </c:pt>
                  <c:pt idx="17">
                    <c:v>2.7802800000000012</c:v>
                  </c:pt>
                  <c:pt idx="18">
                    <c:v>2.7802800000000012</c:v>
                  </c:pt>
                </c:numCache>
              </c:numRef>
            </c:plus>
            <c:minus>
              <c:numRef>
                <c:f>Results!$F$73:$F$91</c:f>
                <c:numCache>
                  <c:formatCode>General</c:formatCode>
                  <c:ptCount val="19"/>
                  <c:pt idx="0">
                    <c:v>2.4639999999999986</c:v>
                  </c:pt>
                  <c:pt idx="1">
                    <c:v>2.4640000000000004</c:v>
                  </c:pt>
                  <c:pt idx="2">
                    <c:v>2.4639999999999986</c:v>
                  </c:pt>
                  <c:pt idx="3">
                    <c:v>2.4639999999999986</c:v>
                  </c:pt>
                  <c:pt idx="4">
                    <c:v>2.4640000000000004</c:v>
                  </c:pt>
                  <c:pt idx="5">
                    <c:v>2.4639999999999986</c:v>
                  </c:pt>
                  <c:pt idx="6">
                    <c:v>2.4639999999999986</c:v>
                  </c:pt>
                  <c:pt idx="7">
                    <c:v>2.4640000000000004</c:v>
                  </c:pt>
                  <c:pt idx="8">
                    <c:v>2.4640000000000004</c:v>
                  </c:pt>
                  <c:pt idx="9">
                    <c:v>2.4639999999999986</c:v>
                  </c:pt>
                  <c:pt idx="10">
                    <c:v>2.4640000000000004</c:v>
                  </c:pt>
                  <c:pt idx="11">
                    <c:v>2.4640000000000004</c:v>
                  </c:pt>
                  <c:pt idx="12">
                    <c:v>2.4639999999999986</c:v>
                  </c:pt>
                  <c:pt idx="13">
                    <c:v>2.4640000000000004</c:v>
                  </c:pt>
                  <c:pt idx="14">
                    <c:v>2.4640000000000004</c:v>
                  </c:pt>
                  <c:pt idx="15">
                    <c:v>2.4640000000000004</c:v>
                  </c:pt>
                  <c:pt idx="16">
                    <c:v>2.4639999999999986</c:v>
                  </c:pt>
                  <c:pt idx="17">
                    <c:v>2.4639999999999986</c:v>
                  </c:pt>
                  <c:pt idx="18">
                    <c:v>2.4639999999999986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Results!$A$73:$A$91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Results!$C$73:$C$91</c:f>
              <c:numCache>
                <c:formatCode>General</c:formatCode>
                <c:ptCount val="19"/>
                <c:pt idx="0">
                  <c:v>12.937068000000007</c:v>
                </c:pt>
                <c:pt idx="1">
                  <c:v>13.172225333333341</c:v>
                </c:pt>
                <c:pt idx="2">
                  <c:v>13.407382666666672</c:v>
                </c:pt>
                <c:pt idx="3">
                  <c:v>13.642540000000006</c:v>
                </c:pt>
                <c:pt idx="4">
                  <c:v>13.877697333333339</c:v>
                </c:pt>
                <c:pt idx="5">
                  <c:v>14.112854666666671</c:v>
                </c:pt>
                <c:pt idx="6">
                  <c:v>14.348012000000004</c:v>
                </c:pt>
                <c:pt idx="7">
                  <c:v>14.583169333333338</c:v>
                </c:pt>
                <c:pt idx="8">
                  <c:v>14.818326666666671</c:v>
                </c:pt>
                <c:pt idx="9">
                  <c:v>15.053484000000003</c:v>
                </c:pt>
                <c:pt idx="10">
                  <c:v>15.288641333333336</c:v>
                </c:pt>
                <c:pt idx="11">
                  <c:v>15.52379866666667</c:v>
                </c:pt>
                <c:pt idx="12">
                  <c:v>15.758956000000001</c:v>
                </c:pt>
                <c:pt idx="13">
                  <c:v>15.994113333333335</c:v>
                </c:pt>
                <c:pt idx="14">
                  <c:v>16.229270666666668</c:v>
                </c:pt>
                <c:pt idx="15">
                  <c:v>16.464428000000002</c:v>
                </c:pt>
                <c:pt idx="16">
                  <c:v>16.699585333333332</c:v>
                </c:pt>
                <c:pt idx="17">
                  <c:v>16.934742666666665</c:v>
                </c:pt>
                <c:pt idx="18">
                  <c:v>17.169899999999998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8-4651-9A9E-3DC82AB77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854191"/>
        <c:axId val="1797854671"/>
      </c:scatterChart>
      <c:valAx>
        <c:axId val="1797854191"/>
        <c:scaling>
          <c:orientation val="minMax"/>
          <c:max val="2018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854671"/>
        <c:crosses val="autoZero"/>
        <c:crossBetween val="midCat"/>
      </c:valAx>
      <c:valAx>
        <c:axId val="179785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MASH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8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'Results-one run-FINAL'!$H$158</c:f>
              <c:strCache>
                <c:ptCount val="1"/>
                <c:pt idx="0">
                  <c:v>NASH CRN 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'Results-one run-FINAL'!$A$159:$A$164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'Results-one run-FINAL'!$H$159:$H$164</c:f>
              <c:numCache>
                <c:formatCode>General</c:formatCode>
                <c:ptCount val="6"/>
                <c:pt idx="0">
                  <c:v>1</c:v>
                </c:pt>
                <c:pt idx="1">
                  <c:v>0.99170918367346939</c:v>
                </c:pt>
                <c:pt idx="2">
                  <c:v>0.98028497508883927</c:v>
                </c:pt>
                <c:pt idx="3">
                  <c:v>0.9673779971416524</c:v>
                </c:pt>
                <c:pt idx="4">
                  <c:v>0.94931492250622729</c:v>
                </c:pt>
                <c:pt idx="5">
                  <c:v>0.93821182399738257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D2-4BD0-8991-2876382F6F95}"/>
            </c:ext>
          </c:extLst>
        </c:ser>
        <c:ser>
          <c:idx val="1"/>
          <c:order val="1"/>
          <c:tx>
            <c:strRef>
              <c:f>'Results-one run-FINAL'!$I$158</c:f>
              <c:strCache>
                <c:ptCount val="1"/>
                <c:pt idx="0">
                  <c:v>Model 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'Results-one run-FINAL'!$A$159:$A$164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'Results-one run-FINAL'!$I$159:$I$164</c:f>
              <c:numCache>
                <c:formatCode>General</c:formatCode>
                <c:ptCount val="6"/>
                <c:pt idx="0">
                  <c:v>1</c:v>
                </c:pt>
                <c:pt idx="1">
                  <c:v>0.98241174829183442</c:v>
                </c:pt>
                <c:pt idx="2">
                  <c:v>0.98241174829183442</c:v>
                </c:pt>
                <c:pt idx="3">
                  <c:v>0.96202376215620344</c:v>
                </c:pt>
                <c:pt idx="4">
                  <c:v>0.93940328778801929</c:v>
                </c:pt>
                <c:pt idx="5">
                  <c:v>0.91456461039244075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D2-4BD0-8991-2876382F6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67647"/>
        <c:axId val="1182870047"/>
      </c:scatterChart>
      <c:valAx>
        <c:axId val="1182867647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of follow-up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70047"/>
        <c:crosses val="autoZero"/>
        <c:crossBetween val="midCat"/>
      </c:valAx>
      <c:valAx>
        <c:axId val="11828700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survival</a:t>
                </a:r>
              </a:p>
            </c:rich>
          </c:tx>
          <c:layout>
            <c:manualLayout>
              <c:xMode val="edge"/>
              <c:yMode val="edge"/>
              <c:x val="1.9468780419969405E-2"/>
              <c:y val="0.22390913783449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67647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'Results-one run-FINAL'!$AF$8</c:f>
              <c:strCache>
                <c:ptCount val="1"/>
                <c:pt idx="0">
                  <c:v>18-29 yr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cat>
            <c:numRef>
              <c:f>'Results-one run-FINAL'!$AE$9:$AE$15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run-FINAL'!$AF$9:$AF$15</c:f>
              <c:numCache>
                <c:formatCode>General</c:formatCode>
                <c:ptCount val="7"/>
                <c:pt idx="0">
                  <c:v>9606900</c:v>
                </c:pt>
                <c:pt idx="1">
                  <c:v>9754500</c:v>
                </c:pt>
                <c:pt idx="2">
                  <c:v>10644200</c:v>
                </c:pt>
                <c:pt idx="3">
                  <c:v>10706200</c:v>
                </c:pt>
                <c:pt idx="4">
                  <c:v>10413000</c:v>
                </c:pt>
                <c:pt idx="5">
                  <c:v>9904800</c:v>
                </c:pt>
                <c:pt idx="6">
                  <c:v>9630700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4-4EC7-BCA5-093FCB729AA1}"/>
            </c:ext>
          </c:extLst>
        </c:ser>
        <c:ser>
          <c:idx val="1"/>
          <c:order val="1"/>
          <c:tx>
            <c:strRef>
              <c:f>'Results-one run-FINAL'!$AG$8</c:f>
              <c:strCache>
                <c:ptCount val="1"/>
                <c:pt idx="0">
                  <c:v>30-39 yr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cat>
            <c:numRef>
              <c:f>'Results-one run-FINAL'!$AE$9:$AE$15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run-FINAL'!$AG$9:$AG$15</c:f>
              <c:numCache>
                <c:formatCode>General</c:formatCode>
                <c:ptCount val="7"/>
                <c:pt idx="0">
                  <c:v>11805300</c:v>
                </c:pt>
                <c:pt idx="1">
                  <c:v>12164600</c:v>
                </c:pt>
                <c:pt idx="2">
                  <c:v>11637400</c:v>
                </c:pt>
                <c:pt idx="3">
                  <c:v>11890400</c:v>
                </c:pt>
                <c:pt idx="4">
                  <c:v>13027500</c:v>
                </c:pt>
                <c:pt idx="5">
                  <c:v>13133000</c:v>
                </c:pt>
                <c:pt idx="6">
                  <c:v>12809400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4-4EC7-BCA5-093FCB729AA1}"/>
            </c:ext>
          </c:extLst>
        </c:ser>
        <c:ser>
          <c:idx val="2"/>
          <c:order val="2"/>
          <c:tx>
            <c:strRef>
              <c:f>'Results-one run-FINAL'!$AH$8</c:f>
              <c:strCache>
                <c:ptCount val="1"/>
                <c:pt idx="0">
                  <c:v>40-49 yr</c:v>
                </c:pt>
              </c:strCache>
            </c:strRef>
          </c:tx>
          <c:spPr>
            <a:solidFill>
              <a:schemeClr val="accent3"/>
            </a:solidFill>
            <a:ln w="38100">
              <a:noFill/>
            </a:ln>
            <a:effectLst/>
          </c:spPr>
          <c:invertIfNegative val="0"/>
          <c:cat>
            <c:numRef>
              <c:f>'Results-one run-FINAL'!$AE$9:$AE$15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run-FINAL'!$AH$9:$AH$15</c:f>
              <c:numCache>
                <c:formatCode>General</c:formatCode>
                <c:ptCount val="7"/>
                <c:pt idx="0">
                  <c:v>12334800</c:v>
                </c:pt>
                <c:pt idx="1">
                  <c:v>13931900</c:v>
                </c:pt>
                <c:pt idx="2">
                  <c:v>15157700</c:v>
                </c:pt>
                <c:pt idx="3">
                  <c:v>15774400</c:v>
                </c:pt>
                <c:pt idx="4">
                  <c:v>15057900</c:v>
                </c:pt>
                <c:pt idx="5">
                  <c:v>15344700</c:v>
                </c:pt>
                <c:pt idx="6">
                  <c:v>16737100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4-4EC7-BCA5-093FCB729AA1}"/>
            </c:ext>
          </c:extLst>
        </c:ser>
        <c:ser>
          <c:idx val="3"/>
          <c:order val="3"/>
          <c:tx>
            <c:strRef>
              <c:f>'Results-one run-FINAL'!$AI$8</c:f>
              <c:strCache>
                <c:ptCount val="1"/>
                <c:pt idx="0">
                  <c:v>50-59 yr</c:v>
                </c:pt>
              </c:strCache>
            </c:strRef>
          </c:tx>
          <c:spPr>
            <a:solidFill>
              <a:schemeClr val="accent4"/>
            </a:solidFill>
            <a:ln w="38100">
              <a:noFill/>
            </a:ln>
            <a:effectLst/>
          </c:spPr>
          <c:invertIfNegative val="0"/>
          <c:cat>
            <c:numRef>
              <c:f>'Results-one run-FINAL'!$AE$9:$AE$15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run-FINAL'!$AI$9:$AI$15</c:f>
              <c:numCache>
                <c:formatCode>General</c:formatCode>
                <c:ptCount val="7"/>
                <c:pt idx="0">
                  <c:v>16513000</c:v>
                </c:pt>
                <c:pt idx="1">
                  <c:v>15459600</c:v>
                </c:pt>
                <c:pt idx="2">
                  <c:v>15607500</c:v>
                </c:pt>
                <c:pt idx="3">
                  <c:v>17488700</c:v>
                </c:pt>
                <c:pt idx="4">
                  <c:v>18888700</c:v>
                </c:pt>
                <c:pt idx="5">
                  <c:v>19572300</c:v>
                </c:pt>
                <c:pt idx="6">
                  <c:v>18668000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84-4EC7-BCA5-093FCB729AA1}"/>
            </c:ext>
          </c:extLst>
        </c:ser>
        <c:ser>
          <c:idx val="4"/>
          <c:order val="4"/>
          <c:tx>
            <c:strRef>
              <c:f>'Results-one run-FINAL'!$AJ$8</c:f>
              <c:strCache>
                <c:ptCount val="1"/>
                <c:pt idx="0">
                  <c:v>60-69 yr</c:v>
                </c:pt>
              </c:strCache>
            </c:strRef>
          </c:tx>
          <c:spPr>
            <a:solidFill>
              <a:schemeClr val="accent5"/>
            </a:solidFill>
            <a:ln w="38100">
              <a:noFill/>
            </a:ln>
            <a:effectLst/>
          </c:spPr>
          <c:invertIfNegative val="0"/>
          <c:cat>
            <c:numRef>
              <c:f>'Results-one run-FINAL'!$AE$9:$AE$15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run-FINAL'!$AJ$9:$AJ$15</c:f>
              <c:numCache>
                <c:formatCode>General</c:formatCode>
                <c:ptCount val="7"/>
                <c:pt idx="0">
                  <c:v>18129100</c:v>
                </c:pt>
                <c:pt idx="1">
                  <c:v>18778500</c:v>
                </c:pt>
                <c:pt idx="2">
                  <c:v>18577700</c:v>
                </c:pt>
                <c:pt idx="3">
                  <c:v>17812200</c:v>
                </c:pt>
                <c:pt idx="4">
                  <c:v>18113500</c:v>
                </c:pt>
                <c:pt idx="5">
                  <c:v>20061800</c:v>
                </c:pt>
                <c:pt idx="6">
                  <c:v>21574700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84-4EC7-BCA5-093FCB729AA1}"/>
            </c:ext>
          </c:extLst>
        </c:ser>
        <c:ser>
          <c:idx val="5"/>
          <c:order val="5"/>
          <c:tx>
            <c:strRef>
              <c:f>'Results-one run-FINAL'!$AK$8</c:f>
              <c:strCache>
                <c:ptCount val="1"/>
                <c:pt idx="0">
                  <c:v>70-79 yr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'Results-one run-FINAL'!$AE$9:$AE$15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run-FINAL'!#REF!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84-4EC7-BCA5-093FCB729AA1}"/>
            </c:ext>
          </c:extLst>
        </c:ser>
        <c:ser>
          <c:idx val="6"/>
          <c:order val="6"/>
          <c:tx>
            <c:strRef>
              <c:f>'Results-one run-FINAL'!$AL$8</c:f>
              <c:strCache>
                <c:ptCount val="1"/>
                <c:pt idx="0">
                  <c:v>≥ 80 yr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'Results-one run-FINAL'!$AE$9:$AE$15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run-FINAL'!$AK$9:$AK$15</c:f>
              <c:numCache>
                <c:formatCode>General</c:formatCode>
                <c:ptCount val="7"/>
                <c:pt idx="0">
                  <c:v>11965500</c:v>
                </c:pt>
                <c:pt idx="1">
                  <c:v>15141000</c:v>
                </c:pt>
                <c:pt idx="2">
                  <c:v>17888500</c:v>
                </c:pt>
                <c:pt idx="3">
                  <c:v>18959100</c:v>
                </c:pt>
                <c:pt idx="4">
                  <c:v>18917700</c:v>
                </c:pt>
                <c:pt idx="5">
                  <c:v>18363300</c:v>
                </c:pt>
                <c:pt idx="6">
                  <c:v>18878800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84-4EC7-BCA5-093FCB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488784"/>
        <c:axId val="116501744"/>
      </c:barChart>
      <c:catAx>
        <c:axId val="1164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01744"/>
        <c:crosses val="autoZero"/>
        <c:auto val="1"/>
        <c:lblAlgn val="ctr"/>
        <c:lblOffset val="100"/>
        <c:noMultiLvlLbl val="0"/>
      </c:catAx>
      <c:valAx>
        <c:axId val="1165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layout>
            <c:manualLayout>
              <c:xMode val="edge"/>
              <c:yMode val="edge"/>
              <c:x val="1.5493581230633024E-2"/>
              <c:y val="0.23920142805515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'Results-one run-FINAL'!$AP$8</c:f>
              <c:strCache>
                <c:ptCount val="1"/>
                <c:pt idx="0">
                  <c:v>MASLD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'Results-one run-FINAL'!$AO$9:$AO$15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run-FINAL'!$AP$9:$AP$15</c:f>
              <c:numCache>
                <c:formatCode>General</c:formatCode>
                <c:ptCount val="7"/>
                <c:pt idx="0">
                  <c:v>86264600</c:v>
                </c:pt>
                <c:pt idx="1">
                  <c:v>93384600</c:v>
                </c:pt>
                <c:pt idx="2">
                  <c:v>101206400</c:v>
                </c:pt>
                <c:pt idx="3">
                  <c:v>108084704</c:v>
                </c:pt>
                <c:pt idx="4">
                  <c:v>113428704</c:v>
                </c:pt>
                <c:pt idx="5">
                  <c:v>118189800</c:v>
                </c:pt>
                <c:pt idx="6">
                  <c:v>121953696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9-4C4E-8827-5BF7A4002E71}"/>
            </c:ext>
          </c:extLst>
        </c:ser>
        <c:ser>
          <c:idx val="1"/>
          <c:order val="1"/>
          <c:tx>
            <c:strRef>
              <c:f>'Results-one run-FINAL'!$AQ$8</c:f>
              <c:strCache>
                <c:ptCount val="1"/>
                <c:pt idx="0">
                  <c:v>MASH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'Results-one run-FINAL'!$AO$9:$AO$15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run-FINAL'!$AQ$9:$AQ$15</c:f>
              <c:numCache>
                <c:formatCode>General</c:formatCode>
                <c:ptCount val="7"/>
                <c:pt idx="0">
                  <c:v>14912500</c:v>
                </c:pt>
                <c:pt idx="1">
                  <c:v>16593300</c:v>
                </c:pt>
                <c:pt idx="2">
                  <c:v>18364300</c:v>
                </c:pt>
                <c:pt idx="3">
                  <c:v>19882700</c:v>
                </c:pt>
                <c:pt idx="4">
                  <c:v>21146000</c:v>
                </c:pt>
                <c:pt idx="5">
                  <c:v>22256000</c:v>
                </c:pt>
                <c:pt idx="6">
                  <c:v>23167300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9-4C4E-8827-5BF7A4002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59088"/>
        <c:axId val="204761008"/>
      </c:barChart>
      <c:catAx>
        <c:axId val="2047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1008"/>
        <c:crosses val="autoZero"/>
        <c:auto val="1"/>
        <c:lblAlgn val="ctr"/>
        <c:lblOffset val="100"/>
        <c:noMultiLvlLbl val="0"/>
      </c:catAx>
      <c:valAx>
        <c:axId val="2047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layout>
            <c:manualLayout>
              <c:xMode val="edge"/>
              <c:yMode val="edge"/>
              <c:x val="2.2240756185710316E-2"/>
              <c:y val="0.23883819884631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'Results-one run-FINAL'!$AF$41</c:f>
              <c:strCache>
                <c:ptCount val="1"/>
                <c:pt idx="0">
                  <c:v>F0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cat>
            <c:numRef>
              <c:f>'Results-one run-FINAL'!$AE$42:$AE$48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run-FINAL'!$AF$42:$AF$48</c:f>
              <c:numCache>
                <c:formatCode>General</c:formatCode>
                <c:ptCount val="7"/>
                <c:pt idx="0">
                  <c:v>41600400</c:v>
                </c:pt>
                <c:pt idx="1">
                  <c:v>42907000</c:v>
                </c:pt>
                <c:pt idx="2">
                  <c:v>45077000</c:v>
                </c:pt>
                <c:pt idx="3">
                  <c:v>47007000</c:v>
                </c:pt>
                <c:pt idx="4">
                  <c:v>48269700</c:v>
                </c:pt>
                <c:pt idx="5">
                  <c:v>49415200</c:v>
                </c:pt>
                <c:pt idx="6">
                  <c:v>50214800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4-43FB-A745-A843B9E70E32}"/>
            </c:ext>
          </c:extLst>
        </c:ser>
        <c:ser>
          <c:idx val="1"/>
          <c:order val="1"/>
          <c:tx>
            <c:strRef>
              <c:f>'Results-one run-FINAL'!$AG$41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cat>
            <c:numRef>
              <c:f>'Results-one run-FINAL'!$AE$42:$AE$48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run-FINAL'!$AG$42:$AG$48</c:f>
              <c:numCache>
                <c:formatCode>General</c:formatCode>
                <c:ptCount val="7"/>
                <c:pt idx="0">
                  <c:v>25039700</c:v>
                </c:pt>
                <c:pt idx="1">
                  <c:v>26934600</c:v>
                </c:pt>
                <c:pt idx="2">
                  <c:v>28919300</c:v>
                </c:pt>
                <c:pt idx="3">
                  <c:v>30743700</c:v>
                </c:pt>
                <c:pt idx="4">
                  <c:v>32228000</c:v>
                </c:pt>
                <c:pt idx="5">
                  <c:v>33479100</c:v>
                </c:pt>
                <c:pt idx="6">
                  <c:v>34567900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4-43FB-A745-A843B9E70E32}"/>
            </c:ext>
          </c:extLst>
        </c:ser>
        <c:ser>
          <c:idx val="2"/>
          <c:order val="2"/>
          <c:tx>
            <c:strRef>
              <c:f>'Results-one run-FINAL'!$AH$41</c:f>
              <c:strCache>
                <c:ptCount val="1"/>
                <c:pt idx="0">
                  <c:v>F2</c:v>
                </c:pt>
              </c:strCache>
            </c:strRef>
          </c:tx>
          <c:spPr>
            <a:solidFill>
              <a:schemeClr val="accent3"/>
            </a:solidFill>
            <a:ln w="38100">
              <a:noFill/>
            </a:ln>
            <a:effectLst/>
          </c:spPr>
          <c:invertIfNegative val="0"/>
          <c:cat>
            <c:numRef>
              <c:f>'Results-one run-FINAL'!$AE$42:$AE$48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run-FINAL'!$AH$42:$AH$48</c:f>
              <c:numCache>
                <c:formatCode>General</c:formatCode>
                <c:ptCount val="7"/>
                <c:pt idx="0">
                  <c:v>12484300</c:v>
                </c:pt>
                <c:pt idx="1">
                  <c:v>14477100</c:v>
                </c:pt>
                <c:pt idx="2">
                  <c:v>16299200</c:v>
                </c:pt>
                <c:pt idx="3">
                  <c:v>17784600</c:v>
                </c:pt>
                <c:pt idx="4">
                  <c:v>19051500</c:v>
                </c:pt>
                <c:pt idx="5">
                  <c:v>20166600</c:v>
                </c:pt>
                <c:pt idx="6">
                  <c:v>21036200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64-43FB-A745-A843B9E70E32}"/>
            </c:ext>
          </c:extLst>
        </c:ser>
        <c:ser>
          <c:idx val="3"/>
          <c:order val="3"/>
          <c:tx>
            <c:strRef>
              <c:f>'Results-one run-FINAL'!$AI$41</c:f>
              <c:strCache>
                <c:ptCount val="1"/>
                <c:pt idx="0">
                  <c:v>F3</c:v>
                </c:pt>
              </c:strCache>
            </c:strRef>
          </c:tx>
          <c:spPr>
            <a:solidFill>
              <a:schemeClr val="accent4"/>
            </a:solidFill>
            <a:ln w="38100">
              <a:noFill/>
            </a:ln>
            <a:effectLst/>
          </c:spPr>
          <c:invertIfNegative val="0"/>
          <c:cat>
            <c:numRef>
              <c:f>'Results-one run-FINAL'!$AE$42:$AE$48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run-FINAL'!$AI$42:$AI$48</c:f>
              <c:numCache>
                <c:formatCode>General</c:formatCode>
                <c:ptCount val="7"/>
                <c:pt idx="0">
                  <c:v>4907900</c:v>
                </c:pt>
                <c:pt idx="1">
                  <c:v>6120600</c:v>
                </c:pt>
                <c:pt idx="2">
                  <c:v>7214400</c:v>
                </c:pt>
                <c:pt idx="3">
                  <c:v>8165000</c:v>
                </c:pt>
                <c:pt idx="4">
                  <c:v>8931900</c:v>
                </c:pt>
                <c:pt idx="5">
                  <c:v>9624400</c:v>
                </c:pt>
                <c:pt idx="6">
                  <c:v>10175400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64-43FB-A745-A843B9E70E32}"/>
            </c:ext>
          </c:extLst>
        </c:ser>
        <c:ser>
          <c:idx val="4"/>
          <c:order val="4"/>
          <c:tx>
            <c:strRef>
              <c:f>'Results-one run-FINAL'!$AJ$41</c:f>
              <c:strCache>
                <c:ptCount val="1"/>
                <c:pt idx="0">
                  <c:v>F4</c:v>
                </c:pt>
              </c:strCache>
            </c:strRef>
          </c:tx>
          <c:spPr>
            <a:solidFill>
              <a:schemeClr val="accent5"/>
            </a:solidFill>
            <a:ln w="38100">
              <a:noFill/>
            </a:ln>
            <a:effectLst/>
          </c:spPr>
          <c:invertIfNegative val="0"/>
          <c:cat>
            <c:numRef>
              <c:f>'Results-one run-FINAL'!$AE$42:$AE$48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run-FINAL'!$AJ$42:$AJ$48</c:f>
              <c:numCache>
                <c:formatCode>General</c:formatCode>
                <c:ptCount val="7"/>
                <c:pt idx="0">
                  <c:v>1918300</c:v>
                </c:pt>
                <c:pt idx="1">
                  <c:v>2495700</c:v>
                </c:pt>
                <c:pt idx="2">
                  <c:v>3093500</c:v>
                </c:pt>
                <c:pt idx="3">
                  <c:v>3647300</c:v>
                </c:pt>
                <c:pt idx="4">
                  <c:v>4078800</c:v>
                </c:pt>
                <c:pt idx="5">
                  <c:v>4513500</c:v>
                </c:pt>
                <c:pt idx="6">
                  <c:v>4854000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64-43FB-A745-A843B9E70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857648"/>
        <c:axId val="508858128"/>
      </c:barChart>
      <c:catAx>
        <c:axId val="5088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58128"/>
        <c:crosses val="autoZero"/>
        <c:auto val="1"/>
        <c:lblAlgn val="ctr"/>
        <c:lblOffset val="100"/>
        <c:noMultiLvlLbl val="0"/>
      </c:catAx>
      <c:valAx>
        <c:axId val="5088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 (prevalent cases)</a:t>
                </a:r>
              </a:p>
            </c:rich>
          </c:tx>
          <c:layout>
            <c:manualLayout>
              <c:xMode val="edge"/>
              <c:yMode val="edge"/>
              <c:x val="1.9385125204858633E-2"/>
              <c:y val="8.08624318261406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'Results-one run-FINAL'!$AO$41</c:f>
              <c:strCache>
                <c:ptCount val="1"/>
                <c:pt idx="0">
                  <c:v>MASH F0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cat>
            <c:numRef>
              <c:f>'Results-one run-FINAL'!$AN$42:$AN$48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run-FINAL'!$AO$42:$AO$48</c:f>
              <c:numCache>
                <c:formatCode>General</c:formatCode>
                <c:ptCount val="7"/>
                <c:pt idx="0">
                  <c:v>3868200</c:v>
                </c:pt>
                <c:pt idx="1">
                  <c:v>4079000</c:v>
                </c:pt>
                <c:pt idx="2">
                  <c:v>4412100</c:v>
                </c:pt>
                <c:pt idx="3">
                  <c:v>4620100</c:v>
                </c:pt>
                <c:pt idx="4">
                  <c:v>4780600</c:v>
                </c:pt>
                <c:pt idx="5">
                  <c:v>4974700</c:v>
                </c:pt>
                <c:pt idx="6">
                  <c:v>5116900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D-4E54-9A18-CB7CA8657C0E}"/>
            </c:ext>
          </c:extLst>
        </c:ser>
        <c:ser>
          <c:idx val="1"/>
          <c:order val="1"/>
          <c:tx>
            <c:strRef>
              <c:f>'Results-one run-FINAL'!$AP$41</c:f>
              <c:strCache>
                <c:ptCount val="1"/>
                <c:pt idx="0">
                  <c:v>MASH F1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cat>
            <c:numRef>
              <c:f>'Results-one run-FINAL'!$AN$42:$AN$48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run-FINAL'!$AP$42:$AP$48</c:f>
              <c:numCache>
                <c:formatCode>General</c:formatCode>
                <c:ptCount val="7"/>
                <c:pt idx="0">
                  <c:v>4320000</c:v>
                </c:pt>
                <c:pt idx="1">
                  <c:v>4753500</c:v>
                </c:pt>
                <c:pt idx="2">
                  <c:v>5131700</c:v>
                </c:pt>
                <c:pt idx="3">
                  <c:v>5557800</c:v>
                </c:pt>
                <c:pt idx="4">
                  <c:v>5863000</c:v>
                </c:pt>
                <c:pt idx="5">
                  <c:v>6109700</c:v>
                </c:pt>
                <c:pt idx="6">
                  <c:v>6319300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D-4E54-9A18-CB7CA8657C0E}"/>
            </c:ext>
          </c:extLst>
        </c:ser>
        <c:ser>
          <c:idx val="2"/>
          <c:order val="2"/>
          <c:tx>
            <c:strRef>
              <c:f>'Results-one run-FINAL'!$AQ$41</c:f>
              <c:strCache>
                <c:ptCount val="1"/>
                <c:pt idx="0">
                  <c:v>MASH F2</c:v>
                </c:pt>
              </c:strCache>
            </c:strRef>
          </c:tx>
          <c:spPr>
            <a:solidFill>
              <a:schemeClr val="accent3"/>
            </a:solidFill>
            <a:ln w="38100">
              <a:noFill/>
            </a:ln>
            <a:effectLst/>
          </c:spPr>
          <c:invertIfNegative val="0"/>
          <c:cat>
            <c:numRef>
              <c:f>'Results-one run-FINAL'!$AN$42:$AN$48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run-FINAL'!$AQ$42:$AQ$48</c:f>
              <c:numCache>
                <c:formatCode>General</c:formatCode>
                <c:ptCount val="7"/>
                <c:pt idx="0">
                  <c:v>3491800</c:v>
                </c:pt>
                <c:pt idx="1">
                  <c:v>4009100</c:v>
                </c:pt>
                <c:pt idx="2">
                  <c:v>4549300</c:v>
                </c:pt>
                <c:pt idx="3">
                  <c:v>4919700</c:v>
                </c:pt>
                <c:pt idx="4">
                  <c:v>5318900</c:v>
                </c:pt>
                <c:pt idx="5">
                  <c:v>5595700</c:v>
                </c:pt>
                <c:pt idx="6">
                  <c:v>5847000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D-4E54-9A18-CB7CA8657C0E}"/>
            </c:ext>
          </c:extLst>
        </c:ser>
        <c:ser>
          <c:idx val="3"/>
          <c:order val="3"/>
          <c:tx>
            <c:strRef>
              <c:f>'Results-one run-FINAL'!$AR$41</c:f>
              <c:strCache>
                <c:ptCount val="1"/>
                <c:pt idx="0">
                  <c:v>MASH F3</c:v>
                </c:pt>
              </c:strCache>
            </c:strRef>
          </c:tx>
          <c:spPr>
            <a:solidFill>
              <a:schemeClr val="accent4"/>
            </a:solidFill>
            <a:ln w="38100">
              <a:noFill/>
            </a:ln>
            <a:effectLst/>
          </c:spPr>
          <c:invertIfNegative val="0"/>
          <c:cat>
            <c:numRef>
              <c:f>'Results-one run-FINAL'!$AN$42:$AN$48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run-FINAL'!$AR$42:$AR$48</c:f>
              <c:numCache>
                <c:formatCode>General</c:formatCode>
                <c:ptCount val="7"/>
                <c:pt idx="0">
                  <c:v>2084900</c:v>
                </c:pt>
                <c:pt idx="1">
                  <c:v>2415100</c:v>
                </c:pt>
                <c:pt idx="2">
                  <c:v>2733500</c:v>
                </c:pt>
                <c:pt idx="3">
                  <c:v>3045200</c:v>
                </c:pt>
                <c:pt idx="4">
                  <c:v>3271500</c:v>
                </c:pt>
                <c:pt idx="5">
                  <c:v>3499200</c:v>
                </c:pt>
                <c:pt idx="6">
                  <c:v>3691300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CD-4E54-9A18-CB7CA8657C0E}"/>
            </c:ext>
          </c:extLst>
        </c:ser>
        <c:ser>
          <c:idx val="4"/>
          <c:order val="4"/>
          <c:tx>
            <c:strRef>
              <c:f>'Results-one run-FINAL'!$AS$41</c:f>
              <c:strCache>
                <c:ptCount val="1"/>
                <c:pt idx="0">
                  <c:v>MASH F4</c:v>
                </c:pt>
              </c:strCache>
            </c:strRef>
          </c:tx>
          <c:spPr>
            <a:solidFill>
              <a:schemeClr val="accent5"/>
            </a:solidFill>
            <a:ln w="38100">
              <a:noFill/>
            </a:ln>
            <a:effectLst/>
          </c:spPr>
          <c:invertIfNegative val="0"/>
          <c:cat>
            <c:numRef>
              <c:f>'Results-one run-FINAL'!$AN$42:$AN$48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'Results-one run-FINAL'!$AS$42:$AS$48</c:f>
              <c:numCache>
                <c:formatCode>General</c:formatCode>
                <c:ptCount val="7"/>
                <c:pt idx="0">
                  <c:v>1147600</c:v>
                </c:pt>
                <c:pt idx="1">
                  <c:v>1336600</c:v>
                </c:pt>
                <c:pt idx="2">
                  <c:v>1537700</c:v>
                </c:pt>
                <c:pt idx="3">
                  <c:v>1739900</c:v>
                </c:pt>
                <c:pt idx="4">
                  <c:v>1912000</c:v>
                </c:pt>
                <c:pt idx="5">
                  <c:v>2076700</c:v>
                </c:pt>
                <c:pt idx="6">
                  <c:v>2192800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CD-4E54-9A18-CB7CA8657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872016"/>
        <c:axId val="415872976"/>
      </c:barChart>
      <c:catAx>
        <c:axId val="41587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72976"/>
        <c:crosses val="autoZero"/>
        <c:auto val="1"/>
        <c:lblAlgn val="ctr"/>
        <c:lblOffset val="100"/>
        <c:noMultiLvlLbl val="0"/>
      </c:catAx>
      <c:valAx>
        <c:axId val="415872976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 (prevalent cases)</a:t>
                </a:r>
              </a:p>
            </c:rich>
          </c:tx>
          <c:layout>
            <c:manualLayout>
              <c:xMode val="edge"/>
              <c:yMode val="edge"/>
              <c:x val="1.0766349989383858E-2"/>
              <c:y val="0.11986926948077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7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'Results-one run-FINAL'!$AF$74</c:f>
              <c:strCache>
                <c:ptCount val="1"/>
                <c:pt idx="0">
                  <c:v>Hepatocellular carcinoma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'Results-one run-FINAL'!$AE$75:$AE$80</c:f>
              <c:strCache>
                <c:ptCount val="6"/>
                <c:pt idx="0">
                  <c:v>2020-2025</c:v>
                </c:pt>
                <c:pt idx="1">
                  <c:v>2026-2030</c:v>
                </c:pt>
                <c:pt idx="2">
                  <c:v>2031-2035</c:v>
                </c:pt>
                <c:pt idx="3">
                  <c:v>2036-2040</c:v>
                </c:pt>
                <c:pt idx="4">
                  <c:v>2041-2045</c:v>
                </c:pt>
                <c:pt idx="5">
                  <c:v>2046-2050</c:v>
                </c:pt>
              </c:strCache>
            </c:strRef>
          </c:cat>
          <c:val>
            <c:numRef>
              <c:f>'Results-one run-FINAL'!$AF$75:$AF$80</c:f>
              <c:numCache>
                <c:formatCode>General</c:formatCode>
                <c:ptCount val="6"/>
                <c:pt idx="0">
                  <c:v>10983.33</c:v>
                </c:pt>
                <c:pt idx="1">
                  <c:v>13766.67</c:v>
                </c:pt>
                <c:pt idx="2">
                  <c:v>15990.67</c:v>
                </c:pt>
                <c:pt idx="3">
                  <c:v>17443.330000000002</c:v>
                </c:pt>
                <c:pt idx="4">
                  <c:v>18506.669999999998</c:v>
                </c:pt>
                <c:pt idx="5">
                  <c:v>19653.330000000002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E-44CE-BAB9-493A84DDE3EA}"/>
            </c:ext>
          </c:extLst>
        </c:ser>
        <c:ser>
          <c:idx val="1"/>
          <c:order val="1"/>
          <c:tx>
            <c:strRef>
              <c:f>'Results-one run-FINAL'!$AM$74</c:f>
              <c:strCache>
                <c:ptCount val="1"/>
                <c:pt idx="0">
                  <c:v>Liver transplant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'Results-one run-FINAL'!$AE$75:$AE$80</c:f>
              <c:strCache>
                <c:ptCount val="6"/>
                <c:pt idx="0">
                  <c:v>2020-2025</c:v>
                </c:pt>
                <c:pt idx="1">
                  <c:v>2026-2030</c:v>
                </c:pt>
                <c:pt idx="2">
                  <c:v>2031-2035</c:v>
                </c:pt>
                <c:pt idx="3">
                  <c:v>2036-2040</c:v>
                </c:pt>
                <c:pt idx="4">
                  <c:v>2041-2045</c:v>
                </c:pt>
                <c:pt idx="5">
                  <c:v>2046-2050</c:v>
                </c:pt>
              </c:strCache>
            </c:strRef>
          </c:cat>
          <c:val>
            <c:numRef>
              <c:f>'Results-one run-FINAL'!$AM$75:$AM$80</c:f>
              <c:numCache>
                <c:formatCode>General</c:formatCode>
                <c:ptCount val="6"/>
                <c:pt idx="0">
                  <c:v>2310</c:v>
                </c:pt>
                <c:pt idx="1">
                  <c:v>3150</c:v>
                </c:pt>
                <c:pt idx="2">
                  <c:v>3965.3330000000001</c:v>
                </c:pt>
                <c:pt idx="3">
                  <c:v>4758.6670000000004</c:v>
                </c:pt>
                <c:pt idx="4">
                  <c:v>5256</c:v>
                </c:pt>
                <c:pt idx="5">
                  <c:v>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E-44CE-BAB9-493A84DD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442768"/>
        <c:axId val="489443248"/>
      </c:barChart>
      <c:catAx>
        <c:axId val="48944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3248"/>
        <c:crosses val="autoZero"/>
        <c:auto val="1"/>
        <c:lblAlgn val="ctr"/>
        <c:lblOffset val="100"/>
        <c:noMultiLvlLbl val="0"/>
      </c:catAx>
      <c:valAx>
        <c:axId val="4894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new cases per year</a:t>
                </a:r>
              </a:p>
            </c:rich>
          </c:tx>
          <c:layout>
            <c:manualLayout>
              <c:xMode val="edge"/>
              <c:yMode val="edge"/>
              <c:x val="1.6680567139282735E-2"/>
              <c:y val="0.11798192705020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'Results-one run-FINAL'!$C$180</c:f>
              <c:strCache>
                <c:ptCount val="1"/>
                <c:pt idx="0">
                  <c:v>Worst-case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'Results-one run-FINAL'!$A$181:$A$211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run-FINAL'!$C$181:$C$211</c:f>
              <c:numCache>
                <c:formatCode>General</c:formatCode>
                <c:ptCount val="31"/>
                <c:pt idx="0">
                  <c:v>86264600</c:v>
                </c:pt>
                <c:pt idx="1">
                  <c:v>87685200</c:v>
                </c:pt>
                <c:pt idx="2">
                  <c:v>88890000</c:v>
                </c:pt>
                <c:pt idx="3">
                  <c:v>90257104</c:v>
                </c:pt>
                <c:pt idx="4">
                  <c:v>91774704</c:v>
                </c:pt>
                <c:pt idx="5">
                  <c:v>93384600</c:v>
                </c:pt>
                <c:pt idx="6">
                  <c:v>94978600</c:v>
                </c:pt>
                <c:pt idx="7">
                  <c:v>96545200</c:v>
                </c:pt>
                <c:pt idx="8">
                  <c:v>98121600</c:v>
                </c:pt>
                <c:pt idx="9">
                  <c:v>99683696</c:v>
                </c:pt>
                <c:pt idx="10">
                  <c:v>101206400</c:v>
                </c:pt>
                <c:pt idx="11">
                  <c:v>102698000</c:v>
                </c:pt>
                <c:pt idx="12">
                  <c:v>104125200</c:v>
                </c:pt>
                <c:pt idx="13">
                  <c:v>105553104</c:v>
                </c:pt>
                <c:pt idx="14">
                  <c:v>106947200</c:v>
                </c:pt>
                <c:pt idx="15">
                  <c:v>108278600</c:v>
                </c:pt>
                <c:pt idx="16">
                  <c:v>109604200</c:v>
                </c:pt>
                <c:pt idx="17">
                  <c:v>110918400</c:v>
                </c:pt>
                <c:pt idx="18">
                  <c:v>112161504</c:v>
                </c:pt>
                <c:pt idx="19">
                  <c:v>113399800</c:v>
                </c:pt>
                <c:pt idx="20">
                  <c:v>114594800</c:v>
                </c:pt>
                <c:pt idx="21">
                  <c:v>115735504</c:v>
                </c:pt>
                <c:pt idx="22">
                  <c:v>117087696</c:v>
                </c:pt>
                <c:pt idx="23">
                  <c:v>118391504</c:v>
                </c:pt>
                <c:pt idx="24">
                  <c:v>119625904</c:v>
                </c:pt>
                <c:pt idx="25">
                  <c:v>120815696</c:v>
                </c:pt>
                <c:pt idx="26">
                  <c:v>122013904</c:v>
                </c:pt>
                <c:pt idx="27">
                  <c:v>123183200</c:v>
                </c:pt>
                <c:pt idx="28">
                  <c:v>124269400</c:v>
                </c:pt>
                <c:pt idx="29">
                  <c:v>125406800</c:v>
                </c:pt>
                <c:pt idx="30">
                  <c:v>126505504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7-4335-B390-AF9248013F5B}"/>
            </c:ext>
          </c:extLst>
        </c:ser>
        <c:ser>
          <c:idx val="1"/>
          <c:order val="1"/>
          <c:tx>
            <c:strRef>
              <c:f>'Results-one run-FINAL'!$H$180</c:f>
              <c:strCache>
                <c:ptCount val="1"/>
                <c:pt idx="0">
                  <c:v>Best-case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'Results-one run-FINAL'!$A$181:$A$211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run-FINAL'!$H$181:$H$211</c:f>
              <c:numCache>
                <c:formatCode>General</c:formatCode>
                <c:ptCount val="31"/>
                <c:pt idx="0">
                  <c:v>85990704</c:v>
                </c:pt>
                <c:pt idx="1">
                  <c:v>87274200</c:v>
                </c:pt>
                <c:pt idx="2">
                  <c:v>88361504</c:v>
                </c:pt>
                <c:pt idx="3">
                  <c:v>89545296</c:v>
                </c:pt>
                <c:pt idx="4">
                  <c:v>90809696</c:v>
                </c:pt>
                <c:pt idx="5">
                  <c:v>92199696</c:v>
                </c:pt>
                <c:pt idx="6">
                  <c:v>93540896</c:v>
                </c:pt>
                <c:pt idx="7">
                  <c:v>94826200</c:v>
                </c:pt>
                <c:pt idx="8">
                  <c:v>96068800</c:v>
                </c:pt>
                <c:pt idx="9">
                  <c:v>97240600</c:v>
                </c:pt>
                <c:pt idx="10">
                  <c:v>98329904</c:v>
                </c:pt>
                <c:pt idx="11">
                  <c:v>99403000</c:v>
                </c:pt>
                <c:pt idx="12">
                  <c:v>100434600</c:v>
                </c:pt>
                <c:pt idx="13">
                  <c:v>101437904</c:v>
                </c:pt>
                <c:pt idx="14">
                  <c:v>102396896</c:v>
                </c:pt>
                <c:pt idx="15">
                  <c:v>103277904</c:v>
                </c:pt>
                <c:pt idx="16">
                  <c:v>104085104</c:v>
                </c:pt>
                <c:pt idx="17">
                  <c:v>104853800</c:v>
                </c:pt>
                <c:pt idx="18">
                  <c:v>105550896</c:v>
                </c:pt>
                <c:pt idx="19">
                  <c:v>106219104</c:v>
                </c:pt>
                <c:pt idx="20">
                  <c:v>106837696</c:v>
                </c:pt>
                <c:pt idx="21">
                  <c:v>107408600</c:v>
                </c:pt>
                <c:pt idx="22">
                  <c:v>108171904</c:v>
                </c:pt>
                <c:pt idx="23">
                  <c:v>108893104</c:v>
                </c:pt>
                <c:pt idx="24">
                  <c:v>109549696</c:v>
                </c:pt>
                <c:pt idx="25">
                  <c:v>110190200</c:v>
                </c:pt>
                <c:pt idx="26">
                  <c:v>110729696</c:v>
                </c:pt>
                <c:pt idx="27">
                  <c:v>111266304</c:v>
                </c:pt>
                <c:pt idx="28">
                  <c:v>111741200</c:v>
                </c:pt>
                <c:pt idx="29">
                  <c:v>112198096</c:v>
                </c:pt>
                <c:pt idx="30">
                  <c:v>112659104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67-4335-B390-AF9248013F5B}"/>
            </c:ext>
          </c:extLst>
        </c:ser>
        <c:ser>
          <c:idx val="2"/>
          <c:order val="2"/>
          <c:tx>
            <c:strRef>
              <c:f>'Results-one run-FINAL'!$M$180</c:f>
              <c:strCache>
                <c:ptCount val="1"/>
                <c:pt idx="0">
                  <c:v>Base-case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'Results-one run-FINAL'!$A$181:$A$211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run-FINAL'!$M$181:$M$211</c:f>
              <c:numCache>
                <c:formatCode>General</c:formatCode>
                <c:ptCount val="31"/>
                <c:pt idx="0">
                  <c:v>86264600</c:v>
                </c:pt>
                <c:pt idx="1">
                  <c:v>87685200</c:v>
                </c:pt>
                <c:pt idx="2">
                  <c:v>88890000</c:v>
                </c:pt>
                <c:pt idx="3">
                  <c:v>90257104</c:v>
                </c:pt>
                <c:pt idx="4">
                  <c:v>91774704</c:v>
                </c:pt>
                <c:pt idx="5">
                  <c:v>93384600</c:v>
                </c:pt>
                <c:pt idx="6">
                  <c:v>94978600</c:v>
                </c:pt>
                <c:pt idx="7">
                  <c:v>96545200</c:v>
                </c:pt>
                <c:pt idx="8">
                  <c:v>98121600</c:v>
                </c:pt>
                <c:pt idx="9">
                  <c:v>99683696</c:v>
                </c:pt>
                <c:pt idx="10">
                  <c:v>101206400</c:v>
                </c:pt>
                <c:pt idx="11">
                  <c:v>102698000</c:v>
                </c:pt>
                <c:pt idx="12">
                  <c:v>104142896</c:v>
                </c:pt>
                <c:pt idx="13">
                  <c:v>105516304</c:v>
                </c:pt>
                <c:pt idx="14">
                  <c:v>106870304</c:v>
                </c:pt>
                <c:pt idx="15">
                  <c:v>108084704</c:v>
                </c:pt>
                <c:pt idx="16">
                  <c:v>109275800</c:v>
                </c:pt>
                <c:pt idx="17">
                  <c:v>110394600</c:v>
                </c:pt>
                <c:pt idx="18">
                  <c:v>111479104</c:v>
                </c:pt>
                <c:pt idx="19">
                  <c:v>112468496</c:v>
                </c:pt>
                <c:pt idx="20">
                  <c:v>113428704</c:v>
                </c:pt>
                <c:pt idx="21">
                  <c:v>114350600</c:v>
                </c:pt>
                <c:pt idx="22">
                  <c:v>115392800</c:v>
                </c:pt>
                <c:pt idx="23">
                  <c:v>116349696</c:v>
                </c:pt>
                <c:pt idx="24">
                  <c:v>117319400</c:v>
                </c:pt>
                <c:pt idx="25">
                  <c:v>118189800</c:v>
                </c:pt>
                <c:pt idx="26">
                  <c:v>119053400</c:v>
                </c:pt>
                <c:pt idx="27">
                  <c:v>119839800</c:v>
                </c:pt>
                <c:pt idx="28">
                  <c:v>120583104</c:v>
                </c:pt>
                <c:pt idx="29">
                  <c:v>121312600</c:v>
                </c:pt>
                <c:pt idx="30">
                  <c:v>121953696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67-4335-B390-AF924801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721264"/>
        <c:axId val="763711664"/>
      </c:scatterChart>
      <c:valAx>
        <c:axId val="763721264"/>
        <c:scaling>
          <c:orientation val="minMax"/>
          <c:max val="205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11664"/>
        <c:crosses val="autoZero"/>
        <c:crossBetween val="midCat"/>
      </c:valAx>
      <c:valAx>
        <c:axId val="763711664"/>
        <c:scaling>
          <c:orientation val="minMax"/>
          <c:min val="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21264"/>
        <c:crosses val="autoZero"/>
        <c:crossBetween val="midCat"/>
        <c:majorUnit val="10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'Results-one run-FINAL'!$D$180</c:f>
              <c:strCache>
                <c:ptCount val="1"/>
                <c:pt idx="0">
                  <c:v>Worst-case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'Results-one run-FINAL'!$A$181:$A$211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run-FINAL'!$D$181:$D$211</c:f>
              <c:numCache>
                <c:formatCode>General</c:formatCode>
                <c:ptCount val="31"/>
                <c:pt idx="0">
                  <c:v>14912500</c:v>
                </c:pt>
                <c:pt idx="1">
                  <c:v>15250900</c:v>
                </c:pt>
                <c:pt idx="2">
                  <c:v>15548300</c:v>
                </c:pt>
                <c:pt idx="3">
                  <c:v>15873900</c:v>
                </c:pt>
                <c:pt idx="4">
                  <c:v>16228300</c:v>
                </c:pt>
                <c:pt idx="5">
                  <c:v>16593300</c:v>
                </c:pt>
                <c:pt idx="6">
                  <c:v>16961300</c:v>
                </c:pt>
                <c:pt idx="7">
                  <c:v>17327800</c:v>
                </c:pt>
                <c:pt idx="8">
                  <c:v>17670000</c:v>
                </c:pt>
                <c:pt idx="9">
                  <c:v>18016400</c:v>
                </c:pt>
                <c:pt idx="10">
                  <c:v>18364300</c:v>
                </c:pt>
                <c:pt idx="11">
                  <c:v>18679700</c:v>
                </c:pt>
                <c:pt idx="12">
                  <c:v>18993600</c:v>
                </c:pt>
                <c:pt idx="13">
                  <c:v>19319500</c:v>
                </c:pt>
                <c:pt idx="14">
                  <c:v>19611500</c:v>
                </c:pt>
                <c:pt idx="15">
                  <c:v>19900800</c:v>
                </c:pt>
                <c:pt idx="16">
                  <c:v>20164600</c:v>
                </c:pt>
                <c:pt idx="17">
                  <c:v>20442500</c:v>
                </c:pt>
                <c:pt idx="18">
                  <c:v>20715700</c:v>
                </c:pt>
                <c:pt idx="19">
                  <c:v>20984200</c:v>
                </c:pt>
                <c:pt idx="20">
                  <c:v>21248700</c:v>
                </c:pt>
                <c:pt idx="21">
                  <c:v>21517500</c:v>
                </c:pt>
                <c:pt idx="22">
                  <c:v>21805000</c:v>
                </c:pt>
                <c:pt idx="23">
                  <c:v>22087900</c:v>
                </c:pt>
                <c:pt idx="24">
                  <c:v>22350100</c:v>
                </c:pt>
                <c:pt idx="25">
                  <c:v>22599300</c:v>
                </c:pt>
                <c:pt idx="26">
                  <c:v>22859500</c:v>
                </c:pt>
                <c:pt idx="27">
                  <c:v>23116000</c:v>
                </c:pt>
                <c:pt idx="28">
                  <c:v>23369000</c:v>
                </c:pt>
                <c:pt idx="29">
                  <c:v>23601300</c:v>
                </c:pt>
                <c:pt idx="30">
                  <c:v>23827600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47-47AE-9737-8FB4CB1A09B3}"/>
            </c:ext>
          </c:extLst>
        </c:ser>
        <c:ser>
          <c:idx val="1"/>
          <c:order val="1"/>
          <c:tx>
            <c:strRef>
              <c:f>'Results-one run-FINAL'!$I$180</c:f>
              <c:strCache>
                <c:ptCount val="1"/>
                <c:pt idx="0">
                  <c:v>Best-case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'Results-one run-FINAL'!$A$181:$A$211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run-FINAL'!$I$181:$I$211</c:f>
              <c:numCache>
                <c:formatCode>General</c:formatCode>
                <c:ptCount val="31"/>
                <c:pt idx="0">
                  <c:v>14888500</c:v>
                </c:pt>
                <c:pt idx="1">
                  <c:v>15214500</c:v>
                </c:pt>
                <c:pt idx="2">
                  <c:v>15518300</c:v>
                </c:pt>
                <c:pt idx="3">
                  <c:v>15825200</c:v>
                </c:pt>
                <c:pt idx="4">
                  <c:v>16128300</c:v>
                </c:pt>
                <c:pt idx="5">
                  <c:v>16456900</c:v>
                </c:pt>
                <c:pt idx="6">
                  <c:v>16783800</c:v>
                </c:pt>
                <c:pt idx="7">
                  <c:v>17094400</c:v>
                </c:pt>
                <c:pt idx="8">
                  <c:v>17388600</c:v>
                </c:pt>
                <c:pt idx="9">
                  <c:v>17690700</c:v>
                </c:pt>
                <c:pt idx="10">
                  <c:v>17938600</c:v>
                </c:pt>
                <c:pt idx="11">
                  <c:v>18202400</c:v>
                </c:pt>
                <c:pt idx="12">
                  <c:v>18457100</c:v>
                </c:pt>
                <c:pt idx="13">
                  <c:v>18710800</c:v>
                </c:pt>
                <c:pt idx="14">
                  <c:v>18960300</c:v>
                </c:pt>
                <c:pt idx="15">
                  <c:v>19162000</c:v>
                </c:pt>
                <c:pt idx="16">
                  <c:v>19358100</c:v>
                </c:pt>
                <c:pt idx="17">
                  <c:v>19536500</c:v>
                </c:pt>
                <c:pt idx="18">
                  <c:v>19730100</c:v>
                </c:pt>
                <c:pt idx="19">
                  <c:v>19901800</c:v>
                </c:pt>
                <c:pt idx="20">
                  <c:v>20056000</c:v>
                </c:pt>
                <c:pt idx="21">
                  <c:v>20219000</c:v>
                </c:pt>
                <c:pt idx="22">
                  <c:v>20424900</c:v>
                </c:pt>
                <c:pt idx="23">
                  <c:v>20609900</c:v>
                </c:pt>
                <c:pt idx="24">
                  <c:v>20754200</c:v>
                </c:pt>
                <c:pt idx="25">
                  <c:v>20908600</c:v>
                </c:pt>
                <c:pt idx="26">
                  <c:v>21066200</c:v>
                </c:pt>
                <c:pt idx="27">
                  <c:v>21197600</c:v>
                </c:pt>
                <c:pt idx="28">
                  <c:v>21313100</c:v>
                </c:pt>
                <c:pt idx="29">
                  <c:v>21433400</c:v>
                </c:pt>
                <c:pt idx="30">
                  <c:v>21548800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47-47AE-9737-8FB4CB1A09B3}"/>
            </c:ext>
          </c:extLst>
        </c:ser>
        <c:ser>
          <c:idx val="2"/>
          <c:order val="2"/>
          <c:tx>
            <c:strRef>
              <c:f>'Results-one run-FINAL'!$N$180</c:f>
              <c:strCache>
                <c:ptCount val="1"/>
                <c:pt idx="0">
                  <c:v>Base-case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'Results-one run-FINAL'!$A$181:$A$211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run-FINAL'!$N$181:$N$211</c:f>
              <c:numCache>
                <c:formatCode>General</c:formatCode>
                <c:ptCount val="31"/>
                <c:pt idx="0">
                  <c:v>14912500</c:v>
                </c:pt>
                <c:pt idx="1">
                  <c:v>15250900</c:v>
                </c:pt>
                <c:pt idx="2">
                  <c:v>15548300</c:v>
                </c:pt>
                <c:pt idx="3">
                  <c:v>15873900</c:v>
                </c:pt>
                <c:pt idx="4">
                  <c:v>16228300</c:v>
                </c:pt>
                <c:pt idx="5">
                  <c:v>16593300</c:v>
                </c:pt>
                <c:pt idx="6">
                  <c:v>16961300</c:v>
                </c:pt>
                <c:pt idx="7">
                  <c:v>17327800</c:v>
                </c:pt>
                <c:pt idx="8">
                  <c:v>17670000</c:v>
                </c:pt>
                <c:pt idx="9">
                  <c:v>18016400</c:v>
                </c:pt>
                <c:pt idx="10">
                  <c:v>18364300</c:v>
                </c:pt>
                <c:pt idx="11">
                  <c:v>18679700</c:v>
                </c:pt>
                <c:pt idx="12">
                  <c:v>18998400</c:v>
                </c:pt>
                <c:pt idx="13">
                  <c:v>19304600</c:v>
                </c:pt>
                <c:pt idx="14">
                  <c:v>19579000</c:v>
                </c:pt>
                <c:pt idx="15">
                  <c:v>19882700</c:v>
                </c:pt>
                <c:pt idx="16">
                  <c:v>20144800</c:v>
                </c:pt>
                <c:pt idx="17">
                  <c:v>20418800</c:v>
                </c:pt>
                <c:pt idx="18">
                  <c:v>20670900</c:v>
                </c:pt>
                <c:pt idx="19">
                  <c:v>20917200</c:v>
                </c:pt>
                <c:pt idx="20">
                  <c:v>21146000</c:v>
                </c:pt>
                <c:pt idx="21">
                  <c:v>21369000</c:v>
                </c:pt>
                <c:pt idx="22">
                  <c:v>21615300</c:v>
                </c:pt>
                <c:pt idx="23">
                  <c:v>21841400</c:v>
                </c:pt>
                <c:pt idx="24">
                  <c:v>22054300</c:v>
                </c:pt>
                <c:pt idx="25">
                  <c:v>22256000</c:v>
                </c:pt>
                <c:pt idx="26">
                  <c:v>22444800</c:v>
                </c:pt>
                <c:pt idx="27">
                  <c:v>22655500</c:v>
                </c:pt>
                <c:pt idx="28">
                  <c:v>22835700</c:v>
                </c:pt>
                <c:pt idx="29">
                  <c:v>23011600</c:v>
                </c:pt>
                <c:pt idx="30">
                  <c:v>23167300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47-47AE-9737-8FB4CB1A0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84016"/>
        <c:axId val="731780656"/>
      </c:scatterChart>
      <c:valAx>
        <c:axId val="731784016"/>
        <c:scaling>
          <c:orientation val="minMax"/>
          <c:max val="205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0656"/>
        <c:crosses val="autoZero"/>
        <c:crossBetween val="midCat"/>
      </c:valAx>
      <c:valAx>
        <c:axId val="731780656"/>
        <c:scaling>
          <c:orientation val="minMax"/>
          <c:min val="1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'Results-one run-FINAL'!$C$221</c:f>
              <c:strCache>
                <c:ptCount val="1"/>
                <c:pt idx="0">
                  <c:v>Prevalence in 2000 = 23.2%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'Results-one run-FINAL'!$A$222:$A$252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run-FINAL'!$C$222:$C$252</c:f>
              <c:numCache>
                <c:formatCode>General</c:formatCode>
                <c:ptCount val="31"/>
                <c:pt idx="0">
                  <c:v>87309440</c:v>
                </c:pt>
                <c:pt idx="1">
                  <c:v>89072608</c:v>
                </c:pt>
                <c:pt idx="2">
                  <c:v>90610792</c:v>
                </c:pt>
                <c:pt idx="3">
                  <c:v>92316832</c:v>
                </c:pt>
                <c:pt idx="4">
                  <c:v>94129928</c:v>
                </c:pt>
                <c:pt idx="5">
                  <c:v>96045360</c:v>
                </c:pt>
                <c:pt idx="6">
                  <c:v>97930584</c:v>
                </c:pt>
                <c:pt idx="7">
                  <c:v>99800208</c:v>
                </c:pt>
                <c:pt idx="8">
                  <c:v>101634880</c:v>
                </c:pt>
                <c:pt idx="9">
                  <c:v>103422168</c:v>
                </c:pt>
                <c:pt idx="10">
                  <c:v>105170520</c:v>
                </c:pt>
                <c:pt idx="11">
                  <c:v>106877128</c:v>
                </c:pt>
                <c:pt idx="12">
                  <c:v>108551552</c:v>
                </c:pt>
                <c:pt idx="13">
                  <c:v>110155016</c:v>
                </c:pt>
                <c:pt idx="14">
                  <c:v>111681912</c:v>
                </c:pt>
                <c:pt idx="15">
                  <c:v>113118000</c:v>
                </c:pt>
                <c:pt idx="16">
                  <c:v>114477256</c:v>
                </c:pt>
                <c:pt idx="17">
                  <c:v>115776424</c:v>
                </c:pt>
                <c:pt idx="18">
                  <c:v>116991568</c:v>
                </c:pt>
                <c:pt idx="19">
                  <c:v>118147024</c:v>
                </c:pt>
                <c:pt idx="20">
                  <c:v>119211456</c:v>
                </c:pt>
                <c:pt idx="21">
                  <c:v>120206504</c:v>
                </c:pt>
                <c:pt idx="22">
                  <c:v>121372952</c:v>
                </c:pt>
                <c:pt idx="23">
                  <c:v>122465248</c:v>
                </c:pt>
                <c:pt idx="24">
                  <c:v>123501280</c:v>
                </c:pt>
                <c:pt idx="25">
                  <c:v>124465656</c:v>
                </c:pt>
                <c:pt idx="26">
                  <c:v>125375888</c:v>
                </c:pt>
                <c:pt idx="27">
                  <c:v>126224376</c:v>
                </c:pt>
                <c:pt idx="28">
                  <c:v>127014408</c:v>
                </c:pt>
                <c:pt idx="29">
                  <c:v>127745416</c:v>
                </c:pt>
                <c:pt idx="30">
                  <c:v>128438104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5-4849-A7CE-839F121F4B47}"/>
            </c:ext>
          </c:extLst>
        </c:ser>
        <c:ser>
          <c:idx val="1"/>
          <c:order val="1"/>
          <c:tx>
            <c:strRef>
              <c:f>'Results-one run-FINAL'!$H$221</c:f>
              <c:strCache>
                <c:ptCount val="1"/>
                <c:pt idx="0">
                  <c:v>Prevalence in 2000 = 32.3%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'Results-one run-FINAL'!$A$222:$A$252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run-FINAL'!$H$222:$H$252</c:f>
              <c:numCache>
                <c:formatCode>General</c:formatCode>
                <c:ptCount val="31"/>
                <c:pt idx="0">
                  <c:v>86113376</c:v>
                </c:pt>
                <c:pt idx="1">
                  <c:v>87135200</c:v>
                </c:pt>
                <c:pt idx="2">
                  <c:v>87952496</c:v>
                </c:pt>
                <c:pt idx="3">
                  <c:v>88950440</c:v>
                </c:pt>
                <c:pt idx="4">
                  <c:v>90076968</c:v>
                </c:pt>
                <c:pt idx="5">
                  <c:v>91329672</c:v>
                </c:pt>
                <c:pt idx="6">
                  <c:v>92576752</c:v>
                </c:pt>
                <c:pt idx="7">
                  <c:v>93820504</c:v>
                </c:pt>
                <c:pt idx="8">
                  <c:v>95045280</c:v>
                </c:pt>
                <c:pt idx="9">
                  <c:v>96239856</c:v>
                </c:pt>
                <c:pt idx="10">
                  <c:v>97410976</c:v>
                </c:pt>
                <c:pt idx="11">
                  <c:v>98576864</c:v>
                </c:pt>
                <c:pt idx="12">
                  <c:v>99732576</c:v>
                </c:pt>
                <c:pt idx="13">
                  <c:v>100843216</c:v>
                </c:pt>
                <c:pt idx="14">
                  <c:v>101893496</c:v>
                </c:pt>
                <c:pt idx="15">
                  <c:v>102877616</c:v>
                </c:pt>
                <c:pt idx="16">
                  <c:v>103811008</c:v>
                </c:pt>
                <c:pt idx="17">
                  <c:v>104704968</c:v>
                </c:pt>
                <c:pt idx="18">
                  <c:v>105545680</c:v>
                </c:pt>
                <c:pt idx="19">
                  <c:v>106345656</c:v>
                </c:pt>
                <c:pt idx="20">
                  <c:v>107087104</c:v>
                </c:pt>
                <c:pt idx="21">
                  <c:v>107766208</c:v>
                </c:pt>
                <c:pt idx="22">
                  <c:v>108626968</c:v>
                </c:pt>
                <c:pt idx="23">
                  <c:v>109427984</c:v>
                </c:pt>
                <c:pt idx="24">
                  <c:v>110189104</c:v>
                </c:pt>
                <c:pt idx="25">
                  <c:v>110906536</c:v>
                </c:pt>
                <c:pt idx="26">
                  <c:v>111581392</c:v>
                </c:pt>
                <c:pt idx="27">
                  <c:v>112221104</c:v>
                </c:pt>
                <c:pt idx="28">
                  <c:v>112822352</c:v>
                </c:pt>
                <c:pt idx="29">
                  <c:v>113393760</c:v>
                </c:pt>
                <c:pt idx="30">
                  <c:v>113939248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C5-4849-A7CE-839F121F4B47}"/>
            </c:ext>
          </c:extLst>
        </c:ser>
        <c:ser>
          <c:idx val="2"/>
          <c:order val="2"/>
          <c:tx>
            <c:strRef>
              <c:f>'Results-one run-FINAL'!$M$180</c:f>
              <c:strCache>
                <c:ptCount val="1"/>
                <c:pt idx="0">
                  <c:v>Base-case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'Results-one run-FINAL'!$A$222:$A$252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run-FINAL'!$M$181:$M$211</c:f>
              <c:numCache>
                <c:formatCode>General</c:formatCode>
                <c:ptCount val="31"/>
                <c:pt idx="0">
                  <c:v>86264600</c:v>
                </c:pt>
                <c:pt idx="1">
                  <c:v>87685200</c:v>
                </c:pt>
                <c:pt idx="2">
                  <c:v>88890000</c:v>
                </c:pt>
                <c:pt idx="3">
                  <c:v>90257104</c:v>
                </c:pt>
                <c:pt idx="4">
                  <c:v>91774704</c:v>
                </c:pt>
                <c:pt idx="5">
                  <c:v>93384600</c:v>
                </c:pt>
                <c:pt idx="6">
                  <c:v>94978600</c:v>
                </c:pt>
                <c:pt idx="7">
                  <c:v>96545200</c:v>
                </c:pt>
                <c:pt idx="8">
                  <c:v>98121600</c:v>
                </c:pt>
                <c:pt idx="9">
                  <c:v>99683696</c:v>
                </c:pt>
                <c:pt idx="10">
                  <c:v>101206400</c:v>
                </c:pt>
                <c:pt idx="11">
                  <c:v>102698000</c:v>
                </c:pt>
                <c:pt idx="12">
                  <c:v>104142896</c:v>
                </c:pt>
                <c:pt idx="13">
                  <c:v>105516304</c:v>
                </c:pt>
                <c:pt idx="14">
                  <c:v>106870304</c:v>
                </c:pt>
                <c:pt idx="15">
                  <c:v>108084704</c:v>
                </c:pt>
                <c:pt idx="16">
                  <c:v>109275800</c:v>
                </c:pt>
                <c:pt idx="17">
                  <c:v>110394600</c:v>
                </c:pt>
                <c:pt idx="18">
                  <c:v>111479104</c:v>
                </c:pt>
                <c:pt idx="19">
                  <c:v>112468496</c:v>
                </c:pt>
                <c:pt idx="20">
                  <c:v>113428704</c:v>
                </c:pt>
                <c:pt idx="21">
                  <c:v>114350600</c:v>
                </c:pt>
                <c:pt idx="22">
                  <c:v>115392800</c:v>
                </c:pt>
                <c:pt idx="23">
                  <c:v>116349696</c:v>
                </c:pt>
                <c:pt idx="24">
                  <c:v>117319400</c:v>
                </c:pt>
                <c:pt idx="25">
                  <c:v>118189800</c:v>
                </c:pt>
                <c:pt idx="26">
                  <c:v>119053400</c:v>
                </c:pt>
                <c:pt idx="27">
                  <c:v>119839800</c:v>
                </c:pt>
                <c:pt idx="28">
                  <c:v>120583104</c:v>
                </c:pt>
                <c:pt idx="29">
                  <c:v>121312600</c:v>
                </c:pt>
                <c:pt idx="30">
                  <c:v>121953696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C5-4849-A7CE-839F121F4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37424"/>
        <c:axId val="729437904"/>
      </c:scatterChart>
      <c:valAx>
        <c:axId val="729437424"/>
        <c:scaling>
          <c:orientation val="minMax"/>
          <c:max val="205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37904"/>
        <c:crosses val="autoZero"/>
        <c:crossBetween val="midCat"/>
      </c:valAx>
      <c:valAx>
        <c:axId val="729437904"/>
        <c:scaling>
          <c:orientation val="minMax"/>
          <c:min val="60000000.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3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'Results-one run-FINAL'!$D$221</c:f>
              <c:strCache>
                <c:ptCount val="1"/>
                <c:pt idx="0">
                  <c:v>Prevalence in 2000 = 23.2%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'Results-one run-FINAL'!$A$222:$A$252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run-FINAL'!$D$222:$D$252</c:f>
              <c:numCache>
                <c:formatCode>General</c:formatCode>
                <c:ptCount val="31"/>
                <c:pt idx="0">
                  <c:v>14932327</c:v>
                </c:pt>
                <c:pt idx="1">
                  <c:v>15329257</c:v>
                </c:pt>
                <c:pt idx="2">
                  <c:v>15688527</c:v>
                </c:pt>
                <c:pt idx="3">
                  <c:v>16071563</c:v>
                </c:pt>
                <c:pt idx="4">
                  <c:v>16474967</c:v>
                </c:pt>
                <c:pt idx="5">
                  <c:v>16896000</c:v>
                </c:pt>
                <c:pt idx="6">
                  <c:v>17309150</c:v>
                </c:pt>
                <c:pt idx="7">
                  <c:v>17718506</c:v>
                </c:pt>
                <c:pt idx="8">
                  <c:v>18119456</c:v>
                </c:pt>
                <c:pt idx="9">
                  <c:v>18508550</c:v>
                </c:pt>
                <c:pt idx="10">
                  <c:v>18893796</c:v>
                </c:pt>
                <c:pt idx="11">
                  <c:v>19266026</c:v>
                </c:pt>
                <c:pt idx="12">
                  <c:v>19632614</c:v>
                </c:pt>
                <c:pt idx="13">
                  <c:v>19984610</c:v>
                </c:pt>
                <c:pt idx="14">
                  <c:v>20324106</c:v>
                </c:pt>
                <c:pt idx="15">
                  <c:v>20648804</c:v>
                </c:pt>
                <c:pt idx="16">
                  <c:v>20959956</c:v>
                </c:pt>
                <c:pt idx="17">
                  <c:v>21256906</c:v>
                </c:pt>
                <c:pt idx="18">
                  <c:v>21537434</c:v>
                </c:pt>
                <c:pt idx="19">
                  <c:v>21808024</c:v>
                </c:pt>
                <c:pt idx="20">
                  <c:v>22060060</c:v>
                </c:pt>
                <c:pt idx="21">
                  <c:v>22297846</c:v>
                </c:pt>
                <c:pt idx="22">
                  <c:v>22567296</c:v>
                </c:pt>
                <c:pt idx="23">
                  <c:v>22825064</c:v>
                </c:pt>
                <c:pt idx="24">
                  <c:v>23068574</c:v>
                </c:pt>
                <c:pt idx="25">
                  <c:v>23299250</c:v>
                </c:pt>
                <c:pt idx="26">
                  <c:v>23517190</c:v>
                </c:pt>
                <c:pt idx="27">
                  <c:v>23719604</c:v>
                </c:pt>
                <c:pt idx="28">
                  <c:v>23908344</c:v>
                </c:pt>
                <c:pt idx="29">
                  <c:v>24086814</c:v>
                </c:pt>
                <c:pt idx="30">
                  <c:v>24258430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7D-4685-B25A-8989D1974D9B}"/>
            </c:ext>
          </c:extLst>
        </c:ser>
        <c:ser>
          <c:idx val="1"/>
          <c:order val="1"/>
          <c:tx>
            <c:strRef>
              <c:f>'Results-one run-FINAL'!$I$221</c:f>
              <c:strCache>
                <c:ptCount val="1"/>
                <c:pt idx="0">
                  <c:v>Prevalence in 2000 = 32.3%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'Results-one run-FINAL'!$A$222:$A$252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run-FINAL'!$I$222:$I$252</c:f>
              <c:numCache>
                <c:formatCode>General</c:formatCode>
                <c:ptCount val="31"/>
                <c:pt idx="0">
                  <c:v>15006413</c:v>
                </c:pt>
                <c:pt idx="1">
                  <c:v>15282610</c:v>
                </c:pt>
                <c:pt idx="2">
                  <c:v>15517037</c:v>
                </c:pt>
                <c:pt idx="3">
                  <c:v>15784343</c:v>
                </c:pt>
                <c:pt idx="4">
                  <c:v>16073000</c:v>
                </c:pt>
                <c:pt idx="5">
                  <c:v>16378803</c:v>
                </c:pt>
                <c:pt idx="6">
                  <c:v>16681500</c:v>
                </c:pt>
                <c:pt idx="7">
                  <c:v>16979234</c:v>
                </c:pt>
                <c:pt idx="8">
                  <c:v>17271710</c:v>
                </c:pt>
                <c:pt idx="9">
                  <c:v>17551126</c:v>
                </c:pt>
                <c:pt idx="10">
                  <c:v>17827930</c:v>
                </c:pt>
                <c:pt idx="11">
                  <c:v>18100990</c:v>
                </c:pt>
                <c:pt idx="12">
                  <c:v>18364310</c:v>
                </c:pt>
                <c:pt idx="13">
                  <c:v>18621034</c:v>
                </c:pt>
                <c:pt idx="14">
                  <c:v>18868470</c:v>
                </c:pt>
                <c:pt idx="15">
                  <c:v>19103070</c:v>
                </c:pt>
                <c:pt idx="16">
                  <c:v>19326530</c:v>
                </c:pt>
                <c:pt idx="17">
                  <c:v>19538074</c:v>
                </c:pt>
                <c:pt idx="18">
                  <c:v>19739184</c:v>
                </c:pt>
                <c:pt idx="19">
                  <c:v>19931930</c:v>
                </c:pt>
                <c:pt idx="20">
                  <c:v>20115686</c:v>
                </c:pt>
                <c:pt idx="21">
                  <c:v>20286414</c:v>
                </c:pt>
                <c:pt idx="22">
                  <c:v>20491310</c:v>
                </c:pt>
                <c:pt idx="23">
                  <c:v>20683120</c:v>
                </c:pt>
                <c:pt idx="24">
                  <c:v>20868266</c:v>
                </c:pt>
                <c:pt idx="25">
                  <c:v>21042940</c:v>
                </c:pt>
                <c:pt idx="26">
                  <c:v>21208030</c:v>
                </c:pt>
                <c:pt idx="27">
                  <c:v>21363734</c:v>
                </c:pt>
                <c:pt idx="28">
                  <c:v>21511624</c:v>
                </c:pt>
                <c:pt idx="29">
                  <c:v>21655326</c:v>
                </c:pt>
                <c:pt idx="30">
                  <c:v>21788344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7D-4685-B25A-8989D1974D9B}"/>
            </c:ext>
          </c:extLst>
        </c:ser>
        <c:ser>
          <c:idx val="2"/>
          <c:order val="2"/>
          <c:tx>
            <c:strRef>
              <c:f>'Results-one run-FINAL'!$N$180</c:f>
              <c:strCache>
                <c:ptCount val="1"/>
                <c:pt idx="0">
                  <c:v>Base-case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'Results-one run-FINAL'!$A$222:$A$252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run-FINAL'!$N$181:$N$211</c:f>
              <c:numCache>
                <c:formatCode>General</c:formatCode>
                <c:ptCount val="31"/>
                <c:pt idx="0">
                  <c:v>14912500</c:v>
                </c:pt>
                <c:pt idx="1">
                  <c:v>15250900</c:v>
                </c:pt>
                <c:pt idx="2">
                  <c:v>15548300</c:v>
                </c:pt>
                <c:pt idx="3">
                  <c:v>15873900</c:v>
                </c:pt>
                <c:pt idx="4">
                  <c:v>16228300</c:v>
                </c:pt>
                <c:pt idx="5">
                  <c:v>16593300</c:v>
                </c:pt>
                <c:pt idx="6">
                  <c:v>16961300</c:v>
                </c:pt>
                <c:pt idx="7">
                  <c:v>17327800</c:v>
                </c:pt>
                <c:pt idx="8">
                  <c:v>17670000</c:v>
                </c:pt>
                <c:pt idx="9">
                  <c:v>18016400</c:v>
                </c:pt>
                <c:pt idx="10">
                  <c:v>18364300</c:v>
                </c:pt>
                <c:pt idx="11">
                  <c:v>18679700</c:v>
                </c:pt>
                <c:pt idx="12">
                  <c:v>18998400</c:v>
                </c:pt>
                <c:pt idx="13">
                  <c:v>19304600</c:v>
                </c:pt>
                <c:pt idx="14">
                  <c:v>19579000</c:v>
                </c:pt>
                <c:pt idx="15">
                  <c:v>19882700</c:v>
                </c:pt>
                <c:pt idx="16">
                  <c:v>20144800</c:v>
                </c:pt>
                <c:pt idx="17">
                  <c:v>20418800</c:v>
                </c:pt>
                <c:pt idx="18">
                  <c:v>20670900</c:v>
                </c:pt>
                <c:pt idx="19">
                  <c:v>20917200</c:v>
                </c:pt>
                <c:pt idx="20">
                  <c:v>21146000</c:v>
                </c:pt>
                <c:pt idx="21">
                  <c:v>21369000</c:v>
                </c:pt>
                <c:pt idx="22">
                  <c:v>21615300</c:v>
                </c:pt>
                <c:pt idx="23">
                  <c:v>21841400</c:v>
                </c:pt>
                <c:pt idx="24">
                  <c:v>22054300</c:v>
                </c:pt>
                <c:pt idx="25">
                  <c:v>22256000</c:v>
                </c:pt>
                <c:pt idx="26">
                  <c:v>22444800</c:v>
                </c:pt>
                <c:pt idx="27">
                  <c:v>22655500</c:v>
                </c:pt>
                <c:pt idx="28">
                  <c:v>22835700</c:v>
                </c:pt>
                <c:pt idx="29">
                  <c:v>23011600</c:v>
                </c:pt>
                <c:pt idx="30">
                  <c:v>23167300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7D-4685-B25A-8989D1974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84976"/>
        <c:axId val="731781616"/>
      </c:scatterChart>
      <c:valAx>
        <c:axId val="731784976"/>
        <c:scaling>
          <c:orientation val="minMax"/>
          <c:max val="205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1616"/>
        <c:crosses val="autoZero"/>
        <c:crossBetween val="midCat"/>
      </c:valAx>
      <c:valAx>
        <c:axId val="731781616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Results!$H$158</c:f>
              <c:strCache>
                <c:ptCount val="1"/>
                <c:pt idx="0">
                  <c:v>NASH CRN 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Results!$A$159:$A$164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Results!$H$159:$H$164</c:f>
              <c:numCache>
                <c:formatCode>General</c:formatCode>
                <c:ptCount val="6"/>
                <c:pt idx="0">
                  <c:v>1</c:v>
                </c:pt>
                <c:pt idx="1">
                  <c:v>0.99170918367346939</c:v>
                </c:pt>
                <c:pt idx="2">
                  <c:v>0.98028497508883927</c:v>
                </c:pt>
                <c:pt idx="3">
                  <c:v>0.9673779971416524</c:v>
                </c:pt>
                <c:pt idx="4">
                  <c:v>0.94931492250622729</c:v>
                </c:pt>
                <c:pt idx="5">
                  <c:v>0.93821182399738257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C-4D44-A4B9-CAA00944E66E}"/>
            </c:ext>
          </c:extLst>
        </c:ser>
        <c:ser>
          <c:idx val="1"/>
          <c:order val="1"/>
          <c:tx>
            <c:strRef>
              <c:f>Results!$I$158</c:f>
              <c:strCache>
                <c:ptCount val="1"/>
                <c:pt idx="0">
                  <c:v>Model 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Results!$A$159:$A$164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Results!$I$159:$I$164</c:f>
              <c:numCache>
                <c:formatCode>General</c:formatCode>
                <c:ptCount val="6"/>
                <c:pt idx="0">
                  <c:v>1</c:v>
                </c:pt>
                <c:pt idx="1">
                  <c:v>0.98241174829183442</c:v>
                </c:pt>
                <c:pt idx="2">
                  <c:v>0.98241174829183442</c:v>
                </c:pt>
                <c:pt idx="3">
                  <c:v>0.96202376215620344</c:v>
                </c:pt>
                <c:pt idx="4">
                  <c:v>0.93940328778801929</c:v>
                </c:pt>
                <c:pt idx="5">
                  <c:v>0.91456461039244075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CC-4D44-A4B9-CAA00944E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67647"/>
        <c:axId val="1182870047"/>
      </c:scatterChart>
      <c:valAx>
        <c:axId val="1182867647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of follow-up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70047"/>
        <c:crosses val="autoZero"/>
        <c:crossBetween val="midCat"/>
      </c:valAx>
      <c:valAx>
        <c:axId val="11828700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survival</a:t>
                </a:r>
              </a:p>
            </c:rich>
          </c:tx>
          <c:layout>
            <c:manualLayout>
              <c:xMode val="edge"/>
              <c:yMode val="edge"/>
              <c:x val="1.9468780419969405E-2"/>
              <c:y val="0.22390913783449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67647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'Results-one run-FINAL'!$D$259</c:f>
              <c:strCache>
                <c:ptCount val="1"/>
                <c:pt idx="0">
                  <c:v>Proportion in 2000 = 10.2%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'Results-one run-FINAL'!$A$260:$A$290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run-FINAL'!$D$260:$D$290</c:f>
              <c:numCache>
                <c:formatCode>General</c:formatCode>
                <c:ptCount val="31"/>
                <c:pt idx="0">
                  <c:v>14960533</c:v>
                </c:pt>
                <c:pt idx="1">
                  <c:v>15389110</c:v>
                </c:pt>
                <c:pt idx="2">
                  <c:v>15775747</c:v>
                </c:pt>
                <c:pt idx="3">
                  <c:v>16190550</c:v>
                </c:pt>
                <c:pt idx="4">
                  <c:v>16596787</c:v>
                </c:pt>
                <c:pt idx="5">
                  <c:v>16995824</c:v>
                </c:pt>
                <c:pt idx="6">
                  <c:v>17389634</c:v>
                </c:pt>
                <c:pt idx="7">
                  <c:v>17774914</c:v>
                </c:pt>
                <c:pt idx="8">
                  <c:v>18146260</c:v>
                </c:pt>
                <c:pt idx="9">
                  <c:v>18501870</c:v>
                </c:pt>
                <c:pt idx="10">
                  <c:v>18848606</c:v>
                </c:pt>
                <c:pt idx="11">
                  <c:v>19185536</c:v>
                </c:pt>
                <c:pt idx="12">
                  <c:v>19509666</c:v>
                </c:pt>
                <c:pt idx="13">
                  <c:v>19818616</c:v>
                </c:pt>
                <c:pt idx="14">
                  <c:v>20110144</c:v>
                </c:pt>
                <c:pt idx="15">
                  <c:v>20382186</c:v>
                </c:pt>
                <c:pt idx="16">
                  <c:v>20639960</c:v>
                </c:pt>
                <c:pt idx="17">
                  <c:v>20879806</c:v>
                </c:pt>
                <c:pt idx="18">
                  <c:v>21107134</c:v>
                </c:pt>
                <c:pt idx="19">
                  <c:v>21316154</c:v>
                </c:pt>
                <c:pt idx="20">
                  <c:v>21510594</c:v>
                </c:pt>
                <c:pt idx="21">
                  <c:v>21693556</c:v>
                </c:pt>
                <c:pt idx="22">
                  <c:v>21921834</c:v>
                </c:pt>
                <c:pt idx="23">
                  <c:v>22137360</c:v>
                </c:pt>
                <c:pt idx="24">
                  <c:v>22333654</c:v>
                </c:pt>
                <c:pt idx="25">
                  <c:v>22516344</c:v>
                </c:pt>
                <c:pt idx="26">
                  <c:v>22683610</c:v>
                </c:pt>
                <c:pt idx="27">
                  <c:v>22838026</c:v>
                </c:pt>
                <c:pt idx="28">
                  <c:v>22981376</c:v>
                </c:pt>
                <c:pt idx="29">
                  <c:v>23117174</c:v>
                </c:pt>
                <c:pt idx="30">
                  <c:v>23236274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D-41C9-885A-15105CB9EFCD}"/>
            </c:ext>
          </c:extLst>
        </c:ser>
        <c:ser>
          <c:idx val="1"/>
          <c:order val="1"/>
          <c:tx>
            <c:strRef>
              <c:f>'Results-one run-FINAL'!$I$259</c:f>
              <c:strCache>
                <c:ptCount val="1"/>
                <c:pt idx="0">
                  <c:v>Proportion in 2000 = 15.6%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'Results-one run-FINAL'!$A$260:$A$290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run-FINAL'!$I$260:$I$290</c:f>
              <c:numCache>
                <c:formatCode>General</c:formatCode>
                <c:ptCount val="31"/>
                <c:pt idx="0">
                  <c:v>14510723</c:v>
                </c:pt>
                <c:pt idx="1">
                  <c:v>14773663</c:v>
                </c:pt>
                <c:pt idx="2">
                  <c:v>15003917</c:v>
                </c:pt>
                <c:pt idx="3">
                  <c:v>15260477</c:v>
                </c:pt>
                <c:pt idx="4">
                  <c:v>15516513</c:v>
                </c:pt>
                <c:pt idx="5">
                  <c:v>15770493</c:v>
                </c:pt>
                <c:pt idx="6">
                  <c:v>16015580</c:v>
                </c:pt>
                <c:pt idx="7">
                  <c:v>16257377</c:v>
                </c:pt>
                <c:pt idx="8">
                  <c:v>16489887</c:v>
                </c:pt>
                <c:pt idx="9">
                  <c:v>16709660</c:v>
                </c:pt>
                <c:pt idx="10">
                  <c:v>16925000</c:v>
                </c:pt>
                <c:pt idx="11">
                  <c:v>17134664</c:v>
                </c:pt>
                <c:pt idx="12">
                  <c:v>17337396</c:v>
                </c:pt>
                <c:pt idx="13">
                  <c:v>17529116</c:v>
                </c:pt>
                <c:pt idx="14">
                  <c:v>17704420</c:v>
                </c:pt>
                <c:pt idx="15">
                  <c:v>17865020</c:v>
                </c:pt>
                <c:pt idx="16">
                  <c:v>18011430</c:v>
                </c:pt>
                <c:pt idx="17">
                  <c:v>18150136</c:v>
                </c:pt>
                <c:pt idx="18">
                  <c:v>18275126</c:v>
                </c:pt>
                <c:pt idx="19">
                  <c:v>18391736</c:v>
                </c:pt>
                <c:pt idx="20">
                  <c:v>18490914</c:v>
                </c:pt>
                <c:pt idx="21">
                  <c:v>18587166</c:v>
                </c:pt>
                <c:pt idx="22">
                  <c:v>18713130</c:v>
                </c:pt>
                <c:pt idx="23">
                  <c:v>18831544</c:v>
                </c:pt>
                <c:pt idx="24">
                  <c:v>18941674</c:v>
                </c:pt>
                <c:pt idx="25">
                  <c:v>19042256</c:v>
                </c:pt>
                <c:pt idx="26">
                  <c:v>19128484</c:v>
                </c:pt>
                <c:pt idx="27">
                  <c:v>19208630</c:v>
                </c:pt>
                <c:pt idx="28">
                  <c:v>19282896</c:v>
                </c:pt>
                <c:pt idx="29">
                  <c:v>19350130</c:v>
                </c:pt>
                <c:pt idx="30">
                  <c:v>19410490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D-41C9-885A-15105CB9EFCD}"/>
            </c:ext>
          </c:extLst>
        </c:ser>
        <c:ser>
          <c:idx val="2"/>
          <c:order val="2"/>
          <c:tx>
            <c:strRef>
              <c:f>'Results-one run-FINAL'!$N$180</c:f>
              <c:strCache>
                <c:ptCount val="1"/>
                <c:pt idx="0">
                  <c:v>Base-case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'Results-one run-FINAL'!$A$260:$A$290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'Results-one run-FINAL'!$N$181:$N$211</c:f>
              <c:numCache>
                <c:formatCode>General</c:formatCode>
                <c:ptCount val="31"/>
                <c:pt idx="0">
                  <c:v>14912500</c:v>
                </c:pt>
                <c:pt idx="1">
                  <c:v>15250900</c:v>
                </c:pt>
                <c:pt idx="2">
                  <c:v>15548300</c:v>
                </c:pt>
                <c:pt idx="3">
                  <c:v>15873900</c:v>
                </c:pt>
                <c:pt idx="4">
                  <c:v>16228300</c:v>
                </c:pt>
                <c:pt idx="5">
                  <c:v>16593300</c:v>
                </c:pt>
                <c:pt idx="6">
                  <c:v>16961300</c:v>
                </c:pt>
                <c:pt idx="7">
                  <c:v>17327800</c:v>
                </c:pt>
                <c:pt idx="8">
                  <c:v>17670000</c:v>
                </c:pt>
                <c:pt idx="9">
                  <c:v>18016400</c:v>
                </c:pt>
                <c:pt idx="10">
                  <c:v>18364300</c:v>
                </c:pt>
                <c:pt idx="11">
                  <c:v>18679700</c:v>
                </c:pt>
                <c:pt idx="12">
                  <c:v>18998400</c:v>
                </c:pt>
                <c:pt idx="13">
                  <c:v>19304600</c:v>
                </c:pt>
                <c:pt idx="14">
                  <c:v>19579000</c:v>
                </c:pt>
                <c:pt idx="15">
                  <c:v>19882700</c:v>
                </c:pt>
                <c:pt idx="16">
                  <c:v>20144800</c:v>
                </c:pt>
                <c:pt idx="17">
                  <c:v>20418800</c:v>
                </c:pt>
                <c:pt idx="18">
                  <c:v>20670900</c:v>
                </c:pt>
                <c:pt idx="19">
                  <c:v>20917200</c:v>
                </c:pt>
                <c:pt idx="20">
                  <c:v>21146000</c:v>
                </c:pt>
                <c:pt idx="21">
                  <c:v>21369000</c:v>
                </c:pt>
                <c:pt idx="22">
                  <c:v>21615300</c:v>
                </c:pt>
                <c:pt idx="23">
                  <c:v>21841400</c:v>
                </c:pt>
                <c:pt idx="24">
                  <c:v>22054300</c:v>
                </c:pt>
                <c:pt idx="25">
                  <c:v>22256000</c:v>
                </c:pt>
                <c:pt idx="26">
                  <c:v>22444800</c:v>
                </c:pt>
                <c:pt idx="27">
                  <c:v>22655500</c:v>
                </c:pt>
                <c:pt idx="28">
                  <c:v>22835700</c:v>
                </c:pt>
                <c:pt idx="29">
                  <c:v>23011600</c:v>
                </c:pt>
                <c:pt idx="30">
                  <c:v>23167300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D-41C9-885A-15105CB9E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19712"/>
        <c:axId val="418619232"/>
      </c:scatterChart>
      <c:valAx>
        <c:axId val="418619712"/>
        <c:scaling>
          <c:orientation val="minMax"/>
          <c:max val="205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19232"/>
        <c:crosses val="autoZero"/>
        <c:crossBetween val="midCat"/>
      </c:valAx>
      <c:valAx>
        <c:axId val="418619232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Results!$AF$8</c:f>
              <c:strCache>
                <c:ptCount val="1"/>
                <c:pt idx="0">
                  <c:v>18-29 yr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cat>
            <c:numRef>
              <c:f>Results!$AE$9:$AE$15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Results!$AF$9:$AF$15</c:f>
              <c:numCache>
                <c:formatCode>General</c:formatCode>
                <c:ptCount val="7"/>
                <c:pt idx="0">
                  <c:v>9548450</c:v>
                </c:pt>
                <c:pt idx="1">
                  <c:v>9661560</c:v>
                </c:pt>
                <c:pt idx="2">
                  <c:v>10428307</c:v>
                </c:pt>
                <c:pt idx="3">
                  <c:v>10428107</c:v>
                </c:pt>
                <c:pt idx="4">
                  <c:v>10118613</c:v>
                </c:pt>
                <c:pt idx="5">
                  <c:v>9638917</c:v>
                </c:pt>
                <c:pt idx="6">
                  <c:v>9315827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A-4804-8106-925FCCBF6B5D}"/>
            </c:ext>
          </c:extLst>
        </c:ser>
        <c:ser>
          <c:idx val="1"/>
          <c:order val="1"/>
          <c:tx>
            <c:strRef>
              <c:f>Results!$AG$8</c:f>
              <c:strCache>
                <c:ptCount val="1"/>
                <c:pt idx="0">
                  <c:v>30-39 yr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cat>
            <c:numRef>
              <c:f>Results!$AE$9:$AE$15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Results!$AG$9:$AG$15</c:f>
              <c:numCache>
                <c:formatCode>General</c:formatCode>
                <c:ptCount val="7"/>
                <c:pt idx="0">
                  <c:v>11724483</c:v>
                </c:pt>
                <c:pt idx="1">
                  <c:v>11963600</c:v>
                </c:pt>
                <c:pt idx="2">
                  <c:v>11249383</c:v>
                </c:pt>
                <c:pt idx="3">
                  <c:v>11356947</c:v>
                </c:pt>
                <c:pt idx="4">
                  <c:v>12305527</c:v>
                </c:pt>
                <c:pt idx="5">
                  <c:v>12338817</c:v>
                </c:pt>
                <c:pt idx="6">
                  <c:v>11997533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A-4804-8106-925FCCBF6B5D}"/>
            </c:ext>
          </c:extLst>
        </c:ser>
        <c:ser>
          <c:idx val="2"/>
          <c:order val="2"/>
          <c:tx>
            <c:strRef>
              <c:f>Results!$AH$8</c:f>
              <c:strCache>
                <c:ptCount val="1"/>
                <c:pt idx="0">
                  <c:v>40-49 yr</c:v>
                </c:pt>
              </c:strCache>
            </c:strRef>
          </c:tx>
          <c:spPr>
            <a:solidFill>
              <a:schemeClr val="accent3"/>
            </a:solidFill>
            <a:ln w="38100">
              <a:noFill/>
            </a:ln>
            <a:effectLst/>
          </c:spPr>
          <c:invertIfNegative val="0"/>
          <c:cat>
            <c:numRef>
              <c:f>Results!$AE$9:$AE$15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Results!$AH$9:$AH$15</c:f>
              <c:numCache>
                <c:formatCode>General</c:formatCode>
                <c:ptCount val="7"/>
                <c:pt idx="0">
                  <c:v>12311653</c:v>
                </c:pt>
                <c:pt idx="1">
                  <c:v>13707297</c:v>
                </c:pt>
                <c:pt idx="2">
                  <c:v>14576343</c:v>
                </c:pt>
                <c:pt idx="3">
                  <c:v>14818890</c:v>
                </c:pt>
                <c:pt idx="4">
                  <c:v>13943273</c:v>
                </c:pt>
                <c:pt idx="5">
                  <c:v>14078703</c:v>
                </c:pt>
                <c:pt idx="6">
                  <c:v>15211320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A-4804-8106-925FCCBF6B5D}"/>
            </c:ext>
          </c:extLst>
        </c:ser>
        <c:ser>
          <c:idx val="3"/>
          <c:order val="3"/>
          <c:tx>
            <c:strRef>
              <c:f>Results!$AI$8</c:f>
              <c:strCache>
                <c:ptCount val="1"/>
                <c:pt idx="0">
                  <c:v>50-59 yr</c:v>
                </c:pt>
              </c:strCache>
            </c:strRef>
          </c:tx>
          <c:spPr>
            <a:solidFill>
              <a:schemeClr val="accent4"/>
            </a:solidFill>
            <a:ln w="38100">
              <a:noFill/>
            </a:ln>
            <a:effectLst/>
          </c:spPr>
          <c:invertIfNegative val="0"/>
          <c:cat>
            <c:numRef>
              <c:f>Results!$AE$9:$AE$15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Results!$AI$9:$AI$15</c:f>
              <c:numCache>
                <c:formatCode>General</c:formatCode>
                <c:ptCount val="7"/>
                <c:pt idx="0">
                  <c:v>16478170</c:v>
                </c:pt>
                <c:pt idx="1">
                  <c:v>15215867</c:v>
                </c:pt>
                <c:pt idx="2">
                  <c:v>14987613</c:v>
                </c:pt>
                <c:pt idx="3">
                  <c:v>16336987</c:v>
                </c:pt>
                <c:pt idx="4">
                  <c:v>17217534</c:v>
                </c:pt>
                <c:pt idx="5">
                  <c:v>17511284</c:v>
                </c:pt>
                <c:pt idx="6">
                  <c:v>16499760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A-4804-8106-925FCCBF6B5D}"/>
            </c:ext>
          </c:extLst>
        </c:ser>
        <c:ser>
          <c:idx val="4"/>
          <c:order val="4"/>
          <c:tx>
            <c:strRef>
              <c:f>Results!$AJ$8</c:f>
              <c:strCache>
                <c:ptCount val="1"/>
                <c:pt idx="0">
                  <c:v>60-69 yr</c:v>
                </c:pt>
              </c:strCache>
            </c:strRef>
          </c:tx>
          <c:spPr>
            <a:solidFill>
              <a:schemeClr val="accent5"/>
            </a:solidFill>
            <a:ln w="38100">
              <a:noFill/>
            </a:ln>
            <a:effectLst/>
          </c:spPr>
          <c:invertIfNegative val="0"/>
          <c:cat>
            <c:numRef>
              <c:f>Results!$AE$9:$AE$15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Results!$AJ$9:$AJ$15</c:f>
              <c:numCache>
                <c:formatCode>General</c:formatCode>
                <c:ptCount val="7"/>
                <c:pt idx="0">
                  <c:v>18120630</c:v>
                </c:pt>
                <c:pt idx="1">
                  <c:v>18523860</c:v>
                </c:pt>
                <c:pt idx="2">
                  <c:v>17768584</c:v>
                </c:pt>
                <c:pt idx="3">
                  <c:v>16478270</c:v>
                </c:pt>
                <c:pt idx="4">
                  <c:v>16282240</c:v>
                </c:pt>
                <c:pt idx="5">
                  <c:v>17614164</c:v>
                </c:pt>
                <c:pt idx="6">
                  <c:v>18548110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A-4804-8106-925FCCBF6B5D}"/>
            </c:ext>
          </c:extLst>
        </c:ser>
        <c:ser>
          <c:idx val="5"/>
          <c:order val="5"/>
          <c:tx>
            <c:strRef>
              <c:f>Results!$AK$8</c:f>
              <c:strCache>
                <c:ptCount val="1"/>
                <c:pt idx="0">
                  <c:v>70-79 yr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Results!$AE$9:$AE$15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Results!$AK$9:$AK$15</c:f>
              <c:numCache>
                <c:formatCode>General</c:formatCode>
                <c:ptCount val="7"/>
                <c:pt idx="0">
                  <c:v>11899367</c:v>
                </c:pt>
                <c:pt idx="1">
                  <c:v>14855577</c:v>
                </c:pt>
                <c:pt idx="2">
                  <c:v>17001494</c:v>
                </c:pt>
                <c:pt idx="3">
                  <c:v>17327276</c:v>
                </c:pt>
                <c:pt idx="4">
                  <c:v>16634503</c:v>
                </c:pt>
                <c:pt idx="5">
                  <c:v>15622187</c:v>
                </c:pt>
                <c:pt idx="6">
                  <c:v>15648450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A-4804-8106-925FCCBF6B5D}"/>
            </c:ext>
          </c:extLst>
        </c:ser>
        <c:ser>
          <c:idx val="6"/>
          <c:order val="6"/>
          <c:tx>
            <c:strRef>
              <c:f>Results!$AL$8</c:f>
              <c:strCache>
                <c:ptCount val="1"/>
                <c:pt idx="0">
                  <c:v>≥ 80 yr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Results!$AE$9:$AE$15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Results!$AL$9:$AL$15</c:f>
              <c:numCache>
                <c:formatCode>General</c:formatCode>
                <c:ptCount val="7"/>
                <c:pt idx="0">
                  <c:v>5855964</c:v>
                </c:pt>
                <c:pt idx="1">
                  <c:v>7838614</c:v>
                </c:pt>
                <c:pt idx="2">
                  <c:v>10524513</c:v>
                </c:pt>
                <c:pt idx="3">
                  <c:v>13101560</c:v>
                </c:pt>
                <c:pt idx="4">
                  <c:v>15234100</c:v>
                </c:pt>
                <c:pt idx="5">
                  <c:v>16574757</c:v>
                </c:pt>
                <c:pt idx="6">
                  <c:v>17073256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EA-4804-8106-925FCCBF6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488784"/>
        <c:axId val="116501744"/>
      </c:barChart>
      <c:catAx>
        <c:axId val="1164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01744"/>
        <c:crosses val="autoZero"/>
        <c:auto val="1"/>
        <c:lblAlgn val="ctr"/>
        <c:lblOffset val="100"/>
        <c:noMultiLvlLbl val="0"/>
      </c:catAx>
      <c:valAx>
        <c:axId val="1165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layout>
            <c:manualLayout>
              <c:xMode val="edge"/>
              <c:yMode val="edge"/>
              <c:x val="1.5493581230633024E-2"/>
              <c:y val="0.23920142805515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Results!$AP$8</c:f>
              <c:strCache>
                <c:ptCount val="1"/>
                <c:pt idx="0">
                  <c:v>MASLD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Results!$AO$9:$AO$15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Results!$AP$9:$AP$15</c:f>
              <c:numCache>
                <c:formatCode>General</c:formatCode>
                <c:ptCount val="7"/>
                <c:pt idx="0">
                  <c:v>85938720</c:v>
                </c:pt>
                <c:pt idx="1">
                  <c:v>91766376</c:v>
                </c:pt>
                <c:pt idx="2">
                  <c:v>96536240</c:v>
                </c:pt>
                <c:pt idx="3">
                  <c:v>99848040</c:v>
                </c:pt>
                <c:pt idx="4">
                  <c:v>101735792</c:v>
                </c:pt>
                <c:pt idx="5">
                  <c:v>103378824</c:v>
                </c:pt>
                <c:pt idx="6">
                  <c:v>104294256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F-4903-8344-B759F7F8F9E8}"/>
            </c:ext>
          </c:extLst>
        </c:ser>
        <c:ser>
          <c:idx val="1"/>
          <c:order val="1"/>
          <c:tx>
            <c:strRef>
              <c:f>Results!$AQ$8</c:f>
              <c:strCache>
                <c:ptCount val="1"/>
                <c:pt idx="0">
                  <c:v>MASH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Results!$AO$9:$AO$15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Results!$AQ$9:$AQ$15</c:f>
              <c:numCache>
                <c:formatCode>General</c:formatCode>
                <c:ptCount val="7"/>
                <c:pt idx="0">
                  <c:v>14841133</c:v>
                </c:pt>
                <c:pt idx="1">
                  <c:v>16320293</c:v>
                </c:pt>
                <c:pt idx="2">
                  <c:v>17545376</c:v>
                </c:pt>
                <c:pt idx="3">
                  <c:v>18444364</c:v>
                </c:pt>
                <c:pt idx="4">
                  <c:v>19018210</c:v>
                </c:pt>
                <c:pt idx="5">
                  <c:v>19511324</c:v>
                </c:pt>
                <c:pt idx="6">
                  <c:v>19818556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F-4903-8344-B759F7F8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59088"/>
        <c:axId val="204761008"/>
      </c:barChart>
      <c:catAx>
        <c:axId val="2047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1008"/>
        <c:crosses val="autoZero"/>
        <c:auto val="1"/>
        <c:lblAlgn val="ctr"/>
        <c:lblOffset val="100"/>
        <c:noMultiLvlLbl val="0"/>
      </c:catAx>
      <c:valAx>
        <c:axId val="2047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layout>
            <c:manualLayout>
              <c:xMode val="edge"/>
              <c:yMode val="edge"/>
              <c:x val="2.2240756185710316E-2"/>
              <c:y val="0.23883819884631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Results!$AF$41</c:f>
              <c:strCache>
                <c:ptCount val="1"/>
                <c:pt idx="0">
                  <c:v>F0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cat>
            <c:numRef>
              <c:f>Results!$AE$42:$AE$48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Results!$AF$42:$AF$48</c:f>
              <c:numCache>
                <c:formatCode>General</c:formatCode>
                <c:ptCount val="7"/>
                <c:pt idx="0">
                  <c:v>41398784</c:v>
                </c:pt>
                <c:pt idx="1">
                  <c:v>41838180</c:v>
                </c:pt>
                <c:pt idx="2">
                  <c:v>42351592</c:v>
                </c:pt>
                <c:pt idx="3">
                  <c:v>42624044</c:v>
                </c:pt>
                <c:pt idx="4">
                  <c:v>42607448</c:v>
                </c:pt>
                <c:pt idx="5">
                  <c:v>42609504</c:v>
                </c:pt>
                <c:pt idx="6">
                  <c:v>42524528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1-4877-AF81-01A1D23919D2}"/>
            </c:ext>
          </c:extLst>
        </c:ser>
        <c:ser>
          <c:idx val="1"/>
          <c:order val="1"/>
          <c:tx>
            <c:strRef>
              <c:f>Results!$AG$41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cat>
            <c:numRef>
              <c:f>Results!$AE$42:$AE$48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Results!$AG$42:$AG$48</c:f>
              <c:numCache>
                <c:formatCode>General</c:formatCode>
                <c:ptCount val="7"/>
                <c:pt idx="0">
                  <c:v>24950410</c:v>
                </c:pt>
                <c:pt idx="1">
                  <c:v>26618060</c:v>
                </c:pt>
                <c:pt idx="2">
                  <c:v>27837416</c:v>
                </c:pt>
                <c:pt idx="3">
                  <c:v>28628584</c:v>
                </c:pt>
                <c:pt idx="4">
                  <c:v>29032584</c:v>
                </c:pt>
                <c:pt idx="5">
                  <c:v>29436816</c:v>
                </c:pt>
                <c:pt idx="6">
                  <c:v>29637860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1-4877-AF81-01A1D23919D2}"/>
            </c:ext>
          </c:extLst>
        </c:ser>
        <c:ser>
          <c:idx val="2"/>
          <c:order val="2"/>
          <c:tx>
            <c:strRef>
              <c:f>Results!$AH$41</c:f>
              <c:strCache>
                <c:ptCount val="1"/>
                <c:pt idx="0">
                  <c:v>F2</c:v>
                </c:pt>
              </c:strCache>
            </c:strRef>
          </c:tx>
          <c:spPr>
            <a:solidFill>
              <a:schemeClr val="accent3"/>
            </a:solidFill>
            <a:ln w="38100">
              <a:noFill/>
            </a:ln>
            <a:effectLst/>
          </c:spPr>
          <c:invertIfNegative val="0"/>
          <c:cat>
            <c:numRef>
              <c:f>Results!$AE$42:$AE$48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Results!$AH$42:$AH$48</c:f>
              <c:numCache>
                <c:formatCode>General</c:formatCode>
                <c:ptCount val="7"/>
                <c:pt idx="0">
                  <c:v>12450390</c:v>
                </c:pt>
                <c:pt idx="1">
                  <c:v>14320770</c:v>
                </c:pt>
                <c:pt idx="2">
                  <c:v>15742930</c:v>
                </c:pt>
                <c:pt idx="3">
                  <c:v>16723233</c:v>
                </c:pt>
                <c:pt idx="4">
                  <c:v>17336514</c:v>
                </c:pt>
                <c:pt idx="5">
                  <c:v>17843104</c:v>
                </c:pt>
                <c:pt idx="6">
                  <c:v>18149086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1-4877-AF81-01A1D23919D2}"/>
            </c:ext>
          </c:extLst>
        </c:ser>
        <c:ser>
          <c:idx val="3"/>
          <c:order val="3"/>
          <c:tx>
            <c:strRef>
              <c:f>Results!$AI$41</c:f>
              <c:strCache>
                <c:ptCount val="1"/>
                <c:pt idx="0">
                  <c:v>F3</c:v>
                </c:pt>
              </c:strCache>
            </c:strRef>
          </c:tx>
          <c:spPr>
            <a:solidFill>
              <a:schemeClr val="accent4"/>
            </a:solidFill>
            <a:ln w="38100">
              <a:noFill/>
            </a:ln>
            <a:effectLst/>
          </c:spPr>
          <c:invertIfNegative val="0"/>
          <c:cat>
            <c:numRef>
              <c:f>Results!$AE$42:$AE$48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Results!$AI$42:$AI$48</c:f>
              <c:numCache>
                <c:formatCode>General</c:formatCode>
                <c:ptCount val="7"/>
                <c:pt idx="0">
                  <c:v>4911704</c:v>
                </c:pt>
                <c:pt idx="1">
                  <c:v>6062827</c:v>
                </c:pt>
                <c:pt idx="2">
                  <c:v>7009850</c:v>
                </c:pt>
                <c:pt idx="3">
                  <c:v>7718030</c:v>
                </c:pt>
                <c:pt idx="4">
                  <c:v>8179790</c:v>
                </c:pt>
                <c:pt idx="5">
                  <c:v>8572640</c:v>
                </c:pt>
                <c:pt idx="6">
                  <c:v>8824120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B1-4877-AF81-01A1D23919D2}"/>
            </c:ext>
          </c:extLst>
        </c:ser>
        <c:ser>
          <c:idx val="4"/>
          <c:order val="4"/>
          <c:tx>
            <c:strRef>
              <c:f>Results!$AJ$41</c:f>
              <c:strCache>
                <c:ptCount val="1"/>
                <c:pt idx="0">
                  <c:v>F4</c:v>
                </c:pt>
              </c:strCache>
            </c:strRef>
          </c:tx>
          <c:spPr>
            <a:solidFill>
              <a:schemeClr val="accent5"/>
            </a:solidFill>
            <a:ln w="38100">
              <a:noFill/>
            </a:ln>
            <a:effectLst/>
          </c:spPr>
          <c:invertIfNegative val="0"/>
          <c:cat>
            <c:numRef>
              <c:f>Results!$AE$42:$AE$48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Results!$AJ$42:$AJ$48</c:f>
              <c:numCache>
                <c:formatCode>General</c:formatCode>
                <c:ptCount val="7"/>
                <c:pt idx="0">
                  <c:v>1910890</c:v>
                </c:pt>
                <c:pt idx="1">
                  <c:v>2481850</c:v>
                </c:pt>
                <c:pt idx="2">
                  <c:v>3017633</c:v>
                </c:pt>
                <c:pt idx="3">
                  <c:v>3451967</c:v>
                </c:pt>
                <c:pt idx="4">
                  <c:v>3775973</c:v>
                </c:pt>
                <c:pt idx="5">
                  <c:v>4025470</c:v>
                </c:pt>
                <c:pt idx="6">
                  <c:v>4207044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B1-4877-AF81-01A1D2391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857648"/>
        <c:axId val="508858128"/>
      </c:barChart>
      <c:catAx>
        <c:axId val="5088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58128"/>
        <c:crosses val="autoZero"/>
        <c:auto val="1"/>
        <c:lblAlgn val="ctr"/>
        <c:lblOffset val="100"/>
        <c:noMultiLvlLbl val="0"/>
      </c:catAx>
      <c:valAx>
        <c:axId val="5088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layout>
            <c:manualLayout>
              <c:xMode val="edge"/>
              <c:yMode val="edge"/>
              <c:x val="2.225003476567932E-2"/>
              <c:y val="0.23938284642842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Results!$AO$41</c:f>
              <c:strCache>
                <c:ptCount val="1"/>
                <c:pt idx="0">
                  <c:v>MASH F0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cat>
            <c:numRef>
              <c:f>Results!$AN$42:$AN$48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Results!$AO$42:$AO$48</c:f>
              <c:numCache>
                <c:formatCode>General</c:formatCode>
                <c:ptCount val="7"/>
                <c:pt idx="0">
                  <c:v>3863807</c:v>
                </c:pt>
                <c:pt idx="1">
                  <c:v>4023257</c:v>
                </c:pt>
                <c:pt idx="2">
                  <c:v>4161570</c:v>
                </c:pt>
                <c:pt idx="3">
                  <c:v>4241917</c:v>
                </c:pt>
                <c:pt idx="4">
                  <c:v>4282030</c:v>
                </c:pt>
                <c:pt idx="5">
                  <c:v>4319987</c:v>
                </c:pt>
                <c:pt idx="6">
                  <c:v>4332840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D-4856-BF7E-576DE8E0AB38}"/>
            </c:ext>
          </c:extLst>
        </c:ser>
        <c:ser>
          <c:idx val="1"/>
          <c:order val="1"/>
          <c:tx>
            <c:strRef>
              <c:f>Results!$AP$41</c:f>
              <c:strCache>
                <c:ptCount val="1"/>
                <c:pt idx="0">
                  <c:v>MASH F1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cat>
            <c:numRef>
              <c:f>Results!$AN$42:$AN$48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Results!$AP$42:$AP$48</c:f>
              <c:numCache>
                <c:formatCode>General</c:formatCode>
                <c:ptCount val="7"/>
                <c:pt idx="0">
                  <c:v>4261367</c:v>
                </c:pt>
                <c:pt idx="1">
                  <c:v>4642624</c:v>
                </c:pt>
                <c:pt idx="2">
                  <c:v>4934207</c:v>
                </c:pt>
                <c:pt idx="3">
                  <c:v>5133130</c:v>
                </c:pt>
                <c:pt idx="4">
                  <c:v>5248340</c:v>
                </c:pt>
                <c:pt idx="5">
                  <c:v>5351060</c:v>
                </c:pt>
                <c:pt idx="6">
                  <c:v>5413860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D-4856-BF7E-576DE8E0AB38}"/>
            </c:ext>
          </c:extLst>
        </c:ser>
        <c:ser>
          <c:idx val="2"/>
          <c:order val="2"/>
          <c:tx>
            <c:strRef>
              <c:f>Results!$AQ$41</c:f>
              <c:strCache>
                <c:ptCount val="1"/>
                <c:pt idx="0">
                  <c:v>MASH F2</c:v>
                </c:pt>
              </c:strCache>
            </c:strRef>
          </c:tx>
          <c:spPr>
            <a:solidFill>
              <a:schemeClr val="accent3"/>
            </a:solidFill>
            <a:ln w="38100">
              <a:noFill/>
            </a:ln>
            <a:effectLst/>
          </c:spPr>
          <c:invertIfNegative val="0"/>
          <c:cat>
            <c:numRef>
              <c:f>Results!$AN$42:$AN$48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Results!$AQ$42:$AQ$48</c:f>
              <c:numCache>
                <c:formatCode>General</c:formatCode>
                <c:ptCount val="7"/>
                <c:pt idx="0">
                  <c:v>3492943</c:v>
                </c:pt>
                <c:pt idx="1">
                  <c:v>3942623</c:v>
                </c:pt>
                <c:pt idx="2">
                  <c:v>4305934</c:v>
                </c:pt>
                <c:pt idx="3">
                  <c:v>4584407</c:v>
                </c:pt>
                <c:pt idx="4">
                  <c:v>4757620</c:v>
                </c:pt>
                <c:pt idx="5">
                  <c:v>4909184</c:v>
                </c:pt>
                <c:pt idx="6">
                  <c:v>5004557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D-4856-BF7E-576DE8E0AB38}"/>
            </c:ext>
          </c:extLst>
        </c:ser>
        <c:ser>
          <c:idx val="3"/>
          <c:order val="3"/>
          <c:tx>
            <c:strRef>
              <c:f>Results!$AR$41</c:f>
              <c:strCache>
                <c:ptCount val="1"/>
                <c:pt idx="0">
                  <c:v>MASH F3</c:v>
                </c:pt>
              </c:strCache>
            </c:strRef>
          </c:tx>
          <c:spPr>
            <a:solidFill>
              <a:schemeClr val="accent4"/>
            </a:solidFill>
            <a:ln w="38100">
              <a:noFill/>
            </a:ln>
            <a:effectLst/>
          </c:spPr>
          <c:invertIfNegative val="0"/>
          <c:cat>
            <c:numRef>
              <c:f>Results!$AN$42:$AN$48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Results!$AR$42:$AR$48</c:f>
              <c:numCache>
                <c:formatCode>General</c:formatCode>
                <c:ptCount val="7"/>
                <c:pt idx="0">
                  <c:v>2075600</c:v>
                </c:pt>
                <c:pt idx="1">
                  <c:v>2381363</c:v>
                </c:pt>
                <c:pt idx="2">
                  <c:v>2639860</c:v>
                </c:pt>
                <c:pt idx="3">
                  <c:v>2841623</c:v>
                </c:pt>
                <c:pt idx="4">
                  <c:v>2982053</c:v>
                </c:pt>
                <c:pt idx="5">
                  <c:v>3100230</c:v>
                </c:pt>
                <c:pt idx="6">
                  <c:v>3171653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D-4856-BF7E-576DE8E0AB38}"/>
            </c:ext>
          </c:extLst>
        </c:ser>
        <c:ser>
          <c:idx val="4"/>
          <c:order val="4"/>
          <c:tx>
            <c:strRef>
              <c:f>Results!$AS$41</c:f>
              <c:strCache>
                <c:ptCount val="1"/>
                <c:pt idx="0">
                  <c:v>MASH F4</c:v>
                </c:pt>
              </c:strCache>
            </c:strRef>
          </c:tx>
          <c:spPr>
            <a:solidFill>
              <a:schemeClr val="accent5"/>
            </a:solidFill>
            <a:ln w="38100">
              <a:noFill/>
            </a:ln>
            <a:effectLst/>
          </c:spPr>
          <c:invertIfNegative val="0"/>
          <c:cat>
            <c:numRef>
              <c:f>Results!$AN$42:$AN$48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Results!$AS$42:$AS$48</c:f>
              <c:numCache>
                <c:formatCode>General</c:formatCode>
                <c:ptCount val="7"/>
                <c:pt idx="0">
                  <c:v>1147417</c:v>
                </c:pt>
                <c:pt idx="1">
                  <c:v>1330427</c:v>
                </c:pt>
                <c:pt idx="2">
                  <c:v>1503807</c:v>
                </c:pt>
                <c:pt idx="3">
                  <c:v>1643287</c:v>
                </c:pt>
                <c:pt idx="4">
                  <c:v>1748167</c:v>
                </c:pt>
                <c:pt idx="5">
                  <c:v>1830863</c:v>
                </c:pt>
                <c:pt idx="6">
                  <c:v>1895647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D-4856-BF7E-576DE8E0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872016"/>
        <c:axId val="415872976"/>
      </c:barChart>
      <c:catAx>
        <c:axId val="41587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72976"/>
        <c:crosses val="autoZero"/>
        <c:auto val="1"/>
        <c:lblAlgn val="ctr"/>
        <c:lblOffset val="100"/>
        <c:noMultiLvlLbl val="0"/>
      </c:catAx>
      <c:valAx>
        <c:axId val="415872976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layout>
            <c:manualLayout>
              <c:xMode val="edge"/>
              <c:yMode val="edge"/>
              <c:x val="2.2240756185710316E-2"/>
              <c:y val="0.23883819884631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7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Results!$AF$74</c:f>
              <c:strCache>
                <c:ptCount val="1"/>
                <c:pt idx="0">
                  <c:v>Hepatocellular carcinoma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Results!$AE$75:$AE$80</c:f>
              <c:strCache>
                <c:ptCount val="6"/>
                <c:pt idx="0">
                  <c:v>2020-2025</c:v>
                </c:pt>
                <c:pt idx="1">
                  <c:v>2026-2030</c:v>
                </c:pt>
                <c:pt idx="2">
                  <c:v>2031-2035</c:v>
                </c:pt>
                <c:pt idx="3">
                  <c:v>2036-2040</c:v>
                </c:pt>
                <c:pt idx="4">
                  <c:v>2041-2045</c:v>
                </c:pt>
                <c:pt idx="5">
                  <c:v>2046-2050</c:v>
                </c:pt>
              </c:strCache>
            </c:strRef>
          </c:cat>
          <c:val>
            <c:numRef>
              <c:f>Results!$AF$75:$AF$80</c:f>
              <c:numCache>
                <c:formatCode>General</c:formatCode>
                <c:ptCount val="6"/>
                <c:pt idx="0">
                  <c:v>10983.33</c:v>
                </c:pt>
                <c:pt idx="1">
                  <c:v>13766.67</c:v>
                </c:pt>
                <c:pt idx="2">
                  <c:v>15990.67</c:v>
                </c:pt>
                <c:pt idx="3">
                  <c:v>17443.330000000002</c:v>
                </c:pt>
                <c:pt idx="4">
                  <c:v>18506.669999999998</c:v>
                </c:pt>
                <c:pt idx="5">
                  <c:v>19653.330000000002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2-4F65-8E9A-4E774893C74A}"/>
            </c:ext>
          </c:extLst>
        </c:ser>
        <c:ser>
          <c:idx val="1"/>
          <c:order val="1"/>
          <c:tx>
            <c:strRef>
              <c:f>Results!$AM$74</c:f>
              <c:strCache>
                <c:ptCount val="1"/>
                <c:pt idx="0">
                  <c:v>Liver transplant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Results!$AE$75:$AE$80</c:f>
              <c:strCache>
                <c:ptCount val="6"/>
                <c:pt idx="0">
                  <c:v>2020-2025</c:v>
                </c:pt>
                <c:pt idx="1">
                  <c:v>2026-2030</c:v>
                </c:pt>
                <c:pt idx="2">
                  <c:v>2031-2035</c:v>
                </c:pt>
                <c:pt idx="3">
                  <c:v>2036-2040</c:v>
                </c:pt>
                <c:pt idx="4">
                  <c:v>2041-2045</c:v>
                </c:pt>
                <c:pt idx="5">
                  <c:v>2046-2050</c:v>
                </c:pt>
              </c:strCache>
            </c:strRef>
          </c:cat>
          <c:val>
            <c:numRef>
              <c:f>Results!$AM$75:$AM$80</c:f>
              <c:numCache>
                <c:formatCode>General</c:formatCode>
                <c:ptCount val="6"/>
                <c:pt idx="0">
                  <c:v>2310</c:v>
                </c:pt>
                <c:pt idx="1">
                  <c:v>3150</c:v>
                </c:pt>
                <c:pt idx="2">
                  <c:v>3965.3330000000001</c:v>
                </c:pt>
                <c:pt idx="3">
                  <c:v>4758.6670000000004</c:v>
                </c:pt>
                <c:pt idx="4">
                  <c:v>5256</c:v>
                </c:pt>
                <c:pt idx="5">
                  <c:v>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2-4F65-8E9A-4E774893C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442768"/>
        <c:axId val="489443248"/>
      </c:barChart>
      <c:catAx>
        <c:axId val="48944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3248"/>
        <c:crosses val="autoZero"/>
        <c:auto val="1"/>
        <c:lblAlgn val="ctr"/>
        <c:lblOffset val="100"/>
        <c:noMultiLvlLbl val="0"/>
      </c:catAx>
      <c:valAx>
        <c:axId val="4894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new cases per year</a:t>
                </a:r>
              </a:p>
            </c:rich>
          </c:tx>
          <c:layout>
            <c:manualLayout>
              <c:xMode val="edge"/>
              <c:yMode val="edge"/>
              <c:x val="1.6680567139282735E-2"/>
              <c:y val="0.11798192705020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</xdr:colOff>
      <xdr:row>8</xdr:row>
      <xdr:rowOff>102870</xdr:rowOff>
    </xdr:from>
    <xdr:to>
      <xdr:col>25</xdr:col>
      <xdr:colOff>350520</xdr:colOff>
      <xdr:row>23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B05A1E-1E24-0581-8602-235F00306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52</xdr:row>
      <xdr:rowOff>179070</xdr:rowOff>
    </xdr:from>
    <xdr:to>
      <xdr:col>12</xdr:col>
      <xdr:colOff>289560</xdr:colOff>
      <xdr:row>67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F7B06-A03D-CE72-6B34-0F2877573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487680</xdr:colOff>
      <xdr:row>70</xdr:row>
      <xdr:rowOff>80010</xdr:rowOff>
    </xdr:from>
    <xdr:to>
      <xdr:col>14</xdr:col>
      <xdr:colOff>518160</xdr:colOff>
      <xdr:row>85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57FF2-8291-E534-87F8-BB9E98F50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78105</xdr:colOff>
      <xdr:row>146</xdr:row>
      <xdr:rowOff>160020</xdr:rowOff>
    </xdr:from>
    <xdr:to>
      <xdr:col>16</xdr:col>
      <xdr:colOff>382905</xdr:colOff>
      <xdr:row>162</xdr:row>
      <xdr:rowOff>1905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836C66-7BCB-6ABA-FFA8-20F09EC6C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512445</xdr:colOff>
      <xdr:row>19</xdr:row>
      <xdr:rowOff>16192</xdr:rowOff>
    </xdr:from>
    <xdr:to>
      <xdr:col>38</xdr:col>
      <xdr:colOff>182880</xdr:colOff>
      <xdr:row>34</xdr:row>
      <xdr:rowOff>40957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19C118-E07E-F367-25E5-68023F21D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457200</xdr:colOff>
      <xdr:row>18</xdr:row>
      <xdr:rowOff>65722</xdr:rowOff>
    </xdr:from>
    <xdr:to>
      <xdr:col>46</xdr:col>
      <xdr:colOff>405765</xdr:colOff>
      <xdr:row>33</xdr:row>
      <xdr:rowOff>86677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940533-057E-56DB-4A31-FA75B358B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11430</xdr:colOff>
      <xdr:row>52</xdr:row>
      <xdr:rowOff>79057</xdr:rowOff>
    </xdr:from>
    <xdr:to>
      <xdr:col>36</xdr:col>
      <xdr:colOff>339090</xdr:colOff>
      <xdr:row>67</xdr:row>
      <xdr:rowOff>105727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23BCC8-1AD4-41AF-3C55-FE6CD9B44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208597</xdr:colOff>
      <xdr:row>49</xdr:row>
      <xdr:rowOff>149542</xdr:rowOff>
    </xdr:from>
    <xdr:to>
      <xdr:col>45</xdr:col>
      <xdr:colOff>159067</xdr:colOff>
      <xdr:row>64</xdr:row>
      <xdr:rowOff>174307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F847C2-057E-8B29-3D1F-1AD7EA05F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390525</xdr:colOff>
      <xdr:row>81</xdr:row>
      <xdr:rowOff>124777</xdr:rowOff>
    </xdr:from>
    <xdr:to>
      <xdr:col>37</xdr:col>
      <xdr:colOff>110490</xdr:colOff>
      <xdr:row>96</xdr:row>
      <xdr:rowOff>145732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9A7EFF-461E-0AFD-908F-5B5954799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436245</xdr:colOff>
      <xdr:row>179</xdr:row>
      <xdr:rowOff>160972</xdr:rowOff>
    </xdr:from>
    <xdr:to>
      <xdr:col>22</xdr:col>
      <xdr:colOff>571500</xdr:colOff>
      <xdr:row>195</xdr:row>
      <xdr:rowOff>2857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486978-06B9-ADC0-7EA0-E7B5D2AEE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87630</xdr:colOff>
      <xdr:row>196</xdr:row>
      <xdr:rowOff>92392</xdr:rowOff>
    </xdr:from>
    <xdr:to>
      <xdr:col>22</xdr:col>
      <xdr:colOff>247650</xdr:colOff>
      <xdr:row>211</xdr:row>
      <xdr:rowOff>117157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F7FDD0-A4F4-78A7-6A33-4899D6434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415290</xdr:colOff>
      <xdr:row>219</xdr:row>
      <xdr:rowOff>77152</xdr:rowOff>
    </xdr:from>
    <xdr:to>
      <xdr:col>18</xdr:col>
      <xdr:colOff>405765</xdr:colOff>
      <xdr:row>234</xdr:row>
      <xdr:rowOff>98107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3D586A-9D0A-1048-5EE2-B5575B0FE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472440</xdr:colOff>
      <xdr:row>236</xdr:row>
      <xdr:rowOff>84772</xdr:rowOff>
    </xdr:from>
    <xdr:to>
      <xdr:col>18</xdr:col>
      <xdr:colOff>476250</xdr:colOff>
      <xdr:row>251</xdr:row>
      <xdr:rowOff>105727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6B54161-649C-F1D7-E180-541DAEC1C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116205</xdr:colOff>
      <xdr:row>264</xdr:row>
      <xdr:rowOff>54292</xdr:rowOff>
    </xdr:from>
    <xdr:to>
      <xdr:col>18</xdr:col>
      <xdr:colOff>190500</xdr:colOff>
      <xdr:row>279</xdr:row>
      <xdr:rowOff>79057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9E2F43-C509-5D08-97B0-E317E5B4E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52</xdr:row>
      <xdr:rowOff>179070</xdr:rowOff>
    </xdr:from>
    <xdr:to>
      <xdr:col>12</xdr:col>
      <xdr:colOff>289560</xdr:colOff>
      <xdr:row>67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F1944-17C1-4227-AF43-B23C1D3E8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487680</xdr:colOff>
      <xdr:row>70</xdr:row>
      <xdr:rowOff>80010</xdr:rowOff>
    </xdr:from>
    <xdr:to>
      <xdr:col>14</xdr:col>
      <xdr:colOff>518160</xdr:colOff>
      <xdr:row>85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26F7FD-43C3-47CA-B383-25BC8FACF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125730</xdr:colOff>
      <xdr:row>150</xdr:row>
      <xdr:rowOff>131445</xdr:rowOff>
    </xdr:from>
    <xdr:to>
      <xdr:col>16</xdr:col>
      <xdr:colOff>430530</xdr:colOff>
      <xdr:row>165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355F6-CF07-4CFE-9A3C-A99AD5EE9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512445</xdr:colOff>
      <xdr:row>19</xdr:row>
      <xdr:rowOff>16192</xdr:rowOff>
    </xdr:from>
    <xdr:to>
      <xdr:col>38</xdr:col>
      <xdr:colOff>182880</xdr:colOff>
      <xdr:row>34</xdr:row>
      <xdr:rowOff>40957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F450A3-6004-4F3E-8CF2-B2C38B4E4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457200</xdr:colOff>
      <xdr:row>18</xdr:row>
      <xdr:rowOff>65722</xdr:rowOff>
    </xdr:from>
    <xdr:to>
      <xdr:col>46</xdr:col>
      <xdr:colOff>405765</xdr:colOff>
      <xdr:row>33</xdr:row>
      <xdr:rowOff>86677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F6800A-4A6C-4F34-AB5F-DBAE2697C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11430</xdr:colOff>
      <xdr:row>52</xdr:row>
      <xdr:rowOff>79057</xdr:rowOff>
    </xdr:from>
    <xdr:to>
      <xdr:col>36</xdr:col>
      <xdr:colOff>339090</xdr:colOff>
      <xdr:row>67</xdr:row>
      <xdr:rowOff>105727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3E2599-629C-4218-BEF3-E75024A24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208597</xdr:colOff>
      <xdr:row>49</xdr:row>
      <xdr:rowOff>149542</xdr:rowOff>
    </xdr:from>
    <xdr:to>
      <xdr:col>45</xdr:col>
      <xdr:colOff>159067</xdr:colOff>
      <xdr:row>64</xdr:row>
      <xdr:rowOff>174307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1CAC0F-80FF-4B81-BE3B-9BF99780E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390525</xdr:colOff>
      <xdr:row>81</xdr:row>
      <xdr:rowOff>124777</xdr:rowOff>
    </xdr:from>
    <xdr:to>
      <xdr:col>37</xdr:col>
      <xdr:colOff>110490</xdr:colOff>
      <xdr:row>96</xdr:row>
      <xdr:rowOff>145732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05469D-DF7E-44B4-82E5-0464FE423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436245</xdr:colOff>
      <xdr:row>179</xdr:row>
      <xdr:rowOff>160972</xdr:rowOff>
    </xdr:from>
    <xdr:to>
      <xdr:col>22</xdr:col>
      <xdr:colOff>571500</xdr:colOff>
      <xdr:row>195</xdr:row>
      <xdr:rowOff>2857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B93080-5F13-4D28-A749-EDF45BB30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87630</xdr:colOff>
      <xdr:row>196</xdr:row>
      <xdr:rowOff>92392</xdr:rowOff>
    </xdr:from>
    <xdr:to>
      <xdr:col>22</xdr:col>
      <xdr:colOff>247650</xdr:colOff>
      <xdr:row>211</xdr:row>
      <xdr:rowOff>117157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1F0214-B2F7-4AF9-8183-ED4C2DBA1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415290</xdr:colOff>
      <xdr:row>219</xdr:row>
      <xdr:rowOff>77152</xdr:rowOff>
    </xdr:from>
    <xdr:to>
      <xdr:col>18</xdr:col>
      <xdr:colOff>405765</xdr:colOff>
      <xdr:row>234</xdr:row>
      <xdr:rowOff>98107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229F4B-FC79-4CF6-AE95-930B9FB86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472440</xdr:colOff>
      <xdr:row>236</xdr:row>
      <xdr:rowOff>84772</xdr:rowOff>
    </xdr:from>
    <xdr:to>
      <xdr:col>18</xdr:col>
      <xdr:colOff>476250</xdr:colOff>
      <xdr:row>251</xdr:row>
      <xdr:rowOff>105727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9E9FF8-D628-4F0B-A4F1-3DABC98E7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116205</xdr:colOff>
      <xdr:row>264</xdr:row>
      <xdr:rowOff>54292</xdr:rowOff>
    </xdr:from>
    <xdr:to>
      <xdr:col>18</xdr:col>
      <xdr:colOff>190500</xdr:colOff>
      <xdr:row>279</xdr:row>
      <xdr:rowOff>79057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D2F35C3-1CEF-4970-8B3C-C6776FE9B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52</xdr:row>
      <xdr:rowOff>179070</xdr:rowOff>
    </xdr:from>
    <xdr:to>
      <xdr:col>12</xdr:col>
      <xdr:colOff>289560</xdr:colOff>
      <xdr:row>67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9E265-3076-4E19-98FE-50A738517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487680</xdr:colOff>
      <xdr:row>70</xdr:row>
      <xdr:rowOff>80010</xdr:rowOff>
    </xdr:from>
    <xdr:to>
      <xdr:col>14</xdr:col>
      <xdr:colOff>518160</xdr:colOff>
      <xdr:row>85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8FB99-F402-4DFA-A152-9F83B1B08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125730</xdr:colOff>
      <xdr:row>150</xdr:row>
      <xdr:rowOff>131445</xdr:rowOff>
    </xdr:from>
    <xdr:to>
      <xdr:col>16</xdr:col>
      <xdr:colOff>430530</xdr:colOff>
      <xdr:row>165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A52B69-2414-4055-A3DF-E72B03CB9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512445</xdr:colOff>
      <xdr:row>19</xdr:row>
      <xdr:rowOff>16192</xdr:rowOff>
    </xdr:from>
    <xdr:to>
      <xdr:col>38</xdr:col>
      <xdr:colOff>182880</xdr:colOff>
      <xdr:row>34</xdr:row>
      <xdr:rowOff>40957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70E4D6-7B0E-4A5A-A6C9-26B52914E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457200</xdr:colOff>
      <xdr:row>18</xdr:row>
      <xdr:rowOff>65722</xdr:rowOff>
    </xdr:from>
    <xdr:to>
      <xdr:col>46</xdr:col>
      <xdr:colOff>405765</xdr:colOff>
      <xdr:row>33</xdr:row>
      <xdr:rowOff>86677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864B8B-55D5-4804-B6C6-23DBF7001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11430</xdr:colOff>
      <xdr:row>52</xdr:row>
      <xdr:rowOff>79057</xdr:rowOff>
    </xdr:from>
    <xdr:to>
      <xdr:col>36</xdr:col>
      <xdr:colOff>339090</xdr:colOff>
      <xdr:row>67</xdr:row>
      <xdr:rowOff>105727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36AA8F-84A2-4FCA-A6FA-D61D1C91F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208597</xdr:colOff>
      <xdr:row>49</xdr:row>
      <xdr:rowOff>149542</xdr:rowOff>
    </xdr:from>
    <xdr:to>
      <xdr:col>45</xdr:col>
      <xdr:colOff>159067</xdr:colOff>
      <xdr:row>64</xdr:row>
      <xdr:rowOff>174307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D6CE84-DE6B-4BB3-95D0-962267773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390525</xdr:colOff>
      <xdr:row>81</xdr:row>
      <xdr:rowOff>124777</xdr:rowOff>
    </xdr:from>
    <xdr:to>
      <xdr:col>37</xdr:col>
      <xdr:colOff>110490</xdr:colOff>
      <xdr:row>96</xdr:row>
      <xdr:rowOff>145732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1A11FC-F080-4C74-8882-38FB84B97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436245</xdr:colOff>
      <xdr:row>179</xdr:row>
      <xdr:rowOff>160972</xdr:rowOff>
    </xdr:from>
    <xdr:to>
      <xdr:col>22</xdr:col>
      <xdr:colOff>571500</xdr:colOff>
      <xdr:row>195</xdr:row>
      <xdr:rowOff>2857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8FD378-D22C-4EA1-B197-8C68A02BC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87630</xdr:colOff>
      <xdr:row>196</xdr:row>
      <xdr:rowOff>92392</xdr:rowOff>
    </xdr:from>
    <xdr:to>
      <xdr:col>22</xdr:col>
      <xdr:colOff>247650</xdr:colOff>
      <xdr:row>211</xdr:row>
      <xdr:rowOff>117157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886F4A3-5B08-4EB9-B024-654C00766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415290</xdr:colOff>
      <xdr:row>219</xdr:row>
      <xdr:rowOff>77152</xdr:rowOff>
    </xdr:from>
    <xdr:to>
      <xdr:col>18</xdr:col>
      <xdr:colOff>405765</xdr:colOff>
      <xdr:row>234</xdr:row>
      <xdr:rowOff>98107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A2DAE68-7DDF-43FA-AA99-E710BD727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472440</xdr:colOff>
      <xdr:row>236</xdr:row>
      <xdr:rowOff>84772</xdr:rowOff>
    </xdr:from>
    <xdr:to>
      <xdr:col>18</xdr:col>
      <xdr:colOff>476250</xdr:colOff>
      <xdr:row>251</xdr:row>
      <xdr:rowOff>105727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B3765F-3B5D-4810-80AA-9D017A5AE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116205</xdr:colOff>
      <xdr:row>264</xdr:row>
      <xdr:rowOff>54292</xdr:rowOff>
    </xdr:from>
    <xdr:to>
      <xdr:col>18</xdr:col>
      <xdr:colOff>190500</xdr:colOff>
      <xdr:row>279</xdr:row>
      <xdr:rowOff>79057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AD4ACF9-7DD9-4664-AC57-3AEF65FD8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, Phuc" id="{17377368-98E2-4398-9873-2E2A0D454896}" userId="S::lep@ccf.org::3faee1cc-c72e-436c-ad8c-c5c3860fc0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9" dT="2024-10-09T20:56:08.39" personId="{17377368-98E2-4398-9873-2E2A0D454896}" id="{5BD539CF-CF15-4B28-A1E5-129A5FC52A86}">
    <text>Final base-case</text>
  </threadedComment>
  <threadedComment ref="W95" dT="2024-10-09T20:55:39.95" personId="{17377368-98E2-4398-9873-2E2A0D454896}" id="{E4045E1A-11DA-48F7-9409-845DE739205B}">
    <text>Final base-case</text>
  </threadedComment>
  <threadedComment ref="A106" dT="2024-10-07T19:18:05.45" personId="{17377368-98E2-4398-9873-2E2A0D454896}" id="{96B2EE23-0119-4E9B-81BE-BDB66DFCEDB7}">
    <text>Final data for base-case</text>
  </threadedComment>
  <threadedComment ref="H115" dT="2024-10-09T17:31:58.41" personId="{17377368-98E2-4398-9873-2E2A0D454896}" id="{D67098F0-30B4-44BE-B93F-371410A904A9}">
    <text>Final for sensitivity 1</text>
  </threadedComment>
  <threadedComment ref="V115" dT="2024-10-09T17:32:18.82" personId="{17377368-98E2-4398-9873-2E2A0D454896}" id="{15F57A45-850F-435A-A509-ED5628241056}">
    <text>Final for sensitivity 1</text>
  </threadedComment>
  <threadedComment ref="A144" dT="2024-10-09T17:31:28.67" personId="{17377368-98E2-4398-9873-2E2A0D454896}" id="{1FB201A9-AC41-46FB-BED2-FC1C26B7EFED}">
    <text>Final for sensitivity 1</text>
  </threadedComment>
  <threadedComment ref="E150" dT="2024-10-15T13:54:39.09" personId="{17377368-98E2-4398-9873-2E2A0D454896}" id="{AE2C2338-C8E6-4E6B-839B-02E4533FE2F9}">
    <text>Final sen 2</text>
  </threadedComment>
  <threadedComment ref="T150" dT="2024-10-15T13:54:24.76" personId="{17377368-98E2-4398-9873-2E2A0D454896}" id="{F45DD669-1C62-4973-AFFC-204183B0399D}">
    <text>Final sen 2</text>
  </threadedComment>
  <threadedComment ref="A163" dT="2024-10-15T13:54:50.59" personId="{17377368-98E2-4398-9873-2E2A0D454896}" id="{F49E187B-34C5-4620-A0F5-8789445B0C55}">
    <text>Final sen 2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dc.gov/mmwr/preview/mmwrhtml/00001831.ht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.alive@year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4048-0AFD-4910-9272-15E98DFDED79}">
  <dimension ref="A1:O216"/>
  <sheetViews>
    <sheetView topLeftCell="A4" zoomScale="120" zoomScaleNormal="120" workbookViewId="0">
      <selection activeCell="G26" sqref="G26"/>
    </sheetView>
  </sheetViews>
  <sheetFormatPr defaultColWidth="8.88671875" defaultRowHeight="14.4" x14ac:dyDescent="0.3"/>
  <cols>
    <col min="1" max="16384" width="8.88671875" style="23"/>
  </cols>
  <sheetData>
    <row r="1" spans="1:15" x14ac:dyDescent="0.3">
      <c r="A1" s="27" t="s">
        <v>147</v>
      </c>
      <c r="B1" s="28"/>
      <c r="C1" s="28"/>
      <c r="D1" s="28"/>
      <c r="E1" s="28"/>
      <c r="F1" s="28"/>
      <c r="J1" s="34" t="s">
        <v>263</v>
      </c>
      <c r="K1" s="34"/>
      <c r="L1" s="34"/>
    </row>
    <row r="3" spans="1:15" x14ac:dyDescent="0.3">
      <c r="A3" s="23">
        <v>1</v>
      </c>
      <c r="B3" s="23" t="s">
        <v>27</v>
      </c>
    </row>
    <row r="4" spans="1:15" x14ac:dyDescent="0.3">
      <c r="A4" s="23">
        <v>2</v>
      </c>
      <c r="B4" s="23" t="s">
        <v>122</v>
      </c>
    </row>
    <row r="5" spans="1:15" x14ac:dyDescent="0.3">
      <c r="A5" s="23">
        <v>3</v>
      </c>
      <c r="B5" s="23" t="s">
        <v>123</v>
      </c>
    </row>
    <row r="6" spans="1:15" x14ac:dyDescent="0.3">
      <c r="A6" s="23">
        <v>4</v>
      </c>
      <c r="B6" s="23" t="s">
        <v>124</v>
      </c>
    </row>
    <row r="7" spans="1:15" x14ac:dyDescent="0.3">
      <c r="A7" s="23">
        <v>5</v>
      </c>
      <c r="B7" s="23" t="s">
        <v>125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15" x14ac:dyDescent="0.3">
      <c r="B8" s="23" t="s">
        <v>126</v>
      </c>
    </row>
    <row r="10" spans="1:15" x14ac:dyDescent="0.3">
      <c r="A10" s="23">
        <v>6</v>
      </c>
      <c r="B10" s="23" t="s">
        <v>127</v>
      </c>
    </row>
    <row r="11" spans="1:15" x14ac:dyDescent="0.3">
      <c r="B11" s="23" t="s">
        <v>128</v>
      </c>
    </row>
    <row r="12" spans="1:15" x14ac:dyDescent="0.3">
      <c r="B12" s="23" t="s">
        <v>145</v>
      </c>
    </row>
    <row r="13" spans="1:15" x14ac:dyDescent="0.3">
      <c r="B13" s="23" t="s">
        <v>146</v>
      </c>
    </row>
    <row r="14" spans="1:15" x14ac:dyDescent="0.3">
      <c r="B14" s="23" t="s">
        <v>135</v>
      </c>
    </row>
    <row r="15" spans="1:15" x14ac:dyDescent="0.3">
      <c r="B15" s="29" t="s">
        <v>129</v>
      </c>
      <c r="C15" s="23" t="s">
        <v>131</v>
      </c>
    </row>
    <row r="16" spans="1:15" x14ac:dyDescent="0.3">
      <c r="B16" s="23" t="s">
        <v>132</v>
      </c>
      <c r="C16" s="23">
        <v>8.4</v>
      </c>
    </row>
    <row r="17" spans="1:5" x14ac:dyDescent="0.3">
      <c r="B17" s="23" t="s">
        <v>133</v>
      </c>
      <c r="C17" s="23">
        <v>23.24</v>
      </c>
    </row>
    <row r="18" spans="1:5" x14ac:dyDescent="0.3">
      <c r="B18" s="23" t="s">
        <v>134</v>
      </c>
      <c r="C18" s="23">
        <v>27.2</v>
      </c>
      <c r="E18" s="23" t="s">
        <v>256</v>
      </c>
    </row>
    <row r="20" spans="1:5" x14ac:dyDescent="0.3">
      <c r="A20" s="23">
        <v>7</v>
      </c>
      <c r="B20" s="23" t="s">
        <v>136</v>
      </c>
    </row>
    <row r="21" spans="1:5" x14ac:dyDescent="0.3">
      <c r="B21" s="23" t="s">
        <v>138</v>
      </c>
    </row>
    <row r="22" spans="1:5" x14ac:dyDescent="0.3">
      <c r="B22" s="23" t="s">
        <v>137</v>
      </c>
    </row>
    <row r="23" spans="1:5" x14ac:dyDescent="0.3">
      <c r="B23" s="23" t="s">
        <v>144</v>
      </c>
    </row>
    <row r="25" spans="1:5" x14ac:dyDescent="0.3">
      <c r="A25" s="23">
        <v>8</v>
      </c>
      <c r="B25" s="23" t="s">
        <v>148</v>
      </c>
    </row>
    <row r="26" spans="1:5" x14ac:dyDescent="0.3">
      <c r="B26" s="23" t="s">
        <v>149</v>
      </c>
    </row>
    <row r="27" spans="1:5" x14ac:dyDescent="0.3">
      <c r="B27" s="23" t="s">
        <v>150</v>
      </c>
    </row>
    <row r="29" spans="1:5" x14ac:dyDescent="0.3">
      <c r="A29" s="23">
        <v>9</v>
      </c>
      <c r="B29" s="23" t="s">
        <v>151</v>
      </c>
    </row>
    <row r="30" spans="1:5" x14ac:dyDescent="0.3">
      <c r="B30" s="23" t="s">
        <v>152</v>
      </c>
    </row>
    <row r="31" spans="1:5" x14ac:dyDescent="0.3">
      <c r="B31" s="23" t="s">
        <v>153</v>
      </c>
    </row>
    <row r="32" spans="1:5" x14ac:dyDescent="0.3">
      <c r="B32" s="23" t="s">
        <v>154</v>
      </c>
    </row>
    <row r="33" spans="1:2" x14ac:dyDescent="0.3">
      <c r="B33" s="23" t="s">
        <v>155</v>
      </c>
    </row>
    <row r="35" spans="1:2" x14ac:dyDescent="0.3">
      <c r="A35" s="23">
        <v>10</v>
      </c>
      <c r="B35" s="23" t="s">
        <v>156</v>
      </c>
    </row>
    <row r="37" spans="1:2" x14ac:dyDescent="0.3">
      <c r="A37" s="23">
        <v>11</v>
      </c>
      <c r="B37" s="23" t="s">
        <v>176</v>
      </c>
    </row>
    <row r="38" spans="1:2" x14ac:dyDescent="0.3">
      <c r="B38" s="23" t="s">
        <v>177</v>
      </c>
    </row>
    <row r="39" spans="1:2" x14ac:dyDescent="0.3">
      <c r="B39" s="23" t="s">
        <v>178</v>
      </c>
    </row>
    <row r="40" spans="1:2" x14ac:dyDescent="0.3">
      <c r="B40" s="23" t="s">
        <v>180</v>
      </c>
    </row>
    <row r="41" spans="1:2" x14ac:dyDescent="0.3">
      <c r="B41" s="23" t="s">
        <v>137</v>
      </c>
    </row>
    <row r="43" spans="1:2" x14ac:dyDescent="0.3">
      <c r="A43" s="23">
        <v>12</v>
      </c>
      <c r="B43" s="23" t="s">
        <v>229</v>
      </c>
    </row>
    <row r="44" spans="1:2" x14ac:dyDescent="0.3">
      <c r="B44" s="23" t="s">
        <v>230</v>
      </c>
    </row>
    <row r="45" spans="1:2" x14ac:dyDescent="0.3">
      <c r="B45" s="23" t="s">
        <v>233</v>
      </c>
    </row>
    <row r="46" spans="1:2" x14ac:dyDescent="0.3">
      <c r="B46" s="23" t="s">
        <v>234</v>
      </c>
    </row>
    <row r="47" spans="1:2" x14ac:dyDescent="0.3">
      <c r="B47" s="23" t="s">
        <v>231</v>
      </c>
    </row>
    <row r="48" spans="1:2" x14ac:dyDescent="0.3">
      <c r="B48" s="23" t="s">
        <v>235</v>
      </c>
    </row>
    <row r="49" spans="1:3" x14ac:dyDescent="0.3">
      <c r="B49" s="23" t="s">
        <v>232</v>
      </c>
    </row>
    <row r="50" spans="1:3" x14ac:dyDescent="0.3">
      <c r="C50" s="30" t="s">
        <v>253</v>
      </c>
    </row>
    <row r="51" spans="1:3" x14ac:dyDescent="0.3">
      <c r="C51" s="31" t="s">
        <v>236</v>
      </c>
    </row>
    <row r="52" spans="1:3" x14ac:dyDescent="0.3">
      <c r="C52" s="30" t="s">
        <v>254</v>
      </c>
    </row>
    <row r="53" spans="1:3" x14ac:dyDescent="0.3">
      <c r="C53" s="31" t="s">
        <v>237</v>
      </c>
    </row>
    <row r="54" spans="1:3" x14ac:dyDescent="0.3">
      <c r="C54" s="30" t="s">
        <v>255</v>
      </c>
    </row>
    <row r="56" spans="1:3" x14ac:dyDescent="0.3">
      <c r="A56" s="23">
        <v>13</v>
      </c>
      <c r="B56" s="23" t="s">
        <v>238</v>
      </c>
    </row>
    <row r="57" spans="1:3" x14ac:dyDescent="0.3">
      <c r="B57" s="23" t="s">
        <v>239</v>
      </c>
    </row>
    <row r="58" spans="1:3" x14ac:dyDescent="0.3">
      <c r="B58" s="23" t="s">
        <v>240</v>
      </c>
      <c r="C58" s="23" t="s">
        <v>241</v>
      </c>
    </row>
    <row r="60" spans="1:3" x14ac:dyDescent="0.3">
      <c r="A60" s="23">
        <v>14</v>
      </c>
      <c r="B60" s="23" t="s">
        <v>221</v>
      </c>
    </row>
    <row r="61" spans="1:3" x14ac:dyDescent="0.3">
      <c r="B61" s="23" t="s">
        <v>222</v>
      </c>
    </row>
    <row r="62" spans="1:3" x14ac:dyDescent="0.3">
      <c r="B62" s="23" t="s">
        <v>243</v>
      </c>
    </row>
    <row r="64" spans="1:3" x14ac:dyDescent="0.3">
      <c r="A64" s="23">
        <v>15</v>
      </c>
      <c r="B64" s="23" t="s">
        <v>223</v>
      </c>
    </row>
    <row r="65" spans="1:4" x14ac:dyDescent="0.3">
      <c r="B65" s="23" t="s">
        <v>224</v>
      </c>
    </row>
    <row r="67" spans="1:4" x14ac:dyDescent="0.3">
      <c r="A67" s="23">
        <v>16</v>
      </c>
      <c r="B67" s="23" t="s">
        <v>225</v>
      </c>
    </row>
    <row r="68" spans="1:4" x14ac:dyDescent="0.3">
      <c r="B68" s="23" t="s">
        <v>227</v>
      </c>
    </row>
    <row r="69" spans="1:4" x14ac:dyDescent="0.3">
      <c r="B69" s="23" t="s">
        <v>226</v>
      </c>
    </row>
    <row r="70" spans="1:4" x14ac:dyDescent="0.3">
      <c r="B70" s="23" t="s">
        <v>228</v>
      </c>
    </row>
    <row r="71" spans="1:4" x14ac:dyDescent="0.3">
      <c r="B71" s="23" t="s">
        <v>264</v>
      </c>
      <c r="C71" t="s">
        <v>250</v>
      </c>
      <c r="D71">
        <v>6.0000000000000001E-3</v>
      </c>
    </row>
    <row r="72" spans="1:4" x14ac:dyDescent="0.3">
      <c r="C72" t="s">
        <v>251</v>
      </c>
      <c r="D72">
        <v>1.2999999999999999E-2</v>
      </c>
    </row>
    <row r="74" spans="1:4" x14ac:dyDescent="0.3">
      <c r="A74" s="23">
        <v>17</v>
      </c>
      <c r="B74" s="23" t="s">
        <v>265</v>
      </c>
    </row>
    <row r="75" spans="1:4" x14ac:dyDescent="0.3">
      <c r="C75" t="s">
        <v>158</v>
      </c>
      <c r="D75">
        <v>8.6</v>
      </c>
    </row>
    <row r="76" spans="1:4" x14ac:dyDescent="0.3">
      <c r="C76" t="s">
        <v>159</v>
      </c>
      <c r="D76">
        <v>23.5</v>
      </c>
    </row>
    <row r="77" spans="1:4" x14ac:dyDescent="0.3">
      <c r="C77" t="s">
        <v>160</v>
      </c>
      <c r="D77">
        <v>27</v>
      </c>
    </row>
    <row r="78" spans="1:4" x14ac:dyDescent="0.3">
      <c r="C78" t="s">
        <v>249</v>
      </c>
      <c r="D78">
        <v>0</v>
      </c>
    </row>
    <row r="79" spans="1:4" x14ac:dyDescent="0.3">
      <c r="C79" t="s">
        <v>250</v>
      </c>
      <c r="D79">
        <v>6.0000000000000001E-3</v>
      </c>
    </row>
    <row r="80" spans="1:4" x14ac:dyDescent="0.3">
      <c r="C80" t="s">
        <v>251</v>
      </c>
      <c r="D80">
        <v>1.2999999999999999E-2</v>
      </c>
    </row>
    <row r="81" spans="1:12" x14ac:dyDescent="0.3">
      <c r="C81" t="s">
        <v>261</v>
      </c>
      <c r="D81" s="33">
        <v>500000</v>
      </c>
    </row>
    <row r="82" spans="1:12" x14ac:dyDescent="0.3">
      <c r="B82" s="23" t="s">
        <v>266</v>
      </c>
      <c r="C82" t="s">
        <v>262</v>
      </c>
      <c r="D82">
        <v>5.0000000000000001E-3</v>
      </c>
    </row>
    <row r="84" spans="1:12" x14ac:dyDescent="0.3">
      <c r="A84" s="23">
        <v>18</v>
      </c>
      <c r="B84" s="23" t="s">
        <v>268</v>
      </c>
    </row>
    <row r="85" spans="1:12" x14ac:dyDescent="0.3">
      <c r="B85" s="23" t="s">
        <v>270</v>
      </c>
    </row>
    <row r="86" spans="1:12" x14ac:dyDescent="0.3">
      <c r="B86" s="23" t="s">
        <v>272</v>
      </c>
    </row>
    <row r="87" spans="1:12" x14ac:dyDescent="0.3">
      <c r="B87" s="23" t="s">
        <v>267</v>
      </c>
      <c r="C87" s="23" t="s">
        <v>241</v>
      </c>
    </row>
    <row r="89" spans="1:12" x14ac:dyDescent="0.3">
      <c r="A89" s="23">
        <v>19</v>
      </c>
      <c r="B89" s="23" t="s">
        <v>269</v>
      </c>
    </row>
    <row r="90" spans="1:12" x14ac:dyDescent="0.3">
      <c r="B90" s="23" t="s">
        <v>271</v>
      </c>
      <c r="L90" s="23">
        <v>1.1333333333333334E-3</v>
      </c>
    </row>
    <row r="91" spans="1:12" x14ac:dyDescent="0.3">
      <c r="B91" s="23" t="s">
        <v>273</v>
      </c>
    </row>
    <row r="92" spans="1:12" x14ac:dyDescent="0.3">
      <c r="B92" s="23" t="s">
        <v>267</v>
      </c>
      <c r="C92" s="23" t="s">
        <v>241</v>
      </c>
    </row>
    <row r="94" spans="1:12" x14ac:dyDescent="0.3">
      <c r="A94" s="23">
        <v>20</v>
      </c>
      <c r="B94" s="23" t="s">
        <v>274</v>
      </c>
    </row>
    <row r="95" spans="1:12" x14ac:dyDescent="0.3">
      <c r="B95" s="23" t="s">
        <v>275</v>
      </c>
    </row>
    <row r="96" spans="1:12" x14ac:dyDescent="0.3">
      <c r="B96" s="23" t="s">
        <v>276</v>
      </c>
    </row>
    <row r="97" spans="1:14" x14ac:dyDescent="0.3">
      <c r="B97" s="23" t="s">
        <v>277</v>
      </c>
    </row>
    <row r="98" spans="1:14" x14ac:dyDescent="0.3">
      <c r="B98" s="23" t="s">
        <v>267</v>
      </c>
      <c r="C98" s="23" t="s">
        <v>241</v>
      </c>
    </row>
    <row r="99" spans="1:14" x14ac:dyDescent="0.3">
      <c r="B99" s="35" t="s">
        <v>278</v>
      </c>
      <c r="C99" s="34"/>
      <c r="D99" s="34"/>
    </row>
    <row r="100" spans="1:14" x14ac:dyDescent="0.3">
      <c r="B100" s="23" t="s">
        <v>279</v>
      </c>
    </row>
    <row r="102" spans="1:14" x14ac:dyDescent="0.3">
      <c r="A102" s="23">
        <v>21</v>
      </c>
      <c r="B102" s="23" t="s">
        <v>280</v>
      </c>
      <c r="L102" s="23" t="s">
        <v>285</v>
      </c>
      <c r="M102" s="23" t="s">
        <v>286</v>
      </c>
    </row>
    <row r="103" spans="1:14" x14ac:dyDescent="0.3">
      <c r="B103" s="23" t="s">
        <v>281</v>
      </c>
    </row>
    <row r="104" spans="1:14" x14ac:dyDescent="0.3">
      <c r="B104" s="23" t="s">
        <v>282</v>
      </c>
    </row>
    <row r="105" spans="1:14" x14ac:dyDescent="0.3">
      <c r="B105" s="23" t="s">
        <v>283</v>
      </c>
    </row>
    <row r="106" spans="1:14" x14ac:dyDescent="0.3">
      <c r="B106" s="23" t="s">
        <v>284</v>
      </c>
      <c r="J106" s="34"/>
      <c r="K106" s="34"/>
      <c r="L106" s="34"/>
      <c r="M106" s="34"/>
    </row>
    <row r="107" spans="1:14" x14ac:dyDescent="0.3">
      <c r="B107" s="23" t="s">
        <v>277</v>
      </c>
    </row>
    <row r="108" spans="1:14" x14ac:dyDescent="0.3">
      <c r="B108" s="23" t="s">
        <v>267</v>
      </c>
      <c r="C108" s="23" t="s">
        <v>241</v>
      </c>
    </row>
    <row r="110" spans="1:14" x14ac:dyDescent="0.3">
      <c r="A110" s="23">
        <v>22</v>
      </c>
      <c r="B110" s="23" t="s">
        <v>287</v>
      </c>
    </row>
    <row r="111" spans="1:14" x14ac:dyDescent="0.3">
      <c r="B111" s="23" t="s">
        <v>288</v>
      </c>
    </row>
    <row r="112" spans="1:14" x14ac:dyDescent="0.3">
      <c r="B112" s="23" t="s">
        <v>289</v>
      </c>
      <c r="E112" s="34"/>
      <c r="F112" s="34"/>
      <c r="G112" s="34"/>
      <c r="H112" s="34"/>
      <c r="I112" s="34"/>
      <c r="J112" s="34"/>
      <c r="K112" s="34"/>
      <c r="L112" s="34"/>
      <c r="M112" s="34"/>
      <c r="N112" s="34"/>
    </row>
    <row r="113" spans="1:14" x14ac:dyDescent="0.3">
      <c r="B113" s="23" t="s">
        <v>126</v>
      </c>
    </row>
    <row r="114" spans="1:14" x14ac:dyDescent="0.3">
      <c r="B114" s="23" t="s">
        <v>291</v>
      </c>
    </row>
    <row r="115" spans="1:14" x14ac:dyDescent="0.3">
      <c r="B115" s="23" t="s">
        <v>290</v>
      </c>
      <c r="C115" s="34" t="s">
        <v>292</v>
      </c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</row>
    <row r="117" spans="1:14" x14ac:dyDescent="0.3">
      <c r="B117" s="23" t="s">
        <v>297</v>
      </c>
    </row>
    <row r="118" spans="1:14" x14ac:dyDescent="0.3">
      <c r="B118" s="23" t="s">
        <v>296</v>
      </c>
    </row>
    <row r="119" spans="1:14" x14ac:dyDescent="0.3">
      <c r="B119" s="23" t="s">
        <v>293</v>
      </c>
    </row>
    <row r="120" spans="1:14" x14ac:dyDescent="0.3">
      <c r="B120" s="23" t="s">
        <v>294</v>
      </c>
    </row>
    <row r="121" spans="1:14" x14ac:dyDescent="0.3">
      <c r="B121" s="23" t="s">
        <v>295</v>
      </c>
    </row>
    <row r="123" spans="1:14" x14ac:dyDescent="0.3">
      <c r="A123" s="23">
        <v>23</v>
      </c>
      <c r="B123" s="23" t="s">
        <v>298</v>
      </c>
    </row>
    <row r="124" spans="1:14" x14ac:dyDescent="0.3">
      <c r="B124" s="23" t="s">
        <v>299</v>
      </c>
    </row>
    <row r="125" spans="1:14" x14ac:dyDescent="0.3">
      <c r="B125" s="23" t="s">
        <v>150</v>
      </c>
    </row>
    <row r="126" spans="1:14" x14ac:dyDescent="0.3">
      <c r="B126" s="23" t="s">
        <v>301</v>
      </c>
    </row>
    <row r="127" spans="1:14" x14ac:dyDescent="0.3">
      <c r="B127" s="23" t="s">
        <v>302</v>
      </c>
    </row>
    <row r="129" spans="1:14" x14ac:dyDescent="0.3">
      <c r="A129" s="23">
        <v>24</v>
      </c>
      <c r="B129" s="23" t="s">
        <v>349</v>
      </c>
    </row>
    <row r="130" spans="1:14" x14ac:dyDescent="0.3">
      <c r="B130" s="23" t="s">
        <v>303</v>
      </c>
    </row>
    <row r="131" spans="1:14" x14ac:dyDescent="0.3">
      <c r="B131" s="34" t="s">
        <v>304</v>
      </c>
      <c r="C131" s="34"/>
      <c r="D131" s="34"/>
      <c r="E131" s="34"/>
      <c r="F131" s="34"/>
      <c r="G131" s="34"/>
      <c r="H131" s="34"/>
      <c r="I131" s="34"/>
      <c r="J131" s="34"/>
      <c r="K131" s="34"/>
      <c r="L131" s="34"/>
    </row>
    <row r="132" spans="1:14" x14ac:dyDescent="0.3">
      <c r="B132" s="23" t="s">
        <v>305</v>
      </c>
    </row>
    <row r="133" spans="1:14" x14ac:dyDescent="0.3">
      <c r="B133" s="23" t="s">
        <v>371</v>
      </c>
    </row>
    <row r="134" spans="1:14" x14ac:dyDescent="0.3">
      <c r="B134" s="38" t="s">
        <v>307</v>
      </c>
    </row>
    <row r="135" spans="1:14" x14ac:dyDescent="0.3">
      <c r="B135" s="38" t="s">
        <v>315</v>
      </c>
    </row>
    <row r="136" spans="1:14" x14ac:dyDescent="0.3">
      <c r="B136" s="23" t="s">
        <v>309</v>
      </c>
    </row>
    <row r="137" spans="1:14" x14ac:dyDescent="0.3">
      <c r="B137" s="23" t="s">
        <v>348</v>
      </c>
    </row>
    <row r="139" spans="1:14" x14ac:dyDescent="0.3">
      <c r="A139" s="23">
        <v>25</v>
      </c>
      <c r="B139" s="23" t="s">
        <v>350</v>
      </c>
    </row>
    <row r="140" spans="1:14" x14ac:dyDescent="0.3">
      <c r="B140" s="23" t="s">
        <v>351</v>
      </c>
    </row>
    <row r="141" spans="1:14" x14ac:dyDescent="0.3">
      <c r="B141" s="23" t="s">
        <v>352</v>
      </c>
    </row>
    <row r="142" spans="1:14" x14ac:dyDescent="0.3">
      <c r="B142" s="34" t="s">
        <v>353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</row>
    <row r="143" spans="1:14" x14ac:dyDescent="0.3">
      <c r="B143" s="23" t="s">
        <v>354</v>
      </c>
      <c r="C143" s="23" t="s">
        <v>241</v>
      </c>
    </row>
    <row r="144" spans="1:14" x14ac:dyDescent="0.3">
      <c r="B144" s="23" t="s">
        <v>297</v>
      </c>
    </row>
    <row r="145" spans="1:13" x14ac:dyDescent="0.3">
      <c r="B145" s="23" t="s">
        <v>296</v>
      </c>
    </row>
    <row r="146" spans="1:13" x14ac:dyDescent="0.3">
      <c r="B146" s="23" t="s">
        <v>293</v>
      </c>
    </row>
    <row r="147" spans="1:13" x14ac:dyDescent="0.3">
      <c r="B147" s="23" t="s">
        <v>355</v>
      </c>
    </row>
    <row r="148" spans="1:13" x14ac:dyDescent="0.3">
      <c r="B148" s="23" t="s">
        <v>295</v>
      </c>
    </row>
    <row r="149" spans="1:13" x14ac:dyDescent="0.3">
      <c r="B149" s="40" t="s">
        <v>356</v>
      </c>
      <c r="C149" s="40"/>
      <c r="D149" s="40"/>
    </row>
    <row r="152" spans="1:13" x14ac:dyDescent="0.3">
      <c r="A152" s="23">
        <v>26</v>
      </c>
      <c r="B152" s="23" t="s">
        <v>311</v>
      </c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</row>
    <row r="153" spans="1:13" x14ac:dyDescent="0.3">
      <c r="B153" s="23" t="s">
        <v>316</v>
      </c>
    </row>
    <row r="154" spans="1:13" x14ac:dyDescent="0.3">
      <c r="B154" s="23" t="s">
        <v>310</v>
      </c>
    </row>
    <row r="155" spans="1:13" x14ac:dyDescent="0.3">
      <c r="B155" s="23" t="s">
        <v>312</v>
      </c>
    </row>
    <row r="156" spans="1:13" x14ac:dyDescent="0.3">
      <c r="B156" s="23" t="s">
        <v>313</v>
      </c>
    </row>
    <row r="157" spans="1:13" x14ac:dyDescent="0.3">
      <c r="B157" s="23" t="s">
        <v>314</v>
      </c>
    </row>
    <row r="159" spans="1:13" x14ac:dyDescent="0.3">
      <c r="A159" s="23">
        <v>27</v>
      </c>
      <c r="B159" s="23" t="s">
        <v>311</v>
      </c>
    </row>
    <row r="160" spans="1:13" x14ac:dyDescent="0.3">
      <c r="B160" s="23" t="s">
        <v>317</v>
      </c>
    </row>
    <row r="161" spans="1:12" x14ac:dyDescent="0.3">
      <c r="B161" s="23" t="s">
        <v>318</v>
      </c>
    </row>
    <row r="162" spans="1:12" x14ac:dyDescent="0.3">
      <c r="B162" s="23" t="s">
        <v>314</v>
      </c>
    </row>
    <row r="163" spans="1:12" x14ac:dyDescent="0.3">
      <c r="B163" s="23" t="s">
        <v>319</v>
      </c>
    </row>
    <row r="164" spans="1:12" x14ac:dyDescent="0.3">
      <c r="B164" s="23" t="s">
        <v>320</v>
      </c>
    </row>
    <row r="166" spans="1:12" x14ac:dyDescent="0.3">
      <c r="A166" s="23">
        <v>28</v>
      </c>
      <c r="B166" s="23" t="s">
        <v>361</v>
      </c>
    </row>
    <row r="167" spans="1:12" x14ac:dyDescent="0.3">
      <c r="B167" s="23" t="s">
        <v>316</v>
      </c>
    </row>
    <row r="168" spans="1:12" x14ac:dyDescent="0.3">
      <c r="B168" s="34" t="s">
        <v>304</v>
      </c>
      <c r="C168" s="34"/>
      <c r="D168" s="34"/>
      <c r="E168" s="34"/>
      <c r="F168" s="34"/>
      <c r="G168" s="34"/>
      <c r="H168" s="34"/>
      <c r="I168" s="34"/>
      <c r="J168" s="34"/>
      <c r="K168" s="34"/>
      <c r="L168" s="34"/>
    </row>
    <row r="169" spans="1:12" x14ac:dyDescent="0.3">
      <c r="B169" s="23" t="s">
        <v>362</v>
      </c>
    </row>
    <row r="170" spans="1:12" x14ac:dyDescent="0.3">
      <c r="B170" s="23" t="s">
        <v>363</v>
      </c>
    </row>
    <row r="171" spans="1:12" x14ac:dyDescent="0.3">
      <c r="B171" s="23" t="s">
        <v>370</v>
      </c>
    </row>
    <row r="172" spans="1:12" x14ac:dyDescent="0.3">
      <c r="B172" s="38" t="s">
        <v>307</v>
      </c>
    </row>
    <row r="173" spans="1:12" x14ac:dyDescent="0.3">
      <c r="B173" s="38" t="s">
        <v>364</v>
      </c>
    </row>
    <row r="174" spans="1:12" x14ac:dyDescent="0.3">
      <c r="B174" s="23" t="s">
        <v>366</v>
      </c>
    </row>
    <row r="175" spans="1:12" x14ac:dyDescent="0.3">
      <c r="B175" s="23" t="s">
        <v>367</v>
      </c>
    </row>
    <row r="176" spans="1:12" x14ac:dyDescent="0.3">
      <c r="B176" s="23" t="s">
        <v>368</v>
      </c>
    </row>
    <row r="177" spans="1:13" x14ac:dyDescent="0.3">
      <c r="B177" s="23" t="s">
        <v>309</v>
      </c>
    </row>
    <row r="178" spans="1:13" x14ac:dyDescent="0.3">
      <c r="B178" s="23" t="s">
        <v>365</v>
      </c>
    </row>
    <row r="181" spans="1:13" x14ac:dyDescent="0.3">
      <c r="A181" s="23">
        <v>29</v>
      </c>
      <c r="B181" s="23" t="s">
        <v>402</v>
      </c>
    </row>
    <row r="182" spans="1:13" x14ac:dyDescent="0.3">
      <c r="B182" s="23" t="s">
        <v>399</v>
      </c>
    </row>
    <row r="183" spans="1:13" x14ac:dyDescent="0.3">
      <c r="B183" s="23" t="s">
        <v>354</v>
      </c>
      <c r="C183" s="23" t="s">
        <v>400</v>
      </c>
    </row>
    <row r="184" spans="1:13" x14ac:dyDescent="0.3">
      <c r="B184" s="23" t="s">
        <v>401</v>
      </c>
      <c r="D184" s="34"/>
      <c r="E184" s="34"/>
      <c r="F184" s="34"/>
      <c r="G184" s="34"/>
      <c r="H184" s="34"/>
      <c r="I184" s="34"/>
      <c r="J184" s="34"/>
      <c r="K184" s="34"/>
      <c r="L184" s="34"/>
      <c r="M184" s="34"/>
    </row>
    <row r="185" spans="1:13" x14ac:dyDescent="0.3">
      <c r="B185" s="23" t="s">
        <v>354</v>
      </c>
      <c r="C185" s="23" t="s">
        <v>241</v>
      </c>
    </row>
    <row r="186" spans="1:13" x14ac:dyDescent="0.3">
      <c r="B186" s="23" t="s">
        <v>403</v>
      </c>
    </row>
    <row r="187" spans="1:13" x14ac:dyDescent="0.3">
      <c r="B187" s="23" t="s">
        <v>404</v>
      </c>
    </row>
    <row r="188" spans="1:13" x14ac:dyDescent="0.3">
      <c r="B188" s="23" t="s">
        <v>405</v>
      </c>
    </row>
    <row r="190" spans="1:13" x14ac:dyDescent="0.3">
      <c r="A190" s="23">
        <v>30</v>
      </c>
      <c r="B190" s="23" t="s">
        <v>406</v>
      </c>
    </row>
    <row r="191" spans="1:13" x14ac:dyDescent="0.3">
      <c r="B191" s="23" t="s">
        <v>407</v>
      </c>
      <c r="C191" s="23" t="s">
        <v>408</v>
      </c>
    </row>
    <row r="192" spans="1:13" x14ac:dyDescent="0.3">
      <c r="B192" s="23" t="s">
        <v>409</v>
      </c>
    </row>
    <row r="193" spans="1:15" x14ac:dyDescent="0.3">
      <c r="B193" s="23" t="s">
        <v>410</v>
      </c>
    </row>
    <row r="194" spans="1:15" x14ac:dyDescent="0.3">
      <c r="B194" s="23" t="s">
        <v>411</v>
      </c>
    </row>
    <row r="195" spans="1:15" x14ac:dyDescent="0.3">
      <c r="B195" s="23" t="s">
        <v>526</v>
      </c>
    </row>
    <row r="197" spans="1:15" x14ac:dyDescent="0.3">
      <c r="A197" s="23">
        <v>31</v>
      </c>
      <c r="B197" s="23" t="s">
        <v>534</v>
      </c>
    </row>
    <row r="198" spans="1:15" x14ac:dyDescent="0.3">
      <c r="B198" s="23" t="s">
        <v>407</v>
      </c>
      <c r="C198" s="34" t="s">
        <v>535</v>
      </c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</row>
    <row r="199" spans="1:15" x14ac:dyDescent="0.3">
      <c r="B199" s="23" t="s">
        <v>354</v>
      </c>
      <c r="C199" s="23" t="s">
        <v>241</v>
      </c>
    </row>
    <row r="200" spans="1:15" x14ac:dyDescent="0.3">
      <c r="B200" s="23" t="s">
        <v>536</v>
      </c>
    </row>
    <row r="201" spans="1:15" x14ac:dyDescent="0.3">
      <c r="B201" s="23" t="s">
        <v>537</v>
      </c>
    </row>
    <row r="202" spans="1:15" x14ac:dyDescent="0.3">
      <c r="B202" s="53" t="s">
        <v>541</v>
      </c>
    </row>
    <row r="204" spans="1:15" x14ac:dyDescent="0.3">
      <c r="B204" s="53" t="s">
        <v>538</v>
      </c>
    </row>
    <row r="205" spans="1:15" x14ac:dyDescent="0.3">
      <c r="B205" s="53" t="s">
        <v>540</v>
      </c>
      <c r="D205" s="34" t="s">
        <v>535</v>
      </c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</row>
    <row r="206" spans="1:15" x14ac:dyDescent="0.3">
      <c r="B206" s="53" t="s">
        <v>539</v>
      </c>
    </row>
    <row r="211" spans="1:3" x14ac:dyDescent="0.3">
      <c r="A211" s="23">
        <v>32</v>
      </c>
      <c r="B211" s="53" t="s">
        <v>763</v>
      </c>
    </row>
    <row r="212" spans="1:3" x14ac:dyDescent="0.3">
      <c r="B212" s="53" t="s">
        <v>764</v>
      </c>
    </row>
    <row r="213" spans="1:3" x14ac:dyDescent="0.3">
      <c r="B213" s="53" t="s">
        <v>765</v>
      </c>
    </row>
    <row r="214" spans="1:3" x14ac:dyDescent="0.3">
      <c r="B214" s="53" t="s">
        <v>766</v>
      </c>
      <c r="C214" s="53" t="s">
        <v>767</v>
      </c>
    </row>
    <row r="215" spans="1:3" x14ac:dyDescent="0.3">
      <c r="B215" s="53" t="s">
        <v>354</v>
      </c>
      <c r="C215" s="23" t="s">
        <v>769</v>
      </c>
    </row>
    <row r="216" spans="1:3" x14ac:dyDescent="0.3">
      <c r="B216" s="53" t="s">
        <v>768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4B51-F2E7-498B-B22B-3D79EFAAE66E}">
  <dimension ref="A2:A17"/>
  <sheetViews>
    <sheetView workbookViewId="0">
      <selection activeCell="A8" sqref="A8"/>
    </sheetView>
  </sheetViews>
  <sheetFormatPr defaultRowHeight="14.4" x14ac:dyDescent="0.3"/>
  <sheetData>
    <row r="2" spans="1:1" x14ac:dyDescent="0.3">
      <c r="A2" t="s">
        <v>639</v>
      </c>
    </row>
    <row r="3" spans="1:1" x14ac:dyDescent="0.3">
      <c r="A3" t="s">
        <v>640</v>
      </c>
    </row>
    <row r="4" spans="1:1" x14ac:dyDescent="0.3">
      <c r="A4" t="s">
        <v>641</v>
      </c>
    </row>
    <row r="6" spans="1:1" x14ac:dyDescent="0.3">
      <c r="A6" t="s">
        <v>642</v>
      </c>
    </row>
    <row r="7" spans="1:1" x14ac:dyDescent="0.3">
      <c r="A7" t="s">
        <v>643</v>
      </c>
    </row>
    <row r="8" spans="1:1" x14ac:dyDescent="0.3">
      <c r="A8" t="s">
        <v>644</v>
      </c>
    </row>
    <row r="9" spans="1:1" x14ac:dyDescent="0.3">
      <c r="A9" t="s">
        <v>645</v>
      </c>
    </row>
    <row r="11" spans="1:1" x14ac:dyDescent="0.3">
      <c r="A11" t="s">
        <v>646</v>
      </c>
    </row>
    <row r="13" spans="1:1" x14ac:dyDescent="0.3">
      <c r="A13" t="s">
        <v>647</v>
      </c>
    </row>
    <row r="14" spans="1:1" x14ac:dyDescent="0.3">
      <c r="A14" t="s">
        <v>648</v>
      </c>
    </row>
    <row r="15" spans="1:1" x14ac:dyDescent="0.3">
      <c r="A15" t="s">
        <v>649</v>
      </c>
    </row>
    <row r="17" spans="1:1" x14ac:dyDescent="0.3">
      <c r="A17" t="s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46E2-A73F-4070-94BC-26317C384194}">
  <dimension ref="A1:AS193"/>
  <sheetViews>
    <sheetView topLeftCell="U51" workbookViewId="0">
      <selection activeCell="AC54" sqref="AC54"/>
    </sheetView>
  </sheetViews>
  <sheetFormatPr defaultRowHeight="14.4" x14ac:dyDescent="0.3"/>
  <cols>
    <col min="1" max="1" width="16.109375" customWidth="1"/>
    <col min="2" max="2" width="15.109375" customWidth="1"/>
    <col min="3" max="3" width="12.33203125" customWidth="1"/>
    <col min="4" max="4" width="22.109375" customWidth="1"/>
    <col min="7" max="7" width="13.109375" customWidth="1"/>
    <col min="8" max="8" width="13.33203125" customWidth="1"/>
    <col min="12" max="12" width="18.6640625" customWidth="1"/>
    <col min="13" max="13" width="12.44140625" customWidth="1"/>
    <col min="14" max="14" width="18.5546875" customWidth="1"/>
    <col min="16" max="16" width="8.6640625" customWidth="1"/>
    <col min="17" max="17" width="9.5546875" bestFit="1" customWidth="1"/>
    <col min="21" max="21" width="16.33203125" customWidth="1"/>
    <col min="24" max="24" width="17.33203125" customWidth="1"/>
    <col min="32" max="32" width="19.109375" customWidth="1"/>
    <col min="34" max="34" width="11.6640625" customWidth="1"/>
    <col min="40" max="40" width="27.33203125" bestFit="1" customWidth="1"/>
    <col min="41" max="41" width="16.109375" customWidth="1"/>
    <col min="43" max="43" width="21.109375" customWidth="1"/>
  </cols>
  <sheetData>
    <row r="1" spans="1:45" x14ac:dyDescent="0.3">
      <c r="AN1" s="21" t="s">
        <v>413</v>
      </c>
      <c r="AO1" s="18"/>
      <c r="AP1" t="s">
        <v>428</v>
      </c>
      <c r="AQ1" s="52" t="s">
        <v>527</v>
      </c>
      <c r="AR1" t="s">
        <v>555</v>
      </c>
      <c r="AS1" t="s">
        <v>425</v>
      </c>
    </row>
    <row r="2" spans="1:45" x14ac:dyDescent="0.3">
      <c r="A2" s="21" t="s">
        <v>0</v>
      </c>
      <c r="B2" s="18"/>
      <c r="C2" s="18"/>
      <c r="AN2" t="s">
        <v>412</v>
      </c>
      <c r="AO2" t="s">
        <v>414</v>
      </c>
      <c r="AP2">
        <v>28</v>
      </c>
      <c r="AQ2" t="s">
        <v>546</v>
      </c>
      <c r="AS2" t="s">
        <v>426</v>
      </c>
    </row>
    <row r="3" spans="1:45" x14ac:dyDescent="0.3">
      <c r="A3" t="s">
        <v>1</v>
      </c>
      <c r="B3" t="s">
        <v>2</v>
      </c>
      <c r="AA3" s="21" t="s">
        <v>195</v>
      </c>
      <c r="AB3" s="18"/>
      <c r="AC3" s="18"/>
      <c r="AD3" s="18"/>
      <c r="AN3" t="s">
        <v>415</v>
      </c>
      <c r="AO3" t="s">
        <v>547</v>
      </c>
      <c r="AP3">
        <v>28</v>
      </c>
    </row>
    <row r="4" spans="1:45" x14ac:dyDescent="0.3">
      <c r="A4" t="s">
        <v>3</v>
      </c>
      <c r="B4" t="s">
        <v>4</v>
      </c>
      <c r="AA4" t="s">
        <v>1</v>
      </c>
      <c r="AB4" t="s">
        <v>2</v>
      </c>
      <c r="AN4" t="s">
        <v>416</v>
      </c>
      <c r="AO4" t="s">
        <v>532</v>
      </c>
      <c r="AP4">
        <v>28</v>
      </c>
      <c r="AQ4" t="s">
        <v>545</v>
      </c>
      <c r="AR4" s="50" t="s">
        <v>689</v>
      </c>
    </row>
    <row r="5" spans="1:45" x14ac:dyDescent="0.3">
      <c r="A5" t="s">
        <v>196</v>
      </c>
      <c r="AA5" t="s">
        <v>3</v>
      </c>
      <c r="AB5" t="s">
        <v>197</v>
      </c>
      <c r="AN5" t="s">
        <v>417</v>
      </c>
      <c r="AO5" t="s">
        <v>414</v>
      </c>
      <c r="AP5">
        <v>28</v>
      </c>
    </row>
    <row r="6" spans="1:45" x14ac:dyDescent="0.3">
      <c r="A6" s="2" t="s">
        <v>91</v>
      </c>
      <c r="P6" s="21" t="s">
        <v>748</v>
      </c>
      <c r="Q6" s="21"/>
      <c r="AA6" t="s">
        <v>196</v>
      </c>
      <c r="AN6" t="s">
        <v>418</v>
      </c>
      <c r="AO6" t="s">
        <v>414</v>
      </c>
      <c r="AP6">
        <v>28</v>
      </c>
      <c r="AR6" s="50" t="s">
        <v>689</v>
      </c>
    </row>
    <row r="7" spans="1:45" x14ac:dyDescent="0.3">
      <c r="A7" t="s">
        <v>6</v>
      </c>
      <c r="B7" t="s">
        <v>7</v>
      </c>
      <c r="C7" t="s">
        <v>8</v>
      </c>
      <c r="D7" t="s">
        <v>9</v>
      </c>
      <c r="Q7" t="s">
        <v>19</v>
      </c>
      <c r="S7" t="s">
        <v>20</v>
      </c>
      <c r="AA7" s="2" t="s">
        <v>198</v>
      </c>
      <c r="AN7" t="s">
        <v>419</v>
      </c>
      <c r="AO7" t="s">
        <v>427</v>
      </c>
      <c r="AP7">
        <v>28</v>
      </c>
      <c r="AR7" s="50" t="s">
        <v>689</v>
      </c>
    </row>
    <row r="8" spans="1:45" x14ac:dyDescent="0.3">
      <c r="A8" t="s">
        <v>10</v>
      </c>
      <c r="P8" t="s">
        <v>18</v>
      </c>
      <c r="Q8" t="s">
        <v>140</v>
      </c>
      <c r="S8" t="s">
        <v>620</v>
      </c>
      <c r="AB8" t="s">
        <v>199</v>
      </c>
      <c r="AC8" t="s">
        <v>200</v>
      </c>
      <c r="AD8" t="s">
        <v>201</v>
      </c>
      <c r="AE8" t="s">
        <v>202</v>
      </c>
      <c r="AN8" t="s">
        <v>420</v>
      </c>
      <c r="AO8" t="s">
        <v>414</v>
      </c>
      <c r="AP8">
        <v>28</v>
      </c>
    </row>
    <row r="9" spans="1:45" x14ac:dyDescent="0.3">
      <c r="A9">
        <v>0</v>
      </c>
      <c r="B9">
        <v>0.666045</v>
      </c>
      <c r="C9">
        <v>1.4675000000000001E-2</v>
      </c>
      <c r="D9">
        <v>0.63407210000000003</v>
      </c>
      <c r="E9">
        <v>0.69656130000000005</v>
      </c>
      <c r="P9" t="s">
        <v>14</v>
      </c>
      <c r="Q9">
        <f>C16*100</f>
        <v>30.040090000000003</v>
      </c>
      <c r="R9">
        <v>2001.5</v>
      </c>
      <c r="S9">
        <f>I16*100</f>
        <v>14.680869999999999</v>
      </c>
      <c r="AN9" t="s">
        <v>421</v>
      </c>
      <c r="AO9" t="s">
        <v>414</v>
      </c>
      <c r="AP9">
        <v>28</v>
      </c>
      <c r="AQ9" s="50" t="s">
        <v>683</v>
      </c>
    </row>
    <row r="10" spans="1:45" x14ac:dyDescent="0.3">
      <c r="A10">
        <v>1</v>
      </c>
      <c r="B10">
        <v>0.333955</v>
      </c>
      <c r="C10">
        <v>1.4675000000000001E-2</v>
      </c>
      <c r="D10">
        <v>0.30343870000000001</v>
      </c>
      <c r="E10">
        <v>0.36592789999999997</v>
      </c>
      <c r="P10" t="s">
        <v>17</v>
      </c>
      <c r="Q10">
        <f>C19*100</f>
        <v>26.619419999999998</v>
      </c>
      <c r="R10">
        <v>2003.5</v>
      </c>
      <c r="S10">
        <f>I19*100</f>
        <v>13.439539999999999</v>
      </c>
      <c r="AA10" t="s">
        <v>28</v>
      </c>
      <c r="AN10" t="s">
        <v>423</v>
      </c>
    </row>
    <row r="11" spans="1:45" x14ac:dyDescent="0.3">
      <c r="A11" t="s">
        <v>5</v>
      </c>
      <c r="P11" t="s">
        <v>21</v>
      </c>
      <c r="Q11" s="7">
        <f>C22*100</f>
        <v>28.654039999999998</v>
      </c>
      <c r="R11">
        <v>2005.5</v>
      </c>
      <c r="S11">
        <f>I22*100</f>
        <v>14.91188</v>
      </c>
      <c r="AA11">
        <v>0</v>
      </c>
      <c r="AB11">
        <v>0.82830099999999995</v>
      </c>
      <c r="AC11">
        <v>1.2292000000000001E-2</v>
      </c>
      <c r="AD11">
        <v>0.80049820000000005</v>
      </c>
      <c r="AE11">
        <v>0.85294099999999995</v>
      </c>
      <c r="AN11" s="48" t="s">
        <v>542</v>
      </c>
      <c r="AO11" t="s">
        <v>422</v>
      </c>
      <c r="AP11">
        <v>28</v>
      </c>
      <c r="AQ11" t="s">
        <v>546</v>
      </c>
    </row>
    <row r="12" spans="1:45" x14ac:dyDescent="0.3">
      <c r="A12" s="21" t="s">
        <v>11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P12" t="s">
        <v>22</v>
      </c>
      <c r="Q12" s="7">
        <f>C25*100</f>
        <v>31.684180000000001</v>
      </c>
      <c r="R12">
        <v>2007.5</v>
      </c>
      <c r="S12">
        <f>I25*100</f>
        <v>15.925829999999999</v>
      </c>
      <c r="AA12">
        <v>1</v>
      </c>
      <c r="AB12">
        <v>0.17169899999999999</v>
      </c>
      <c r="AC12">
        <v>1.2292000000000001E-2</v>
      </c>
      <c r="AD12">
        <v>0.147059</v>
      </c>
      <c r="AE12">
        <v>0.19950180000000001</v>
      </c>
      <c r="AN12" s="48" t="s">
        <v>543</v>
      </c>
      <c r="AO12" t="s">
        <v>422</v>
      </c>
      <c r="AQ12" t="s">
        <v>607</v>
      </c>
      <c r="AR12" t="s">
        <v>549</v>
      </c>
    </row>
    <row r="13" spans="1:45" x14ac:dyDescent="0.3">
      <c r="B13" t="s">
        <v>1</v>
      </c>
      <c r="C13" t="s">
        <v>15</v>
      </c>
      <c r="H13" t="s">
        <v>1</v>
      </c>
      <c r="I13" t="s">
        <v>29</v>
      </c>
      <c r="P13" t="s">
        <v>23</v>
      </c>
      <c r="Q13" s="7">
        <f>C28*100</f>
        <v>32.413820000000001</v>
      </c>
      <c r="R13">
        <v>2009.5</v>
      </c>
      <c r="S13">
        <f>I28*100</f>
        <v>17.521419999999999</v>
      </c>
      <c r="AN13" s="48" t="s">
        <v>544</v>
      </c>
      <c r="AO13" t="s">
        <v>422</v>
      </c>
      <c r="AP13">
        <v>28</v>
      </c>
      <c r="AQ13" t="s">
        <v>533</v>
      </c>
      <c r="AR13" t="s">
        <v>549</v>
      </c>
    </row>
    <row r="14" spans="1:45" x14ac:dyDescent="0.3">
      <c r="A14" t="s">
        <v>14</v>
      </c>
      <c r="B14" t="s">
        <v>13</v>
      </c>
      <c r="C14" s="2"/>
      <c r="D14" s="2" t="s">
        <v>16</v>
      </c>
      <c r="H14" t="s">
        <v>28</v>
      </c>
      <c r="J14" s="2" t="s">
        <v>30</v>
      </c>
      <c r="P14" t="s">
        <v>24</v>
      </c>
      <c r="Q14" s="7">
        <f>C31*100</f>
        <v>33.158789999999996</v>
      </c>
      <c r="R14">
        <v>2011.5</v>
      </c>
      <c r="S14">
        <f>I31*100</f>
        <v>17.615690000000001</v>
      </c>
      <c r="AN14" s="48" t="s">
        <v>548</v>
      </c>
      <c r="AO14" t="s">
        <v>422</v>
      </c>
      <c r="AQ14" t="s">
        <v>554</v>
      </c>
      <c r="AR14" t="s">
        <v>549</v>
      </c>
    </row>
    <row r="15" spans="1:45" x14ac:dyDescent="0.3">
      <c r="B15">
        <v>0</v>
      </c>
      <c r="C15">
        <v>0.69959910000000003</v>
      </c>
      <c r="D15">
        <v>1.7659899999999999E-2</v>
      </c>
      <c r="E15">
        <v>0.66067030000000004</v>
      </c>
      <c r="F15">
        <v>0.73584760000000005</v>
      </c>
      <c r="H15">
        <v>0</v>
      </c>
      <c r="I15">
        <v>0.85319129999999999</v>
      </c>
      <c r="J15">
        <v>1.9100499999999999E-2</v>
      </c>
      <c r="K15">
        <v>0.80765189999999998</v>
      </c>
      <c r="L15">
        <v>0.88942509999999997</v>
      </c>
      <c r="P15" t="s">
        <v>25</v>
      </c>
      <c r="Q15" s="7">
        <f>C34*100</f>
        <v>30.23657</v>
      </c>
      <c r="R15">
        <v>2013.5</v>
      </c>
      <c r="S15">
        <f>I34*100</f>
        <v>16.44098</v>
      </c>
      <c r="AN15" s="48" t="s">
        <v>550</v>
      </c>
      <c r="AO15" t="s">
        <v>422</v>
      </c>
      <c r="AP15">
        <v>28</v>
      </c>
      <c r="AQ15" t="s">
        <v>614</v>
      </c>
      <c r="AR15" t="s">
        <v>549</v>
      </c>
      <c r="AS15" t="s">
        <v>613</v>
      </c>
    </row>
    <row r="16" spans="1:45" x14ac:dyDescent="0.3">
      <c r="B16">
        <v>1</v>
      </c>
      <c r="C16">
        <v>0.30040090000000003</v>
      </c>
      <c r="D16">
        <v>1.7659899999999999E-2</v>
      </c>
      <c r="E16">
        <v>0.26415240000000001</v>
      </c>
      <c r="F16">
        <v>0.33932970000000001</v>
      </c>
      <c r="H16">
        <v>1</v>
      </c>
      <c r="I16">
        <v>0.14680869999999999</v>
      </c>
      <c r="J16">
        <v>1.9100499999999999E-2</v>
      </c>
      <c r="K16">
        <v>0.1105749</v>
      </c>
      <c r="L16">
        <v>0.19234809999999999</v>
      </c>
      <c r="P16" t="s">
        <v>26</v>
      </c>
      <c r="Q16" s="7">
        <f>C37*100</f>
        <v>32.964210000000001</v>
      </c>
      <c r="R16">
        <v>2015.5</v>
      </c>
      <c r="S16">
        <f>I37*100</f>
        <v>16.38184</v>
      </c>
      <c r="AN16" s="48" t="s">
        <v>551</v>
      </c>
      <c r="AO16" t="s">
        <v>422</v>
      </c>
      <c r="AQ16" t="s">
        <v>615</v>
      </c>
      <c r="AR16" t="s">
        <v>549</v>
      </c>
    </row>
    <row r="17" spans="1:45" x14ac:dyDescent="0.3">
      <c r="A17" t="s">
        <v>17</v>
      </c>
      <c r="B17" t="s">
        <v>13</v>
      </c>
      <c r="P17" t="s">
        <v>12</v>
      </c>
      <c r="Q17" s="7">
        <f>C40*100</f>
        <v>33.461600000000004</v>
      </c>
      <c r="R17">
        <v>2017.5</v>
      </c>
      <c r="S17">
        <f>I40*100</f>
        <v>18.341850000000001</v>
      </c>
      <c r="AN17" s="48" t="s">
        <v>552</v>
      </c>
      <c r="AO17" t="s">
        <v>422</v>
      </c>
      <c r="AP17">
        <v>28</v>
      </c>
      <c r="AQ17" t="s">
        <v>612</v>
      </c>
      <c r="AR17" t="s">
        <v>549</v>
      </c>
      <c r="AS17" t="s">
        <v>616</v>
      </c>
    </row>
    <row r="18" spans="1:45" x14ac:dyDescent="0.3">
      <c r="B18">
        <v>0</v>
      </c>
      <c r="C18">
        <v>0.73380579999999995</v>
      </c>
      <c r="D18">
        <v>1.4324E-2</v>
      </c>
      <c r="E18">
        <v>0.70218360000000002</v>
      </c>
      <c r="F18">
        <v>0.76320270000000001</v>
      </c>
      <c r="G18" s="64"/>
      <c r="H18" s="3">
        <v>0</v>
      </c>
      <c r="I18" s="4">
        <v>0.86560459999999995</v>
      </c>
      <c r="J18" s="4">
        <v>1.8062000000000002E-2</v>
      </c>
      <c r="K18" s="4">
        <v>0.82225649999999995</v>
      </c>
      <c r="L18" s="4">
        <v>0.899671</v>
      </c>
      <c r="AN18" s="48" t="s">
        <v>553</v>
      </c>
      <c r="AO18" t="s">
        <v>422</v>
      </c>
      <c r="AP18">
        <v>28</v>
      </c>
      <c r="AR18" t="s">
        <v>549</v>
      </c>
    </row>
    <row r="19" spans="1:45" x14ac:dyDescent="0.3">
      <c r="B19">
        <v>1</v>
      </c>
      <c r="C19">
        <v>0.26619419999999999</v>
      </c>
      <c r="D19">
        <v>1.4324E-2</v>
      </c>
      <c r="E19">
        <v>0.23679729999999999</v>
      </c>
      <c r="F19">
        <v>0.29781639999999998</v>
      </c>
      <c r="G19" s="64"/>
      <c r="H19" s="3">
        <v>1</v>
      </c>
      <c r="I19" s="5">
        <v>0.1343954</v>
      </c>
      <c r="J19" s="4">
        <v>1.8062000000000002E-2</v>
      </c>
      <c r="K19" s="4">
        <v>0.100329</v>
      </c>
      <c r="L19" s="4">
        <v>0.1777435</v>
      </c>
      <c r="AN19" s="6" t="s">
        <v>424</v>
      </c>
      <c r="AO19" t="s">
        <v>422</v>
      </c>
      <c r="AP19">
        <f>28*2*10</f>
        <v>560</v>
      </c>
      <c r="AQ19" t="s">
        <v>609</v>
      </c>
    </row>
    <row r="20" spans="1:45" x14ac:dyDescent="0.3">
      <c r="H20" s="3"/>
      <c r="I20" s="4"/>
      <c r="J20" s="4"/>
      <c r="K20" s="4"/>
      <c r="L20" s="4"/>
      <c r="AQ20" t="s">
        <v>610</v>
      </c>
    </row>
    <row r="21" spans="1:45" x14ac:dyDescent="0.3">
      <c r="A21" s="65" t="s">
        <v>21</v>
      </c>
      <c r="B21" s="3">
        <v>0</v>
      </c>
      <c r="C21" s="4">
        <v>0.71345959999999997</v>
      </c>
      <c r="D21" s="4">
        <v>1.4538799999999999E-2</v>
      </c>
      <c r="E21" s="4">
        <v>0.68149789999999999</v>
      </c>
      <c r="F21" s="4">
        <v>0.74342140000000001</v>
      </c>
      <c r="G21" s="64"/>
      <c r="H21" s="3">
        <v>0</v>
      </c>
      <c r="I21" s="4">
        <v>0.8508812</v>
      </c>
      <c r="J21" s="4">
        <v>2.3085999999999999E-2</v>
      </c>
      <c r="K21" s="4">
        <v>0.79473649999999996</v>
      </c>
      <c r="L21" s="4">
        <v>0.89372260000000003</v>
      </c>
      <c r="AQ21" t="s">
        <v>611</v>
      </c>
      <c r="AR21" t="s">
        <v>608</v>
      </c>
    </row>
    <row r="22" spans="1:45" x14ac:dyDescent="0.3">
      <c r="A22" s="65"/>
      <c r="B22" s="3">
        <v>1</v>
      </c>
      <c r="C22" s="5">
        <v>0.28654039999999997</v>
      </c>
      <c r="D22" s="4">
        <v>1.4538799999999999E-2</v>
      </c>
      <c r="E22" s="4">
        <v>0.25657859999999999</v>
      </c>
      <c r="F22" s="4">
        <v>0.31850210000000001</v>
      </c>
      <c r="G22" s="64"/>
      <c r="H22" s="3">
        <v>1</v>
      </c>
      <c r="I22" s="5">
        <v>0.1491188</v>
      </c>
      <c r="J22" s="4">
        <v>2.3085999999999999E-2</v>
      </c>
      <c r="K22" s="4">
        <v>0.10627739999999999</v>
      </c>
      <c r="L22" s="4">
        <v>0.20526349999999999</v>
      </c>
    </row>
    <row r="23" spans="1:45" x14ac:dyDescent="0.3">
      <c r="B23" s="3"/>
      <c r="C23" s="4"/>
      <c r="D23" s="4"/>
      <c r="E23" s="4"/>
      <c r="F23" s="4"/>
      <c r="H23" s="3"/>
      <c r="I23" s="4"/>
      <c r="J23" s="4"/>
      <c r="K23" s="4"/>
      <c r="L23" s="4"/>
      <c r="AN23" s="21" t="s">
        <v>413</v>
      </c>
      <c r="AO23" s="18"/>
      <c r="AP23" t="s">
        <v>696</v>
      </c>
    </row>
    <row r="24" spans="1:45" x14ac:dyDescent="0.3">
      <c r="A24" s="64" t="s">
        <v>22</v>
      </c>
      <c r="B24" s="3">
        <v>0</v>
      </c>
      <c r="C24" s="4">
        <v>0.68315820000000005</v>
      </c>
      <c r="D24" s="4">
        <v>1.85086E-2</v>
      </c>
      <c r="E24" s="4">
        <v>0.64268890000000001</v>
      </c>
      <c r="F24" s="4">
        <v>0.72103340000000005</v>
      </c>
      <c r="G24" s="64"/>
      <c r="H24" s="3">
        <v>0</v>
      </c>
      <c r="I24" s="4">
        <v>0.84074170000000004</v>
      </c>
      <c r="J24" s="4">
        <v>1.01387E-2</v>
      </c>
      <c r="K24" s="4">
        <v>0.81805660000000002</v>
      </c>
      <c r="L24" s="4">
        <v>0.86107869999999997</v>
      </c>
      <c r="AN24" t="s">
        <v>697</v>
      </c>
      <c r="AO24" t="s">
        <v>698</v>
      </c>
    </row>
    <row r="25" spans="1:45" x14ac:dyDescent="0.3">
      <c r="A25" s="64"/>
      <c r="B25" s="3">
        <v>1</v>
      </c>
      <c r="C25" s="5">
        <v>0.31684180000000001</v>
      </c>
      <c r="D25" s="4">
        <v>1.85086E-2</v>
      </c>
      <c r="E25" s="4">
        <v>0.27896660000000001</v>
      </c>
      <c r="F25" s="4">
        <v>0.35731109999999999</v>
      </c>
      <c r="G25" s="64"/>
      <c r="H25" s="3">
        <v>1</v>
      </c>
      <c r="I25" s="5">
        <v>0.15925829999999999</v>
      </c>
      <c r="J25" s="22">
        <v>1.01387E-2</v>
      </c>
      <c r="K25" s="4">
        <v>0.1389213</v>
      </c>
      <c r="L25" s="4">
        <v>0.18194340000000001</v>
      </c>
      <c r="P25" s="21" t="s">
        <v>157</v>
      </c>
      <c r="Q25" s="21"/>
      <c r="R25" s="21"/>
      <c r="T25" s="21" t="s">
        <v>747</v>
      </c>
      <c r="U25" s="21"/>
      <c r="AA25" s="21" t="s">
        <v>252</v>
      </c>
      <c r="AB25" s="21"/>
      <c r="AC25" s="21"/>
      <c r="AN25" t="s">
        <v>412</v>
      </c>
      <c r="AO25" t="s">
        <v>414</v>
      </c>
    </row>
    <row r="26" spans="1:45" x14ac:dyDescent="0.3">
      <c r="B26" s="3"/>
      <c r="C26" s="4"/>
      <c r="D26" s="4"/>
      <c r="E26" s="4"/>
      <c r="F26" s="4"/>
      <c r="H26" s="3"/>
      <c r="I26" s="4"/>
      <c r="J26" s="4"/>
      <c r="K26" s="4"/>
      <c r="L26" s="4"/>
      <c r="P26" t="s">
        <v>31</v>
      </c>
      <c r="AA26" t="s">
        <v>31</v>
      </c>
      <c r="AN26" t="s">
        <v>415</v>
      </c>
      <c r="AO26" t="s">
        <v>414</v>
      </c>
    </row>
    <row r="27" spans="1:45" ht="15" thickBot="1" x14ac:dyDescent="0.35">
      <c r="A27" s="64" t="s">
        <v>23</v>
      </c>
      <c r="B27" s="3">
        <v>0</v>
      </c>
      <c r="C27" s="4">
        <v>0.67586179999999996</v>
      </c>
      <c r="D27" s="4">
        <v>1.64634E-2</v>
      </c>
      <c r="E27" s="4">
        <v>0.64003290000000002</v>
      </c>
      <c r="F27" s="4">
        <v>0.70974179999999998</v>
      </c>
      <c r="G27" s="64"/>
      <c r="H27" s="3">
        <v>0</v>
      </c>
      <c r="I27" s="4">
        <v>0.82478580000000001</v>
      </c>
      <c r="J27" s="4">
        <v>1.7408E-2</v>
      </c>
      <c r="K27" s="4">
        <v>0.78478179999999997</v>
      </c>
      <c r="L27" s="4">
        <v>0.85869280000000003</v>
      </c>
      <c r="AN27" t="s">
        <v>708</v>
      </c>
      <c r="AO27" t="s">
        <v>414</v>
      </c>
    </row>
    <row r="28" spans="1:45" x14ac:dyDescent="0.3">
      <c r="A28" s="64"/>
      <c r="B28" s="3">
        <v>1</v>
      </c>
      <c r="C28" s="5">
        <v>0.32413819999999999</v>
      </c>
      <c r="D28" s="4">
        <v>1.64634E-2</v>
      </c>
      <c r="E28" s="4">
        <v>0.29025820000000002</v>
      </c>
      <c r="F28" s="4">
        <v>0.35996709999999998</v>
      </c>
      <c r="G28" s="64"/>
      <c r="H28" s="3">
        <v>1</v>
      </c>
      <c r="I28" s="5">
        <v>0.17521419999999999</v>
      </c>
      <c r="J28" s="4">
        <v>1.7408E-2</v>
      </c>
      <c r="K28" s="4">
        <v>0.14130719999999999</v>
      </c>
      <c r="L28" s="4">
        <v>0.2152182</v>
      </c>
      <c r="P28" s="10" t="s">
        <v>32</v>
      </c>
      <c r="Q28" s="10"/>
      <c r="AA28" s="10" t="s">
        <v>32</v>
      </c>
      <c r="AB28" s="10"/>
      <c r="AN28" t="s">
        <v>417</v>
      </c>
      <c r="AO28" t="s">
        <v>736</v>
      </c>
    </row>
    <row r="29" spans="1:45" x14ac:dyDescent="0.3">
      <c r="B29" s="3"/>
      <c r="C29" s="4"/>
      <c r="D29" s="4"/>
      <c r="E29" s="4"/>
      <c r="F29" s="4"/>
      <c r="H29" s="3"/>
      <c r="I29" s="4"/>
      <c r="J29" s="4"/>
      <c r="K29" s="4"/>
      <c r="L29" s="4"/>
      <c r="P29" t="s">
        <v>33</v>
      </c>
      <c r="Q29">
        <v>0.73351398192114881</v>
      </c>
      <c r="AA29" t="s">
        <v>33</v>
      </c>
      <c r="AB29">
        <v>0.81341216637073088</v>
      </c>
      <c r="AN29" t="s">
        <v>418</v>
      </c>
      <c r="AO29" t="s">
        <v>414</v>
      </c>
    </row>
    <row r="30" spans="1:45" x14ac:dyDescent="0.3">
      <c r="A30" s="64" t="s">
        <v>24</v>
      </c>
      <c r="B30" s="3">
        <v>0</v>
      </c>
      <c r="C30" s="4">
        <v>0.66841209999999995</v>
      </c>
      <c r="D30" s="4">
        <v>1.80518E-2</v>
      </c>
      <c r="E30" s="4">
        <v>0.62929000000000002</v>
      </c>
      <c r="F30" s="4">
        <v>0.70533869999999999</v>
      </c>
      <c r="G30" s="64"/>
      <c r="H30" s="3">
        <v>0</v>
      </c>
      <c r="I30" s="4">
        <v>0.82384310000000005</v>
      </c>
      <c r="J30" s="4">
        <v>2.9834900000000001E-2</v>
      </c>
      <c r="K30" s="4">
        <v>0.75191830000000004</v>
      </c>
      <c r="L30" s="4">
        <v>0.87829049999999997</v>
      </c>
      <c r="P30" t="s">
        <v>34</v>
      </c>
      <c r="Q30">
        <v>0.53804276167381948</v>
      </c>
      <c r="AA30" t="s">
        <v>34</v>
      </c>
      <c r="AB30">
        <v>0.66163935239992566</v>
      </c>
      <c r="AN30" t="s">
        <v>709</v>
      </c>
      <c r="AO30" t="s">
        <v>414</v>
      </c>
    </row>
    <row r="31" spans="1:45" x14ac:dyDescent="0.3">
      <c r="A31" s="64"/>
      <c r="B31" s="3">
        <v>1</v>
      </c>
      <c r="C31" s="5">
        <v>0.33158789999999999</v>
      </c>
      <c r="D31" s="4">
        <v>1.80518E-2</v>
      </c>
      <c r="E31" s="4">
        <v>0.29466130000000001</v>
      </c>
      <c r="F31" s="4">
        <v>0.37070999999999998</v>
      </c>
      <c r="G31" s="64"/>
      <c r="H31" s="3">
        <v>1</v>
      </c>
      <c r="I31" s="5">
        <v>0.17615690000000001</v>
      </c>
      <c r="J31" s="4">
        <v>2.9834900000000001E-2</v>
      </c>
      <c r="K31" s="4">
        <v>0.1217095</v>
      </c>
      <c r="L31" s="4">
        <v>0.24808169999999999</v>
      </c>
      <c r="P31" t="s">
        <v>35</v>
      </c>
      <c r="Q31">
        <v>0.47204887048436511</v>
      </c>
      <c r="AA31" t="s">
        <v>35</v>
      </c>
      <c r="AB31">
        <v>0.61330211702848647</v>
      </c>
      <c r="AN31" t="s">
        <v>420</v>
      </c>
      <c r="AO31" t="s">
        <v>414</v>
      </c>
    </row>
    <row r="32" spans="1:45" x14ac:dyDescent="0.3">
      <c r="B32" s="3"/>
      <c r="C32" s="4"/>
      <c r="D32" s="4"/>
      <c r="E32" s="4"/>
      <c r="F32" s="4"/>
      <c r="H32" s="3"/>
      <c r="I32" s="4"/>
      <c r="J32" s="4"/>
      <c r="K32" s="4"/>
      <c r="L32" s="4"/>
      <c r="P32" t="s">
        <v>36</v>
      </c>
      <c r="Q32">
        <v>1.6891788845689648</v>
      </c>
      <c r="AA32" t="s">
        <v>36</v>
      </c>
      <c r="AB32">
        <v>0.9846783456527618</v>
      </c>
      <c r="AN32" t="s">
        <v>421</v>
      </c>
      <c r="AO32" t="s">
        <v>414</v>
      </c>
    </row>
    <row r="33" spans="1:41" ht="15" thickBot="1" x14ac:dyDescent="0.35">
      <c r="A33" s="64" t="s">
        <v>25</v>
      </c>
      <c r="B33" s="3">
        <v>0</v>
      </c>
      <c r="C33" s="4">
        <v>0.69763430000000004</v>
      </c>
      <c r="D33" s="4">
        <v>1.70908E-2</v>
      </c>
      <c r="E33" s="4">
        <v>0.66001569999999998</v>
      </c>
      <c r="F33" s="4">
        <v>0.73277570000000003</v>
      </c>
      <c r="G33" s="64"/>
      <c r="H33" s="3">
        <v>0</v>
      </c>
      <c r="I33" s="4">
        <v>0.83559019999999995</v>
      </c>
      <c r="J33" s="4">
        <v>1.1332800000000001E-2</v>
      </c>
      <c r="K33" s="4">
        <v>0.8099904</v>
      </c>
      <c r="L33" s="4">
        <v>0.8583442</v>
      </c>
      <c r="P33" s="8" t="s">
        <v>37</v>
      </c>
      <c r="Q33" s="8">
        <v>9</v>
      </c>
      <c r="AA33" s="8" t="s">
        <v>37</v>
      </c>
      <c r="AB33" s="8">
        <v>9</v>
      </c>
      <c r="AN33" t="s">
        <v>423</v>
      </c>
    </row>
    <row r="34" spans="1:41" x14ac:dyDescent="0.3">
      <c r="A34" s="64"/>
      <c r="B34" s="3">
        <v>1</v>
      </c>
      <c r="C34" s="5">
        <v>0.30236570000000002</v>
      </c>
      <c r="D34" s="4">
        <v>1.70908E-2</v>
      </c>
      <c r="E34" s="4">
        <v>0.26722430000000003</v>
      </c>
      <c r="F34" s="4">
        <v>0.33998430000000002</v>
      </c>
      <c r="G34" s="64"/>
      <c r="H34" s="3">
        <v>1</v>
      </c>
      <c r="I34" s="5">
        <v>0.16440979999999999</v>
      </c>
      <c r="J34" s="4">
        <v>1.1332800000000001E-2</v>
      </c>
      <c r="K34" s="4">
        <v>0.1416558</v>
      </c>
      <c r="L34" s="4">
        <v>0.1900096</v>
      </c>
      <c r="AN34" s="48" t="s">
        <v>542</v>
      </c>
      <c r="AO34" t="s">
        <v>414</v>
      </c>
    </row>
    <row r="35" spans="1:41" ht="15" thickBot="1" x14ac:dyDescent="0.35">
      <c r="B35" s="3"/>
      <c r="C35" s="4"/>
      <c r="D35" s="4"/>
      <c r="E35" s="4"/>
      <c r="F35" s="4"/>
      <c r="H35" s="3"/>
      <c r="I35" s="4"/>
      <c r="J35" s="4"/>
      <c r="K35" s="4"/>
      <c r="L35" s="4"/>
      <c r="P35" t="s">
        <v>38</v>
      </c>
      <c r="AA35" t="s">
        <v>38</v>
      </c>
      <c r="AN35" s="48" t="s">
        <v>543</v>
      </c>
      <c r="AO35" t="s">
        <v>414</v>
      </c>
    </row>
    <row r="36" spans="1:41" x14ac:dyDescent="0.3">
      <c r="A36" s="64" t="s">
        <v>26</v>
      </c>
      <c r="B36" s="3">
        <v>0</v>
      </c>
      <c r="C36" s="4">
        <v>0.67035789999999995</v>
      </c>
      <c r="D36" s="4">
        <v>2.01344E-2</v>
      </c>
      <c r="E36" s="4">
        <v>0.62611779999999995</v>
      </c>
      <c r="F36" s="4">
        <v>0.71177299999999999</v>
      </c>
      <c r="G36" s="64"/>
      <c r="H36" s="3">
        <v>0</v>
      </c>
      <c r="I36" s="4">
        <v>0.83618159999999997</v>
      </c>
      <c r="J36" s="4">
        <v>2.33073E-2</v>
      </c>
      <c r="K36" s="4">
        <v>0.78030149999999998</v>
      </c>
      <c r="L36" s="4">
        <v>0.88003379999999998</v>
      </c>
      <c r="P36" s="9"/>
      <c r="Q36" s="9" t="s">
        <v>43</v>
      </c>
      <c r="R36" s="9" t="s">
        <v>44</v>
      </c>
      <c r="S36" s="9" t="s">
        <v>45</v>
      </c>
      <c r="T36" s="9" t="s">
        <v>46</v>
      </c>
      <c r="U36" s="9" t="s">
        <v>47</v>
      </c>
      <c r="AA36" s="9"/>
      <c r="AB36" s="9" t="s">
        <v>43</v>
      </c>
      <c r="AC36" s="9" t="s">
        <v>44</v>
      </c>
      <c r="AD36" s="9" t="s">
        <v>45</v>
      </c>
      <c r="AE36" s="9" t="s">
        <v>46</v>
      </c>
      <c r="AF36" s="9" t="s">
        <v>47</v>
      </c>
      <c r="AN36" s="48" t="s">
        <v>544</v>
      </c>
      <c r="AO36" t="s">
        <v>414</v>
      </c>
    </row>
    <row r="37" spans="1:41" x14ac:dyDescent="0.3">
      <c r="A37" s="64"/>
      <c r="B37" s="3">
        <v>1</v>
      </c>
      <c r="C37" s="5">
        <v>0.32964209999999999</v>
      </c>
      <c r="D37" s="4">
        <v>2.01344E-2</v>
      </c>
      <c r="E37" s="4">
        <v>0.28822700000000001</v>
      </c>
      <c r="F37" s="4">
        <v>0.3738822</v>
      </c>
      <c r="G37" s="64"/>
      <c r="H37" s="3">
        <v>1</v>
      </c>
      <c r="I37" s="5">
        <v>0.1638184</v>
      </c>
      <c r="J37" s="4">
        <v>2.33073E-2</v>
      </c>
      <c r="K37" s="4">
        <v>0.1199662</v>
      </c>
      <c r="L37" s="4">
        <v>0.21969849999999999</v>
      </c>
      <c r="P37" t="s">
        <v>39</v>
      </c>
      <c r="Q37">
        <v>1</v>
      </c>
      <c r="R37">
        <v>23.262926293440032</v>
      </c>
      <c r="S37">
        <v>23.262926293440032</v>
      </c>
      <c r="T37">
        <v>8.1529176712616263</v>
      </c>
      <c r="U37">
        <v>2.4500732947818946E-2</v>
      </c>
      <c r="AA37" t="s">
        <v>39</v>
      </c>
      <c r="AB37">
        <v>1</v>
      </c>
      <c r="AC37">
        <v>13.271753140906682</v>
      </c>
      <c r="AD37">
        <v>13.271753140906682</v>
      </c>
      <c r="AE37">
        <v>13.68798499367354</v>
      </c>
      <c r="AF37">
        <v>7.6577391170151755E-3</v>
      </c>
      <c r="AN37" s="48" t="s">
        <v>548</v>
      </c>
      <c r="AO37" t="s">
        <v>414</v>
      </c>
    </row>
    <row r="38" spans="1:41" x14ac:dyDescent="0.3">
      <c r="B38" s="3"/>
      <c r="C38" s="4"/>
      <c r="D38" s="4"/>
      <c r="E38" s="4"/>
      <c r="F38" s="4"/>
      <c r="H38" s="3"/>
      <c r="I38" s="4"/>
      <c r="J38" s="4"/>
      <c r="K38" s="4"/>
      <c r="L38" s="4"/>
      <c r="P38" t="s">
        <v>40</v>
      </c>
      <c r="Q38">
        <v>7</v>
      </c>
      <c r="R38">
        <v>19.973277128515562</v>
      </c>
      <c r="S38">
        <v>2.8533253040736519</v>
      </c>
      <c r="AA38" t="s">
        <v>40</v>
      </c>
      <c r="AB38">
        <v>7</v>
      </c>
      <c r="AC38">
        <v>6.7871401107822189</v>
      </c>
      <c r="AD38">
        <v>0.96959144439745981</v>
      </c>
      <c r="AN38" s="48" t="s">
        <v>550</v>
      </c>
      <c r="AO38" t="s">
        <v>414</v>
      </c>
    </row>
    <row r="39" spans="1:41" ht="15" thickBot="1" x14ac:dyDescent="0.35">
      <c r="A39" s="64" t="s">
        <v>12</v>
      </c>
      <c r="B39" s="3">
        <v>0</v>
      </c>
      <c r="C39" s="4">
        <v>0.66538399999999998</v>
      </c>
      <c r="D39" s="4">
        <v>1.7286599999999999E-2</v>
      </c>
      <c r="E39" s="4">
        <v>0.62759030000000005</v>
      </c>
      <c r="F39" s="4">
        <v>0.70116860000000003</v>
      </c>
      <c r="G39" s="64"/>
      <c r="H39" s="3">
        <v>0</v>
      </c>
      <c r="I39" s="4">
        <v>0.81658149999999996</v>
      </c>
      <c r="J39" s="4">
        <v>1.485E-2</v>
      </c>
      <c r="K39" s="4">
        <v>0.78279460000000001</v>
      </c>
      <c r="L39" s="4">
        <v>0.84614579999999995</v>
      </c>
      <c r="P39" s="8" t="s">
        <v>41</v>
      </c>
      <c r="Q39" s="8">
        <v>8</v>
      </c>
      <c r="R39" s="8">
        <v>43.236203421955594</v>
      </c>
      <c r="S39" s="8"/>
      <c r="T39" s="8"/>
      <c r="U39" s="8"/>
      <c r="AA39" s="8" t="s">
        <v>41</v>
      </c>
      <c r="AB39" s="8">
        <v>8</v>
      </c>
      <c r="AC39" s="8">
        <v>20.0588932516889</v>
      </c>
      <c r="AD39" s="8"/>
      <c r="AE39" s="8"/>
      <c r="AF39" s="8"/>
      <c r="AN39" s="48" t="s">
        <v>551</v>
      </c>
      <c r="AO39" t="s">
        <v>414</v>
      </c>
    </row>
    <row r="40" spans="1:41" ht="15" thickBot="1" x14ac:dyDescent="0.35">
      <c r="A40" s="64"/>
      <c r="B40" s="3">
        <v>1</v>
      </c>
      <c r="C40" s="5">
        <v>0.33461600000000002</v>
      </c>
      <c r="D40" s="4">
        <v>1.7286599999999999E-2</v>
      </c>
      <c r="E40" s="4">
        <v>0.29883140000000002</v>
      </c>
      <c r="F40" s="4">
        <v>0.37240970000000001</v>
      </c>
      <c r="G40" s="64"/>
      <c r="H40" s="3">
        <v>1</v>
      </c>
      <c r="I40" s="5">
        <v>0.18341850000000001</v>
      </c>
      <c r="J40" s="4">
        <v>1.485E-2</v>
      </c>
      <c r="K40" s="4">
        <v>0.1538542</v>
      </c>
      <c r="L40" s="4">
        <v>0.21720539999999999</v>
      </c>
      <c r="AN40" s="48" t="s">
        <v>552</v>
      </c>
      <c r="AO40" t="s">
        <v>414</v>
      </c>
    </row>
    <row r="41" spans="1:41" x14ac:dyDescent="0.3">
      <c r="P41" s="9"/>
      <c r="Q41" s="9" t="s">
        <v>48</v>
      </c>
      <c r="R41" s="9" t="s">
        <v>36</v>
      </c>
      <c r="S41" s="9" t="s">
        <v>49</v>
      </c>
      <c r="T41" s="9" t="s">
        <v>50</v>
      </c>
      <c r="U41" s="9" t="s">
        <v>51</v>
      </c>
      <c r="V41" s="9" t="s">
        <v>52</v>
      </c>
      <c r="W41" s="9" t="s">
        <v>53</v>
      </c>
      <c r="X41" s="9" t="s">
        <v>54</v>
      </c>
      <c r="AA41" s="9"/>
      <c r="AB41" s="9" t="s">
        <v>48</v>
      </c>
      <c r="AC41" s="9" t="s">
        <v>36</v>
      </c>
      <c r="AD41" s="9" t="s">
        <v>49</v>
      </c>
      <c r="AE41" s="9" t="s">
        <v>50</v>
      </c>
      <c r="AF41" s="9" t="s">
        <v>51</v>
      </c>
      <c r="AG41" s="9" t="s">
        <v>52</v>
      </c>
      <c r="AH41" s="9" t="s">
        <v>53</v>
      </c>
      <c r="AI41" s="9" t="s">
        <v>54</v>
      </c>
      <c r="AN41" s="48" t="s">
        <v>553</v>
      </c>
      <c r="AO41" t="s">
        <v>414</v>
      </c>
    </row>
    <row r="42" spans="1:41" x14ac:dyDescent="0.3">
      <c r="P42" t="s">
        <v>42</v>
      </c>
      <c r="Q42">
        <v>-594.59981522222222</v>
      </c>
      <c r="R42">
        <v>219.10862202658058</v>
      </c>
      <c r="S42">
        <v>-2.7137216679227252</v>
      </c>
      <c r="T42">
        <v>3.0036945583684648E-2</v>
      </c>
      <c r="U42">
        <v>-1112.7093765993518</v>
      </c>
      <c r="V42">
        <v>-76.490253845092752</v>
      </c>
      <c r="W42">
        <v>-1112.7093765993518</v>
      </c>
      <c r="X42">
        <v>-76.490253845092752</v>
      </c>
      <c r="AA42" t="s">
        <v>42</v>
      </c>
      <c r="AB42">
        <v>-456.40867244444456</v>
      </c>
      <c r="AC42">
        <v>127.72567631902642</v>
      </c>
      <c r="AD42">
        <v>-3.5733509940824364</v>
      </c>
      <c r="AE42">
        <v>9.0562605592319143E-3</v>
      </c>
      <c r="AF42">
        <v>-758.43190421950476</v>
      </c>
      <c r="AG42">
        <v>-154.38544066938442</v>
      </c>
      <c r="AH42">
        <v>-758.43190421950476</v>
      </c>
      <c r="AI42">
        <v>-154.38544066938442</v>
      </c>
      <c r="AN42" t="s">
        <v>424</v>
      </c>
      <c r="AO42" t="s">
        <v>699</v>
      </c>
    </row>
    <row r="43" spans="1:41" ht="15" thickBot="1" x14ac:dyDescent="0.35">
      <c r="A43" s="21" t="s">
        <v>56</v>
      </c>
      <c r="B43" s="18"/>
      <c r="C43" s="18"/>
      <c r="D43" s="18"/>
      <c r="E43" s="18"/>
      <c r="P43" s="8" t="s">
        <v>55</v>
      </c>
      <c r="Q43" s="8">
        <v>0.311334</v>
      </c>
      <c r="R43" s="8">
        <v>0.10903602814501366</v>
      </c>
      <c r="S43" s="8">
        <v>2.8553314468309314</v>
      </c>
      <c r="T43" s="8">
        <v>2.4500732947818956E-2</v>
      </c>
      <c r="U43" s="8">
        <v>5.3504763550947243E-2</v>
      </c>
      <c r="V43" s="8">
        <v>0.56916323644905276</v>
      </c>
      <c r="W43" s="8">
        <v>5.3504763550947243E-2</v>
      </c>
      <c r="X43" s="8">
        <v>0.56916323644905276</v>
      </c>
      <c r="AA43" s="8" t="s">
        <v>55</v>
      </c>
      <c r="AB43" s="8">
        <v>0.23515733333333338</v>
      </c>
      <c r="AC43" s="8">
        <v>6.3560713901403609E-2</v>
      </c>
      <c r="AD43" s="8">
        <v>3.699727691827269</v>
      </c>
      <c r="AE43" s="8">
        <v>7.6577391170151877E-3</v>
      </c>
      <c r="AF43" s="8">
        <v>8.4860127793523754E-2</v>
      </c>
      <c r="AG43" s="8">
        <v>0.38545453887314302</v>
      </c>
      <c r="AH43" s="8">
        <v>8.4860127793523754E-2</v>
      </c>
      <c r="AI43" s="8">
        <v>0.38545453887314302</v>
      </c>
    </row>
    <row r="44" spans="1:41" x14ac:dyDescent="0.3">
      <c r="A44" t="s">
        <v>1</v>
      </c>
      <c r="B44" t="s">
        <v>2</v>
      </c>
      <c r="AN44" t="s">
        <v>701</v>
      </c>
      <c r="AO44" t="s">
        <v>700</v>
      </c>
    </row>
    <row r="45" spans="1:41" x14ac:dyDescent="0.3">
      <c r="A45" s="2" t="s">
        <v>57</v>
      </c>
      <c r="H45" s="2" t="s">
        <v>105</v>
      </c>
      <c r="AN45" t="s">
        <v>702</v>
      </c>
      <c r="AO45" t="s">
        <v>703</v>
      </c>
    </row>
    <row r="46" spans="1:41" x14ac:dyDescent="0.3">
      <c r="A46" t="s">
        <v>58</v>
      </c>
      <c r="H46" t="s">
        <v>104</v>
      </c>
      <c r="AN46" t="s">
        <v>704</v>
      </c>
      <c r="AO46" t="s">
        <v>705</v>
      </c>
    </row>
    <row r="47" spans="1:41" x14ac:dyDescent="0.3">
      <c r="A47" t="s">
        <v>59</v>
      </c>
      <c r="B47">
        <v>0.8362193</v>
      </c>
      <c r="C47">
        <v>2.94063E-2</v>
      </c>
      <c r="D47">
        <v>0.76363519999999996</v>
      </c>
      <c r="E47">
        <v>0.88973250000000004</v>
      </c>
      <c r="H47" t="s">
        <v>59</v>
      </c>
      <c r="I47">
        <v>0.8362193</v>
      </c>
      <c r="J47">
        <v>2.94063E-2</v>
      </c>
      <c r="K47">
        <v>0.76363519999999996</v>
      </c>
      <c r="L47">
        <v>0.88973250000000004</v>
      </c>
      <c r="AN47" t="s">
        <v>706</v>
      </c>
      <c r="AO47" t="s">
        <v>707</v>
      </c>
    </row>
    <row r="48" spans="1:41" x14ac:dyDescent="0.3">
      <c r="A48" t="s">
        <v>60</v>
      </c>
      <c r="B48">
        <v>0.77224420000000005</v>
      </c>
      <c r="C48">
        <v>2.6168299999999999E-2</v>
      </c>
      <c r="D48">
        <v>0.71175129999999998</v>
      </c>
      <c r="E48">
        <v>0.82319549999999997</v>
      </c>
      <c r="H48" t="s">
        <v>60</v>
      </c>
      <c r="I48">
        <v>0.77224420000000005</v>
      </c>
      <c r="J48">
        <v>2.6168299999999999E-2</v>
      </c>
      <c r="K48">
        <v>0.71175129999999998</v>
      </c>
      <c r="L48">
        <v>0.82319549999999997</v>
      </c>
    </row>
    <row r="49" spans="1:37" x14ac:dyDescent="0.3">
      <c r="A49" t="s">
        <v>61</v>
      </c>
      <c r="B49">
        <v>0.71027969999999996</v>
      </c>
      <c r="C49">
        <v>4.31437E-2</v>
      </c>
      <c r="D49">
        <v>0.61060840000000005</v>
      </c>
      <c r="E49">
        <v>0.79308389999999995</v>
      </c>
      <c r="H49" t="s">
        <v>61</v>
      </c>
      <c r="I49">
        <v>0.66688829999999999</v>
      </c>
      <c r="J49">
        <v>3.1789100000000001E-2</v>
      </c>
      <c r="K49">
        <v>0.59607500000000002</v>
      </c>
      <c r="L49">
        <v>0.73089190000000004</v>
      </c>
    </row>
    <row r="50" spans="1:37" x14ac:dyDescent="0.3">
      <c r="A50" t="s">
        <v>62</v>
      </c>
      <c r="B50">
        <v>0.62872159999999999</v>
      </c>
      <c r="C50">
        <v>4.6484999999999999E-2</v>
      </c>
      <c r="D50">
        <v>0.52554849999999997</v>
      </c>
      <c r="E50">
        <v>0.72135439999999995</v>
      </c>
      <c r="H50" t="s">
        <v>62</v>
      </c>
      <c r="I50">
        <v>0.62850079999999997</v>
      </c>
      <c r="J50">
        <v>4.3594800000000003E-2</v>
      </c>
      <c r="K50">
        <v>0.53191270000000002</v>
      </c>
      <c r="L50">
        <v>0.71580690000000002</v>
      </c>
      <c r="M50" s="14"/>
      <c r="N50" s="14"/>
      <c r="O50" s="14"/>
      <c r="AA50" s="15"/>
      <c r="AB50" s="15"/>
    </row>
    <row r="51" spans="1:37" x14ac:dyDescent="0.3">
      <c r="A51" t="s">
        <v>63</v>
      </c>
      <c r="B51">
        <v>0.65937020000000002</v>
      </c>
      <c r="C51">
        <v>4.63521E-2</v>
      </c>
      <c r="D51">
        <v>0.55493000000000003</v>
      </c>
      <c r="E51">
        <v>0.75032900000000002</v>
      </c>
      <c r="H51" t="s">
        <v>66</v>
      </c>
      <c r="I51">
        <v>0.77269639999999995</v>
      </c>
      <c r="J51">
        <v>3.6417499999999998E-2</v>
      </c>
      <c r="K51">
        <v>0.68603619999999998</v>
      </c>
      <c r="L51">
        <v>0.84098110000000004</v>
      </c>
      <c r="M51" s="14"/>
      <c r="N51" s="14"/>
      <c r="O51" s="14"/>
      <c r="AA51" s="15"/>
      <c r="AB51" s="15"/>
    </row>
    <row r="52" spans="1:37" x14ac:dyDescent="0.3">
      <c r="A52" t="s">
        <v>64</v>
      </c>
      <c r="B52">
        <v>0.57549399999999995</v>
      </c>
      <c r="C52">
        <v>5.6739100000000001E-2</v>
      </c>
      <c r="D52">
        <v>0.45246189999999997</v>
      </c>
      <c r="E52">
        <v>0.68983209999999995</v>
      </c>
      <c r="H52" t="s">
        <v>67</v>
      </c>
      <c r="I52">
        <v>0.64597230000000005</v>
      </c>
      <c r="J52">
        <v>3.8355500000000001E-2</v>
      </c>
      <c r="K52">
        <v>0.56067489999999998</v>
      </c>
      <c r="L52">
        <v>0.72289380000000003</v>
      </c>
      <c r="M52" s="14"/>
      <c r="N52" s="14"/>
      <c r="O52" s="14"/>
      <c r="P52" s="1" t="s">
        <v>87</v>
      </c>
      <c r="Q52" s="13" t="s">
        <v>88</v>
      </c>
      <c r="R52" s="13"/>
      <c r="S52" s="13"/>
      <c r="T52" s="13"/>
      <c r="U52" s="17"/>
      <c r="V52" s="17"/>
      <c r="W52" s="17"/>
      <c r="X52" s="17"/>
      <c r="Y52" t="s">
        <v>41</v>
      </c>
      <c r="Z52" s="6" t="s">
        <v>203</v>
      </c>
      <c r="AA52" s="15"/>
      <c r="AB52" s="15"/>
      <c r="AC52" t="s">
        <v>206</v>
      </c>
      <c r="AF52" s="21" t="s">
        <v>207</v>
      </c>
      <c r="AG52" s="6" t="s">
        <v>203</v>
      </c>
      <c r="AH52" s="15"/>
      <c r="AJ52" s="6" t="s">
        <v>562</v>
      </c>
      <c r="AK52" s="15"/>
    </row>
    <row r="53" spans="1:37" x14ac:dyDescent="0.3">
      <c r="A53" t="s">
        <v>65</v>
      </c>
      <c r="B53">
        <v>0.74989490000000003</v>
      </c>
      <c r="C53">
        <v>6.1862199999999999E-2</v>
      </c>
      <c r="D53">
        <v>0.59748959999999995</v>
      </c>
      <c r="E53">
        <v>0.85828130000000002</v>
      </c>
      <c r="H53" t="s">
        <v>68</v>
      </c>
      <c r="I53">
        <v>0.55049250000000005</v>
      </c>
      <c r="J53">
        <v>3.21269E-2</v>
      </c>
      <c r="K53">
        <v>0.48149140000000001</v>
      </c>
      <c r="L53">
        <v>0.61760380000000004</v>
      </c>
      <c r="M53" s="14"/>
      <c r="N53" s="14"/>
      <c r="O53" s="14"/>
      <c r="Q53" t="s">
        <v>89</v>
      </c>
      <c r="R53" t="s">
        <v>90</v>
      </c>
      <c r="S53" t="s">
        <v>102</v>
      </c>
      <c r="T53" t="s">
        <v>103</v>
      </c>
      <c r="U53" t="s">
        <v>89</v>
      </c>
      <c r="V53" t="s">
        <v>90</v>
      </c>
      <c r="W53" t="s">
        <v>102</v>
      </c>
      <c r="X53" t="s">
        <v>103</v>
      </c>
      <c r="Z53" t="s">
        <v>204</v>
      </c>
      <c r="AA53" s="15" t="s">
        <v>205</v>
      </c>
      <c r="AB53" s="15"/>
      <c r="AC53" t="s">
        <v>204</v>
      </c>
      <c r="AD53" s="15" t="s">
        <v>205</v>
      </c>
      <c r="AG53" t="s">
        <v>204</v>
      </c>
      <c r="AH53" s="15" t="s">
        <v>205</v>
      </c>
      <c r="AJ53" t="s">
        <v>204</v>
      </c>
      <c r="AK53" s="15" t="s">
        <v>205</v>
      </c>
    </row>
    <row r="54" spans="1:37" x14ac:dyDescent="0.3">
      <c r="A54" t="s">
        <v>66</v>
      </c>
      <c r="B54">
        <v>0.77269639999999995</v>
      </c>
      <c r="C54">
        <v>3.6417499999999998E-2</v>
      </c>
      <c r="D54">
        <v>0.68603619999999998</v>
      </c>
      <c r="E54">
        <v>0.84098110000000004</v>
      </c>
      <c r="H54" t="s">
        <v>69</v>
      </c>
      <c r="I54">
        <v>0.56016270000000001</v>
      </c>
      <c r="J54">
        <v>2.6343100000000001E-2</v>
      </c>
      <c r="K54">
        <v>0.50348170000000003</v>
      </c>
      <c r="L54">
        <v>0.61531690000000006</v>
      </c>
      <c r="M54" s="14"/>
      <c r="N54" s="14"/>
      <c r="O54" s="14"/>
      <c r="P54">
        <v>2018</v>
      </c>
      <c r="Q54" s="14">
        <f>I59</f>
        <v>0.22730359999999999</v>
      </c>
      <c r="R54" s="14">
        <f>I60</f>
        <v>0.3540277</v>
      </c>
      <c r="S54" s="14">
        <f>I61</f>
        <v>0.4495075</v>
      </c>
      <c r="T54" s="14">
        <f>I62</f>
        <v>0.43983729999999999</v>
      </c>
      <c r="U54" s="14">
        <f>I55</f>
        <v>0.1637807</v>
      </c>
      <c r="V54" s="14">
        <f>I56</f>
        <v>0.22775580000000001</v>
      </c>
      <c r="W54" s="14">
        <f>I57</f>
        <v>0.33311170000000001</v>
      </c>
      <c r="X54" s="14">
        <f>I58</f>
        <v>0.37149919999999997</v>
      </c>
      <c r="Y54" s="15">
        <f>B10</f>
        <v>0.333955</v>
      </c>
      <c r="Z54" s="14">
        <f>Y54</f>
        <v>0.333955</v>
      </c>
      <c r="AA54" s="15">
        <f>Y54</f>
        <v>0.333955</v>
      </c>
      <c r="AB54" s="15"/>
      <c r="AC54">
        <f>D10</f>
        <v>0.30343870000000001</v>
      </c>
      <c r="AD54">
        <f>E10</f>
        <v>0.36592789999999997</v>
      </c>
      <c r="AF54" s="14">
        <f>AB12</f>
        <v>0.17169899999999999</v>
      </c>
      <c r="AG54">
        <f>AF54</f>
        <v>0.17169899999999999</v>
      </c>
      <c r="AH54">
        <f>AF54</f>
        <v>0.17169899999999999</v>
      </c>
      <c r="AJ54">
        <f>AD12</f>
        <v>0.147059</v>
      </c>
      <c r="AK54">
        <f>AE12</f>
        <v>0.19950180000000001</v>
      </c>
    </row>
    <row r="55" spans="1:37" x14ac:dyDescent="0.3">
      <c r="A55" t="s">
        <v>67</v>
      </c>
      <c r="B55">
        <v>0.64597230000000005</v>
      </c>
      <c r="C55">
        <v>3.8355500000000001E-2</v>
      </c>
      <c r="D55">
        <v>0.56067489999999998</v>
      </c>
      <c r="E55">
        <v>0.72289380000000003</v>
      </c>
      <c r="H55" s="11" t="s">
        <v>73</v>
      </c>
      <c r="I55" s="11">
        <v>0.1637807</v>
      </c>
      <c r="J55">
        <v>2.94063E-2</v>
      </c>
      <c r="K55">
        <v>0.1102675</v>
      </c>
      <c r="L55">
        <v>0.23636480000000001</v>
      </c>
      <c r="M55" s="14"/>
      <c r="N55" s="14"/>
      <c r="O55" s="14"/>
      <c r="P55">
        <v>2017</v>
      </c>
      <c r="Q55" s="14">
        <f>Q54-$Q$43/100</f>
        <v>0.22419026</v>
      </c>
      <c r="R55" s="14">
        <f>R54-$Q$43/100</f>
        <v>0.35091435999999998</v>
      </c>
      <c r="S55" s="14">
        <f t="shared" ref="S55:S72" si="0">S54-$Q$43/100</f>
        <v>0.44639415999999998</v>
      </c>
      <c r="T55" s="14">
        <f t="shared" ref="T55:T72" si="1">T54-$Q$43/100</f>
        <v>0.43672395999999997</v>
      </c>
      <c r="U55" s="14">
        <f t="shared" ref="U55:V72" si="2">U54-$Q$43/100</f>
        <v>0.16066736000000001</v>
      </c>
      <c r="V55" s="14">
        <f t="shared" si="2"/>
        <v>0.22464246000000002</v>
      </c>
      <c r="W55" s="14">
        <f t="shared" ref="W55:W72" si="3">W54-$Q$43/100</f>
        <v>0.32999835999999999</v>
      </c>
      <c r="X55" s="14">
        <f t="shared" ref="X55:X72" si="4">X54-$Q$43/100</f>
        <v>0.36838585999999995</v>
      </c>
      <c r="Y55" s="15">
        <f>Y54-$Q$43/100</f>
        <v>0.33084165999999998</v>
      </c>
      <c r="Z55" s="14">
        <f>Z54-$U$43/100</f>
        <v>0.33341995236449051</v>
      </c>
      <c r="AA55" s="15">
        <f>AA54-$V$43/100</f>
        <v>0.32826336763550945</v>
      </c>
      <c r="AB55" s="15"/>
      <c r="AC55" s="15">
        <f>AC54-$Q$43/100</f>
        <v>0.30032535999999999</v>
      </c>
      <c r="AD55" s="15">
        <f>AD54-$Q$43/100</f>
        <v>0.36281455999999995</v>
      </c>
      <c r="AF55" s="14">
        <f>AF54-$AB$43/100</f>
        <v>0.16934742666666666</v>
      </c>
      <c r="AG55">
        <f>AG54-$AF$43/100</f>
        <v>0.17085039872206476</v>
      </c>
      <c r="AH55">
        <f>AH54-$AG$43/100</f>
        <v>0.16784445461126857</v>
      </c>
      <c r="AJ55">
        <f>AJ54-$AB$43/100</f>
        <v>0.14470742666666667</v>
      </c>
      <c r="AK55">
        <f>AK54-$AB$43/100</f>
        <v>0.19715022666666668</v>
      </c>
    </row>
    <row r="56" spans="1:37" x14ac:dyDescent="0.3">
      <c r="A56" t="s">
        <v>68</v>
      </c>
      <c r="B56">
        <v>0.56012419999999996</v>
      </c>
      <c r="C56">
        <v>5.3977700000000003E-2</v>
      </c>
      <c r="D56">
        <v>0.4439149</v>
      </c>
      <c r="E56">
        <v>0.67009640000000004</v>
      </c>
      <c r="H56" s="11" t="s">
        <v>74</v>
      </c>
      <c r="I56" s="11">
        <v>0.22775580000000001</v>
      </c>
      <c r="J56">
        <v>2.6168299999999999E-2</v>
      </c>
      <c r="K56">
        <v>0.1768045</v>
      </c>
      <c r="L56">
        <v>0.28824870000000002</v>
      </c>
      <c r="M56" s="14"/>
      <c r="N56" s="14"/>
      <c r="O56" s="14"/>
      <c r="P56">
        <v>2016</v>
      </c>
      <c r="Q56" s="14">
        <f t="shared" ref="Q56:R72" si="5">Q55-$Q$43/100</f>
        <v>0.22107692000000001</v>
      </c>
      <c r="R56" s="14">
        <f t="shared" si="5"/>
        <v>0.34780101999999996</v>
      </c>
      <c r="S56" s="14">
        <f t="shared" si="0"/>
        <v>0.44328081999999996</v>
      </c>
      <c r="T56" s="14">
        <f t="shared" si="1"/>
        <v>0.43361061999999995</v>
      </c>
      <c r="U56" s="14">
        <f t="shared" si="2"/>
        <v>0.15755402000000002</v>
      </c>
      <c r="V56" s="14">
        <f t="shared" si="2"/>
        <v>0.22152912000000002</v>
      </c>
      <c r="W56" s="14">
        <f t="shared" si="3"/>
        <v>0.32688501999999997</v>
      </c>
      <c r="X56" s="14">
        <f t="shared" si="4"/>
        <v>0.36527251999999993</v>
      </c>
      <c r="Y56" s="15">
        <f t="shared" ref="Y56:Y72" si="6">Y55-$Q$43/100</f>
        <v>0.32772831999999996</v>
      </c>
      <c r="Z56" s="14">
        <f t="shared" ref="Z56:Z72" si="7">Z55-$U$43/100</f>
        <v>0.33288490472898102</v>
      </c>
      <c r="AA56" s="15">
        <f t="shared" ref="AA56:AA72" si="8">AA55-$V$43/100</f>
        <v>0.3225717352710189</v>
      </c>
      <c r="AB56" s="15"/>
      <c r="AC56" s="15">
        <f t="shared" ref="AC56:AD72" si="9">AC55-$Q$43/100</f>
        <v>0.29721201999999997</v>
      </c>
      <c r="AD56" s="15">
        <f t="shared" si="9"/>
        <v>0.35970121999999993</v>
      </c>
      <c r="AF56" s="14">
        <f t="shared" ref="AF56:AF72" si="10">AF55-$AB$43/100</f>
        <v>0.16699585333333333</v>
      </c>
      <c r="AG56">
        <f t="shared" ref="AG56:AG72" si="11">AG55-$AF$43/100</f>
        <v>0.17000179744412952</v>
      </c>
      <c r="AH56">
        <f t="shared" ref="AH56:AH72" si="12">AH55-$AG$43/100</f>
        <v>0.16398990922253714</v>
      </c>
      <c r="AJ56">
        <f t="shared" ref="AJ56:AK72" si="13">AJ55-$AB$43/100</f>
        <v>0.14235585333333334</v>
      </c>
      <c r="AK56">
        <f t="shared" si="13"/>
        <v>0.19479865333333335</v>
      </c>
    </row>
    <row r="57" spans="1:37" x14ac:dyDescent="0.3">
      <c r="A57" t="s">
        <v>69</v>
      </c>
      <c r="B57">
        <v>0.57992010000000005</v>
      </c>
      <c r="C57">
        <v>5.1087199999999999E-2</v>
      </c>
      <c r="D57">
        <v>0.46890670000000001</v>
      </c>
      <c r="E57">
        <v>0.68339649999999996</v>
      </c>
      <c r="H57" s="11" t="s">
        <v>75</v>
      </c>
      <c r="I57" s="11">
        <v>0.33311170000000001</v>
      </c>
      <c r="J57">
        <v>3.1789100000000001E-2</v>
      </c>
      <c r="K57">
        <v>0.26910810000000002</v>
      </c>
      <c r="L57">
        <v>0.40392499999999998</v>
      </c>
      <c r="M57" s="14"/>
      <c r="N57" s="14"/>
      <c r="O57" s="14"/>
      <c r="P57">
        <v>2015</v>
      </c>
      <c r="Q57" s="14">
        <f t="shared" si="5"/>
        <v>0.21796358000000002</v>
      </c>
      <c r="R57" s="14">
        <f t="shared" si="5"/>
        <v>0.34468767999999994</v>
      </c>
      <c r="S57" s="14">
        <f t="shared" si="0"/>
        <v>0.44016747999999994</v>
      </c>
      <c r="T57" s="14">
        <f t="shared" si="1"/>
        <v>0.43049727999999993</v>
      </c>
      <c r="U57" s="14">
        <f t="shared" si="2"/>
        <v>0.15444068000000002</v>
      </c>
      <c r="V57" s="14">
        <f t="shared" si="2"/>
        <v>0.21841578000000003</v>
      </c>
      <c r="W57" s="14">
        <f t="shared" si="3"/>
        <v>0.32377167999999995</v>
      </c>
      <c r="X57" s="14">
        <f t="shared" si="4"/>
        <v>0.36215917999999991</v>
      </c>
      <c r="Y57" s="15">
        <f t="shared" si="6"/>
        <v>0.32461497999999994</v>
      </c>
      <c r="Z57" s="14">
        <f t="shared" si="7"/>
        <v>0.33234985709347153</v>
      </c>
      <c r="AA57" s="15">
        <f t="shared" si="8"/>
        <v>0.31688010290652835</v>
      </c>
      <c r="AB57" s="15"/>
      <c r="AC57" s="15">
        <f t="shared" si="9"/>
        <v>0.29409867999999995</v>
      </c>
      <c r="AD57" s="15">
        <f t="shared" si="9"/>
        <v>0.35658787999999991</v>
      </c>
      <c r="AF57" s="14">
        <f t="shared" si="10"/>
        <v>0.16464428</v>
      </c>
      <c r="AG57">
        <f t="shared" si="11"/>
        <v>0.16915319616619429</v>
      </c>
      <c r="AH57">
        <f t="shared" si="12"/>
        <v>0.16013536383380572</v>
      </c>
      <c r="AJ57">
        <f t="shared" si="13"/>
        <v>0.14000428000000001</v>
      </c>
      <c r="AK57">
        <f t="shared" si="13"/>
        <v>0.19244708000000002</v>
      </c>
    </row>
    <row r="58" spans="1:37" x14ac:dyDescent="0.3">
      <c r="A58" t="s">
        <v>70</v>
      </c>
      <c r="B58">
        <v>0.55206310000000003</v>
      </c>
      <c r="C58">
        <v>5.4421900000000002E-2</v>
      </c>
      <c r="D58">
        <v>0.4353474</v>
      </c>
      <c r="E58">
        <v>0.6633114</v>
      </c>
      <c r="H58" s="11" t="s">
        <v>76</v>
      </c>
      <c r="I58" s="11">
        <v>0.37149919999999997</v>
      </c>
      <c r="J58">
        <v>4.3594800000000003E-2</v>
      </c>
      <c r="K58">
        <v>0.28419309999999998</v>
      </c>
      <c r="L58">
        <v>0.46808729999999998</v>
      </c>
      <c r="M58" s="14"/>
      <c r="N58" s="14"/>
      <c r="O58" s="14"/>
      <c r="P58">
        <v>2014</v>
      </c>
      <c r="Q58" s="14">
        <f t="shared" si="5"/>
        <v>0.21485024000000003</v>
      </c>
      <c r="R58" s="14">
        <f t="shared" si="5"/>
        <v>0.34157433999999992</v>
      </c>
      <c r="S58" s="14">
        <f t="shared" si="0"/>
        <v>0.43705413999999992</v>
      </c>
      <c r="T58" s="14">
        <f t="shared" si="1"/>
        <v>0.42738393999999991</v>
      </c>
      <c r="U58" s="14">
        <f t="shared" si="2"/>
        <v>0.15132734000000003</v>
      </c>
      <c r="V58" s="14">
        <f t="shared" si="2"/>
        <v>0.21530244000000004</v>
      </c>
      <c r="W58" s="14">
        <f t="shared" si="3"/>
        <v>0.32065833999999993</v>
      </c>
      <c r="X58" s="14">
        <f t="shared" si="4"/>
        <v>0.35904583999999989</v>
      </c>
      <c r="Y58" s="15">
        <f t="shared" si="6"/>
        <v>0.32150163999999992</v>
      </c>
      <c r="Z58" s="14">
        <f t="shared" si="7"/>
        <v>0.33181480945796205</v>
      </c>
      <c r="AA58" s="15">
        <f t="shared" si="8"/>
        <v>0.3111884705420378</v>
      </c>
      <c r="AB58" s="15"/>
      <c r="AC58" s="15">
        <f t="shared" si="9"/>
        <v>0.29098533999999993</v>
      </c>
      <c r="AD58" s="15">
        <f t="shared" si="9"/>
        <v>0.35347453999999989</v>
      </c>
      <c r="AF58" s="14">
        <f t="shared" si="10"/>
        <v>0.16229270666666668</v>
      </c>
      <c r="AG58">
        <f t="shared" si="11"/>
        <v>0.16830459488825905</v>
      </c>
      <c r="AH58">
        <f t="shared" si="12"/>
        <v>0.1562808184450743</v>
      </c>
      <c r="AJ58">
        <f t="shared" si="13"/>
        <v>0.13765270666666668</v>
      </c>
      <c r="AK58">
        <f t="shared" si="13"/>
        <v>0.19009550666666669</v>
      </c>
    </row>
    <row r="59" spans="1:37" x14ac:dyDescent="0.3">
      <c r="A59" t="s">
        <v>71</v>
      </c>
      <c r="B59">
        <v>0.47492079999999998</v>
      </c>
      <c r="C59">
        <v>4.8213300000000001E-2</v>
      </c>
      <c r="D59">
        <v>0.37460900000000003</v>
      </c>
      <c r="E59">
        <v>0.57729839999999999</v>
      </c>
      <c r="H59" s="11" t="s">
        <v>80</v>
      </c>
      <c r="I59" s="11">
        <v>0.22730359999999999</v>
      </c>
      <c r="J59">
        <v>3.6417499999999998E-2</v>
      </c>
      <c r="K59">
        <v>0.15901889999999999</v>
      </c>
      <c r="L59">
        <v>0.31396380000000002</v>
      </c>
      <c r="M59" s="14"/>
      <c r="N59" s="14"/>
      <c r="O59" s="14"/>
      <c r="P59">
        <v>2013</v>
      </c>
      <c r="Q59" s="14">
        <f t="shared" si="5"/>
        <v>0.21173690000000003</v>
      </c>
      <c r="R59" s="14">
        <f t="shared" si="5"/>
        <v>0.3384609999999999</v>
      </c>
      <c r="S59" s="14">
        <f t="shared" si="0"/>
        <v>0.4339407999999999</v>
      </c>
      <c r="T59" s="14">
        <f t="shared" si="1"/>
        <v>0.42427059999999989</v>
      </c>
      <c r="U59" s="14">
        <f t="shared" si="2"/>
        <v>0.14821400000000004</v>
      </c>
      <c r="V59" s="14">
        <f t="shared" si="2"/>
        <v>0.21218910000000005</v>
      </c>
      <c r="W59" s="14">
        <f t="shared" si="3"/>
        <v>0.31754499999999991</v>
      </c>
      <c r="X59" s="14">
        <f t="shared" si="4"/>
        <v>0.35593249999999987</v>
      </c>
      <c r="Y59" s="15">
        <f t="shared" si="6"/>
        <v>0.3183882999999999</v>
      </c>
      <c r="Z59" s="14">
        <f t="shared" si="7"/>
        <v>0.33127976182245256</v>
      </c>
      <c r="AA59" s="15">
        <f t="shared" si="8"/>
        <v>0.30549683817754725</v>
      </c>
      <c r="AB59" s="15"/>
      <c r="AC59" s="15">
        <f t="shared" si="9"/>
        <v>0.28787199999999991</v>
      </c>
      <c r="AD59" s="15">
        <f t="shared" si="9"/>
        <v>0.35036119999999987</v>
      </c>
      <c r="AF59" s="14">
        <f t="shared" si="10"/>
        <v>0.15994113333333335</v>
      </c>
      <c r="AG59">
        <f t="shared" si="11"/>
        <v>0.16745599361032382</v>
      </c>
      <c r="AH59">
        <f t="shared" si="12"/>
        <v>0.15242627305634288</v>
      </c>
      <c r="AJ59">
        <f t="shared" si="13"/>
        <v>0.13530113333333335</v>
      </c>
      <c r="AK59">
        <f t="shared" si="13"/>
        <v>0.18774393333333336</v>
      </c>
    </row>
    <row r="60" spans="1:37" x14ac:dyDescent="0.3">
      <c r="A60" t="s">
        <v>72</v>
      </c>
      <c r="B60">
        <v>0.56541660000000005</v>
      </c>
      <c r="C60">
        <v>5.7336900000000003E-2</v>
      </c>
      <c r="D60">
        <v>0.44172070000000002</v>
      </c>
      <c r="E60">
        <v>0.68146910000000005</v>
      </c>
      <c r="H60" s="11" t="s">
        <v>81</v>
      </c>
      <c r="I60" s="11">
        <v>0.3540277</v>
      </c>
      <c r="J60">
        <v>3.8355500000000001E-2</v>
      </c>
      <c r="K60">
        <v>0.27710620000000002</v>
      </c>
      <c r="L60">
        <v>0.43932510000000002</v>
      </c>
      <c r="M60" s="14"/>
      <c r="N60" s="14"/>
      <c r="O60" s="14"/>
      <c r="P60">
        <v>2012</v>
      </c>
      <c r="Q60" s="14">
        <f t="shared" si="5"/>
        <v>0.20862356000000004</v>
      </c>
      <c r="R60" s="14">
        <f t="shared" si="5"/>
        <v>0.33534765999999988</v>
      </c>
      <c r="S60" s="14">
        <f t="shared" si="0"/>
        <v>0.43082745999999988</v>
      </c>
      <c r="T60" s="14">
        <f t="shared" si="1"/>
        <v>0.42115725999999987</v>
      </c>
      <c r="U60" s="14">
        <f t="shared" si="2"/>
        <v>0.14510066000000005</v>
      </c>
      <c r="V60" s="14">
        <f t="shared" si="2"/>
        <v>0.20907576000000005</v>
      </c>
      <c r="W60" s="14">
        <f t="shared" si="3"/>
        <v>0.31443165999999989</v>
      </c>
      <c r="X60" s="14">
        <f t="shared" si="4"/>
        <v>0.35281915999999985</v>
      </c>
      <c r="Y60" s="15">
        <f t="shared" si="6"/>
        <v>0.31527495999999988</v>
      </c>
      <c r="Z60" s="14">
        <f t="shared" si="7"/>
        <v>0.33074471418694307</v>
      </c>
      <c r="AA60" s="15">
        <f t="shared" si="8"/>
        <v>0.2998052058130567</v>
      </c>
      <c r="AB60" s="15"/>
      <c r="AC60" s="15">
        <f t="shared" si="9"/>
        <v>0.28475865999999989</v>
      </c>
      <c r="AD60" s="15">
        <f t="shared" si="9"/>
        <v>0.34724785999999985</v>
      </c>
      <c r="AF60" s="14">
        <f t="shared" si="10"/>
        <v>0.15758956000000002</v>
      </c>
      <c r="AG60">
        <f t="shared" si="11"/>
        <v>0.16660739233238858</v>
      </c>
      <c r="AH60">
        <f t="shared" si="12"/>
        <v>0.14857172766761145</v>
      </c>
      <c r="AJ60">
        <f t="shared" si="13"/>
        <v>0.13294956000000002</v>
      </c>
      <c r="AK60">
        <f t="shared" si="13"/>
        <v>0.18539236000000003</v>
      </c>
    </row>
    <row r="61" spans="1:37" x14ac:dyDescent="0.3">
      <c r="A61" s="13" t="s">
        <v>73</v>
      </c>
      <c r="B61" s="13">
        <v>0.1637807</v>
      </c>
      <c r="C61">
        <v>2.94063E-2</v>
      </c>
      <c r="D61">
        <v>0.1102675</v>
      </c>
      <c r="E61">
        <v>0.23636480000000001</v>
      </c>
      <c r="H61" s="11" t="s">
        <v>82</v>
      </c>
      <c r="I61" s="11">
        <v>0.4495075</v>
      </c>
      <c r="J61">
        <v>3.21269E-2</v>
      </c>
      <c r="K61">
        <v>0.38239620000000002</v>
      </c>
      <c r="L61">
        <v>0.51850859999999999</v>
      </c>
      <c r="M61" s="14"/>
      <c r="N61" s="14"/>
      <c r="O61" s="14"/>
      <c r="P61">
        <v>2011</v>
      </c>
      <c r="Q61" s="14">
        <f t="shared" si="5"/>
        <v>0.20551022000000005</v>
      </c>
      <c r="R61" s="14">
        <f t="shared" si="5"/>
        <v>0.33223431999999986</v>
      </c>
      <c r="S61" s="14">
        <f t="shared" si="0"/>
        <v>0.42771411999999986</v>
      </c>
      <c r="T61" s="14">
        <f t="shared" si="1"/>
        <v>0.41804391999999985</v>
      </c>
      <c r="U61" s="14">
        <f t="shared" si="2"/>
        <v>0.14198732000000006</v>
      </c>
      <c r="V61" s="14">
        <f t="shared" si="2"/>
        <v>0.20596242000000006</v>
      </c>
      <c r="W61" s="14">
        <f t="shared" si="3"/>
        <v>0.31131831999999987</v>
      </c>
      <c r="X61" s="14">
        <f t="shared" si="4"/>
        <v>0.34970581999999983</v>
      </c>
      <c r="Y61" s="15">
        <f t="shared" si="6"/>
        <v>0.31216161999999986</v>
      </c>
      <c r="Z61" s="14">
        <f t="shared" si="7"/>
        <v>0.33020966655143358</v>
      </c>
      <c r="AA61" s="15">
        <f t="shared" si="8"/>
        <v>0.29411357344856615</v>
      </c>
      <c r="AB61" s="15"/>
      <c r="AC61" s="15">
        <f t="shared" si="9"/>
        <v>0.28164531999999987</v>
      </c>
      <c r="AD61" s="15">
        <f t="shared" si="9"/>
        <v>0.34413451999999983</v>
      </c>
      <c r="AF61" s="14">
        <f t="shared" si="10"/>
        <v>0.15523798666666669</v>
      </c>
      <c r="AG61">
        <f t="shared" si="11"/>
        <v>0.16575879105445335</v>
      </c>
      <c r="AH61">
        <f t="shared" si="12"/>
        <v>0.14471718227888003</v>
      </c>
      <c r="AJ61">
        <f t="shared" si="13"/>
        <v>0.13059798666666669</v>
      </c>
      <c r="AK61">
        <f t="shared" si="13"/>
        <v>0.1830407866666667</v>
      </c>
    </row>
    <row r="62" spans="1:37" x14ac:dyDescent="0.3">
      <c r="A62" s="13" t="s">
        <v>74</v>
      </c>
      <c r="B62" s="13">
        <v>0.22775580000000001</v>
      </c>
      <c r="C62">
        <v>2.6168299999999999E-2</v>
      </c>
      <c r="D62">
        <v>0.1768045</v>
      </c>
      <c r="E62">
        <v>0.28824870000000002</v>
      </c>
      <c r="H62" s="11" t="s">
        <v>83</v>
      </c>
      <c r="I62" s="11">
        <v>0.43983729999999999</v>
      </c>
      <c r="J62">
        <v>2.6343100000000001E-2</v>
      </c>
      <c r="K62">
        <v>0.3846831</v>
      </c>
      <c r="L62">
        <v>0.49651830000000002</v>
      </c>
      <c r="M62" s="14"/>
      <c r="N62" s="14"/>
      <c r="O62" s="14"/>
      <c r="P62">
        <v>2010</v>
      </c>
      <c r="Q62" s="14">
        <f t="shared" si="5"/>
        <v>0.20239688000000006</v>
      </c>
      <c r="R62" s="14">
        <f t="shared" si="5"/>
        <v>0.32912097999999984</v>
      </c>
      <c r="S62" s="14">
        <f t="shared" si="0"/>
        <v>0.42460077999999984</v>
      </c>
      <c r="T62" s="14">
        <f t="shared" si="1"/>
        <v>0.41493057999999983</v>
      </c>
      <c r="U62" s="14">
        <f t="shared" si="2"/>
        <v>0.13887398000000006</v>
      </c>
      <c r="V62" s="14">
        <f t="shared" si="2"/>
        <v>0.20284908000000007</v>
      </c>
      <c r="W62" s="14">
        <f t="shared" si="3"/>
        <v>0.30820497999999985</v>
      </c>
      <c r="X62" s="14">
        <f t="shared" si="4"/>
        <v>0.34659247999999981</v>
      </c>
      <c r="Y62" s="15">
        <f t="shared" si="6"/>
        <v>0.30904827999999984</v>
      </c>
      <c r="Z62" s="14">
        <f t="shared" si="7"/>
        <v>0.32967461891592409</v>
      </c>
      <c r="AA62" s="15">
        <f t="shared" si="8"/>
        <v>0.28842194108407559</v>
      </c>
      <c r="AB62" s="15"/>
      <c r="AC62" s="15">
        <f t="shared" si="9"/>
        <v>0.27853197999999985</v>
      </c>
      <c r="AD62" s="15">
        <f t="shared" si="9"/>
        <v>0.34102117999999981</v>
      </c>
      <c r="AF62" s="14">
        <f t="shared" si="10"/>
        <v>0.15288641333333336</v>
      </c>
      <c r="AG62">
        <f t="shared" si="11"/>
        <v>0.16491018977651811</v>
      </c>
      <c r="AH62">
        <f t="shared" si="12"/>
        <v>0.14086263689014861</v>
      </c>
      <c r="AJ62">
        <f t="shared" si="13"/>
        <v>0.12824641333333336</v>
      </c>
      <c r="AK62">
        <f t="shared" si="13"/>
        <v>0.18068921333333338</v>
      </c>
    </row>
    <row r="63" spans="1:37" x14ac:dyDescent="0.3">
      <c r="A63" s="13" t="s">
        <v>75</v>
      </c>
      <c r="B63" s="13">
        <v>0.28972029999999999</v>
      </c>
      <c r="C63">
        <v>4.31437E-2</v>
      </c>
      <c r="D63">
        <v>0.20691609999999999</v>
      </c>
      <c r="E63">
        <v>0.3893916</v>
      </c>
      <c r="I63" s="14"/>
      <c r="J63" s="14"/>
      <c r="K63" s="14"/>
      <c r="L63" s="14"/>
      <c r="M63" s="14"/>
      <c r="N63" s="14"/>
      <c r="O63" s="14"/>
      <c r="P63">
        <v>2009</v>
      </c>
      <c r="Q63" s="14">
        <f t="shared" si="5"/>
        <v>0.19928354000000006</v>
      </c>
      <c r="R63" s="14">
        <f t="shared" si="5"/>
        <v>0.32600763999999982</v>
      </c>
      <c r="S63" s="14">
        <f t="shared" si="0"/>
        <v>0.42148743999999982</v>
      </c>
      <c r="T63" s="14">
        <f t="shared" si="1"/>
        <v>0.41181723999999981</v>
      </c>
      <c r="U63" s="14">
        <f t="shared" si="2"/>
        <v>0.13576064000000007</v>
      </c>
      <c r="V63" s="14">
        <f t="shared" si="2"/>
        <v>0.19973574000000008</v>
      </c>
      <c r="W63" s="14">
        <f t="shared" si="3"/>
        <v>0.30509163999999983</v>
      </c>
      <c r="X63" s="14">
        <f t="shared" si="4"/>
        <v>0.34347913999999979</v>
      </c>
      <c r="Y63" s="15">
        <f t="shared" si="6"/>
        <v>0.30593493999999982</v>
      </c>
      <c r="Z63" s="14">
        <f t="shared" si="7"/>
        <v>0.3291395712804146</v>
      </c>
      <c r="AA63" s="15">
        <f t="shared" si="8"/>
        <v>0.28273030871958504</v>
      </c>
      <c r="AB63" s="15"/>
      <c r="AC63" s="15">
        <f t="shared" si="9"/>
        <v>0.27541863999999983</v>
      </c>
      <c r="AD63" s="15">
        <f t="shared" si="9"/>
        <v>0.33790783999999979</v>
      </c>
      <c r="AF63" s="14">
        <f t="shared" si="10"/>
        <v>0.15053484000000003</v>
      </c>
      <c r="AG63">
        <f t="shared" si="11"/>
        <v>0.16406158849858288</v>
      </c>
      <c r="AH63">
        <f t="shared" si="12"/>
        <v>0.13700809150141718</v>
      </c>
      <c r="AJ63">
        <f t="shared" si="13"/>
        <v>0.12589484000000004</v>
      </c>
      <c r="AK63">
        <f t="shared" si="13"/>
        <v>0.17833764000000005</v>
      </c>
    </row>
    <row r="64" spans="1:37" x14ac:dyDescent="0.3">
      <c r="A64" s="13" t="s">
        <v>76</v>
      </c>
      <c r="B64" s="13">
        <v>0.37127840000000001</v>
      </c>
      <c r="C64">
        <v>4.6484999999999999E-2</v>
      </c>
      <c r="D64">
        <v>0.27864559999999999</v>
      </c>
      <c r="E64">
        <v>0.47445150000000003</v>
      </c>
      <c r="I64" s="14"/>
      <c r="J64" s="14"/>
      <c r="K64" s="14"/>
      <c r="L64" s="14"/>
      <c r="M64" s="14"/>
      <c r="N64" s="14"/>
      <c r="O64" s="14"/>
      <c r="P64">
        <v>2008</v>
      </c>
      <c r="Q64" s="14">
        <f t="shared" si="5"/>
        <v>0.19617020000000007</v>
      </c>
      <c r="R64" s="14">
        <f t="shared" si="5"/>
        <v>0.3228942999999998</v>
      </c>
      <c r="S64" s="14">
        <f t="shared" si="0"/>
        <v>0.4183740999999998</v>
      </c>
      <c r="T64" s="14">
        <f t="shared" si="1"/>
        <v>0.40870389999999979</v>
      </c>
      <c r="U64" s="14">
        <f t="shared" si="2"/>
        <v>0.13264730000000008</v>
      </c>
      <c r="V64" s="14">
        <f t="shared" si="2"/>
        <v>0.19662240000000009</v>
      </c>
      <c r="W64" s="14">
        <f t="shared" si="3"/>
        <v>0.30197829999999981</v>
      </c>
      <c r="X64" s="14">
        <f t="shared" si="4"/>
        <v>0.34036579999999977</v>
      </c>
      <c r="Y64" s="15">
        <f t="shared" si="6"/>
        <v>0.3028215999999998</v>
      </c>
      <c r="Z64" s="14">
        <f t="shared" si="7"/>
        <v>0.32860452364490511</v>
      </c>
      <c r="AA64" s="15">
        <f t="shared" si="8"/>
        <v>0.27703867635509449</v>
      </c>
      <c r="AB64" s="15"/>
      <c r="AC64" s="15">
        <f t="shared" si="9"/>
        <v>0.27230529999999981</v>
      </c>
      <c r="AD64" s="15">
        <f t="shared" si="9"/>
        <v>0.33479449999999977</v>
      </c>
      <c r="AF64" s="14">
        <f t="shared" si="10"/>
        <v>0.1481832666666667</v>
      </c>
      <c r="AG64">
        <f t="shared" si="11"/>
        <v>0.16321298722064764</v>
      </c>
      <c r="AH64">
        <f t="shared" si="12"/>
        <v>0.13315354611268576</v>
      </c>
      <c r="AJ64">
        <f t="shared" si="13"/>
        <v>0.12354326666666671</v>
      </c>
      <c r="AK64">
        <f t="shared" si="13"/>
        <v>0.17598606666666672</v>
      </c>
    </row>
    <row r="65" spans="1:40" x14ac:dyDescent="0.3">
      <c r="A65" s="13" t="s">
        <v>77</v>
      </c>
      <c r="B65" s="13">
        <v>0.34062979999999998</v>
      </c>
      <c r="C65">
        <v>4.63521E-2</v>
      </c>
      <c r="D65">
        <v>0.249671</v>
      </c>
      <c r="E65">
        <v>0.44507000000000002</v>
      </c>
      <c r="H65" s="2" t="s">
        <v>121</v>
      </c>
      <c r="M65" s="14"/>
      <c r="N65" s="14"/>
      <c r="O65" s="14"/>
      <c r="P65">
        <v>2007</v>
      </c>
      <c r="Q65" s="14">
        <f t="shared" si="5"/>
        <v>0.19305686000000008</v>
      </c>
      <c r="R65" s="14">
        <f t="shared" si="5"/>
        <v>0.31978095999999978</v>
      </c>
      <c r="S65" s="14">
        <f t="shared" si="0"/>
        <v>0.41526075999999978</v>
      </c>
      <c r="T65" s="14">
        <f t="shared" si="1"/>
        <v>0.40559055999999977</v>
      </c>
      <c r="U65" s="14">
        <f t="shared" si="2"/>
        <v>0.12953396000000009</v>
      </c>
      <c r="V65" s="14">
        <f t="shared" si="2"/>
        <v>0.19350906000000009</v>
      </c>
      <c r="W65" s="14">
        <f t="shared" si="3"/>
        <v>0.29886495999999979</v>
      </c>
      <c r="X65" s="14">
        <f t="shared" si="4"/>
        <v>0.33725245999999975</v>
      </c>
      <c r="Y65" s="15">
        <f t="shared" si="6"/>
        <v>0.29970825999999978</v>
      </c>
      <c r="Z65" s="14">
        <f t="shared" si="7"/>
        <v>0.32806947600939562</v>
      </c>
      <c r="AA65" s="15">
        <f t="shared" si="8"/>
        <v>0.27134704399060394</v>
      </c>
      <c r="AB65" s="15"/>
      <c r="AC65" s="15">
        <f t="shared" si="9"/>
        <v>0.26919195999999979</v>
      </c>
      <c r="AD65" s="15">
        <f t="shared" si="9"/>
        <v>0.33168115999999975</v>
      </c>
      <c r="AF65" s="14">
        <f t="shared" si="10"/>
        <v>0.14583169333333337</v>
      </c>
      <c r="AG65">
        <f t="shared" si="11"/>
        <v>0.16236438594271241</v>
      </c>
      <c r="AH65">
        <f t="shared" si="12"/>
        <v>0.12929900072395434</v>
      </c>
      <c r="AJ65">
        <f t="shared" si="13"/>
        <v>0.12119169333333338</v>
      </c>
      <c r="AK65">
        <f t="shared" si="13"/>
        <v>0.17363449333333339</v>
      </c>
    </row>
    <row r="66" spans="1:40" x14ac:dyDescent="0.3">
      <c r="A66" s="13" t="s">
        <v>78</v>
      </c>
      <c r="B66" s="13">
        <v>0.42450599999999999</v>
      </c>
      <c r="C66">
        <v>5.6739100000000001E-2</v>
      </c>
      <c r="D66">
        <v>0.3101679</v>
      </c>
      <c r="E66">
        <v>0.54753810000000003</v>
      </c>
      <c r="H66" t="s">
        <v>106</v>
      </c>
      <c r="M66" s="14"/>
      <c r="N66" s="14"/>
      <c r="O66" s="14"/>
      <c r="P66">
        <v>2006</v>
      </c>
      <c r="Q66" s="14">
        <f t="shared" si="5"/>
        <v>0.18994352000000009</v>
      </c>
      <c r="R66" s="14">
        <f t="shared" si="5"/>
        <v>0.31666761999999976</v>
      </c>
      <c r="S66" s="14">
        <f t="shared" si="0"/>
        <v>0.41214741999999976</v>
      </c>
      <c r="T66" s="14">
        <f t="shared" si="1"/>
        <v>0.40247721999999975</v>
      </c>
      <c r="U66" s="14">
        <f t="shared" si="2"/>
        <v>0.12642062000000009</v>
      </c>
      <c r="V66" s="14">
        <f t="shared" si="2"/>
        <v>0.1903957200000001</v>
      </c>
      <c r="W66" s="14">
        <f t="shared" si="3"/>
        <v>0.29575161999999977</v>
      </c>
      <c r="X66" s="14">
        <f t="shared" si="4"/>
        <v>0.33413911999999973</v>
      </c>
      <c r="Y66" s="15">
        <f t="shared" si="6"/>
        <v>0.29659491999999976</v>
      </c>
      <c r="Z66" s="14">
        <f t="shared" si="7"/>
        <v>0.32753442837388613</v>
      </c>
      <c r="AA66" s="15">
        <f t="shared" si="8"/>
        <v>0.26565541162611339</v>
      </c>
      <c r="AB66" s="15"/>
      <c r="AC66" s="15">
        <f t="shared" si="9"/>
        <v>0.26607861999999977</v>
      </c>
      <c r="AD66" s="15">
        <f t="shared" si="9"/>
        <v>0.32856781999999973</v>
      </c>
      <c r="AF66" s="14">
        <f t="shared" si="10"/>
        <v>0.14348012000000004</v>
      </c>
      <c r="AG66">
        <f t="shared" si="11"/>
        <v>0.16151578466477717</v>
      </c>
      <c r="AH66">
        <f t="shared" si="12"/>
        <v>0.12544445533522292</v>
      </c>
      <c r="AJ66">
        <f t="shared" si="13"/>
        <v>0.11884012000000005</v>
      </c>
      <c r="AK66">
        <f t="shared" si="13"/>
        <v>0.17128292000000006</v>
      </c>
    </row>
    <row r="67" spans="1:40" x14ac:dyDescent="0.3">
      <c r="A67" s="13" t="s">
        <v>79</v>
      </c>
      <c r="B67" s="13">
        <v>0.25010510000000002</v>
      </c>
      <c r="C67">
        <v>6.1862199999999999E-2</v>
      </c>
      <c r="D67">
        <v>0.1417187</v>
      </c>
      <c r="E67">
        <v>0.40251039999999999</v>
      </c>
      <c r="H67" t="s">
        <v>107</v>
      </c>
      <c r="I67">
        <v>0.80393979999999998</v>
      </c>
      <c r="J67">
        <v>2.4669900000000002E-2</v>
      </c>
      <c r="K67">
        <v>0.74602069999999998</v>
      </c>
      <c r="L67">
        <v>0.85128380000000003</v>
      </c>
      <c r="M67" s="14"/>
      <c r="N67" s="14"/>
      <c r="O67" s="14"/>
      <c r="P67">
        <v>2005</v>
      </c>
      <c r="Q67" s="14">
        <f t="shared" si="5"/>
        <v>0.1868301800000001</v>
      </c>
      <c r="R67" s="14">
        <f t="shared" si="5"/>
        <v>0.31355427999999974</v>
      </c>
      <c r="S67" s="14">
        <f t="shared" si="0"/>
        <v>0.40903407999999974</v>
      </c>
      <c r="T67" s="14">
        <f t="shared" si="1"/>
        <v>0.39936387999999973</v>
      </c>
      <c r="U67" s="14">
        <f t="shared" si="2"/>
        <v>0.12330728000000009</v>
      </c>
      <c r="V67" s="14">
        <f t="shared" si="2"/>
        <v>0.18728238000000011</v>
      </c>
      <c r="W67" s="14">
        <f t="shared" si="3"/>
        <v>0.29263827999999975</v>
      </c>
      <c r="X67" s="14">
        <f t="shared" si="4"/>
        <v>0.33102577999999971</v>
      </c>
      <c r="Y67" s="15">
        <f t="shared" si="6"/>
        <v>0.29348157999999974</v>
      </c>
      <c r="Z67" s="14">
        <f t="shared" si="7"/>
        <v>0.32699938073837664</v>
      </c>
      <c r="AA67" s="15">
        <f t="shared" si="8"/>
        <v>0.25996377926162284</v>
      </c>
      <c r="AB67" s="15"/>
      <c r="AC67" s="15">
        <f t="shared" si="9"/>
        <v>0.26296527999999975</v>
      </c>
      <c r="AD67" s="15">
        <f t="shared" si="9"/>
        <v>0.32545447999999971</v>
      </c>
      <c r="AF67" s="14">
        <f t="shared" si="10"/>
        <v>0.14112854666666672</v>
      </c>
      <c r="AG67">
        <f t="shared" si="11"/>
        <v>0.16066718338684194</v>
      </c>
      <c r="AH67">
        <f t="shared" si="12"/>
        <v>0.12158990994649148</v>
      </c>
      <c r="AJ67">
        <f t="shared" si="13"/>
        <v>0.11648854666666672</v>
      </c>
      <c r="AK67">
        <f t="shared" si="13"/>
        <v>0.16893134666666673</v>
      </c>
    </row>
    <row r="68" spans="1:40" x14ac:dyDescent="0.3">
      <c r="A68" s="12" t="s">
        <v>80</v>
      </c>
      <c r="B68" s="12">
        <v>0.22730359999999999</v>
      </c>
      <c r="C68">
        <v>3.6417499999999998E-2</v>
      </c>
      <c r="D68">
        <v>0.15901889999999999</v>
      </c>
      <c r="E68">
        <v>0.31396380000000002</v>
      </c>
      <c r="H68" t="s">
        <v>108</v>
      </c>
      <c r="I68">
        <v>0.70723919999999996</v>
      </c>
      <c r="J68">
        <v>1.4868900000000001E-2</v>
      </c>
      <c r="K68">
        <v>0.67457460000000002</v>
      </c>
      <c r="L68">
        <v>0.73789899999999997</v>
      </c>
      <c r="M68" s="14"/>
      <c r="N68" s="14"/>
      <c r="O68" s="14"/>
      <c r="P68">
        <v>2004</v>
      </c>
      <c r="Q68" s="14">
        <f t="shared" si="5"/>
        <v>0.1837168400000001</v>
      </c>
      <c r="R68" s="14">
        <f t="shared" si="5"/>
        <v>0.31044093999999972</v>
      </c>
      <c r="S68" s="14">
        <f t="shared" si="0"/>
        <v>0.40592073999999972</v>
      </c>
      <c r="T68" s="14">
        <f t="shared" si="1"/>
        <v>0.39625053999999971</v>
      </c>
      <c r="U68" s="14">
        <f t="shared" si="2"/>
        <v>0.12019394000000008</v>
      </c>
      <c r="V68" s="14">
        <f t="shared" si="2"/>
        <v>0.18416904000000012</v>
      </c>
      <c r="W68" s="14">
        <f t="shared" si="3"/>
        <v>0.28952493999999973</v>
      </c>
      <c r="X68" s="14">
        <f t="shared" si="4"/>
        <v>0.32791243999999969</v>
      </c>
      <c r="Y68" s="15">
        <f t="shared" si="6"/>
        <v>0.29036823999999972</v>
      </c>
      <c r="Z68" s="14">
        <f t="shared" si="7"/>
        <v>0.32646433310286715</v>
      </c>
      <c r="AA68" s="15">
        <f t="shared" si="8"/>
        <v>0.25427214689713229</v>
      </c>
      <c r="AB68" s="15"/>
      <c r="AC68" s="15">
        <f t="shared" si="9"/>
        <v>0.25985193999999973</v>
      </c>
      <c r="AD68" s="15">
        <f t="shared" si="9"/>
        <v>0.32234113999999969</v>
      </c>
      <c r="AF68" s="14">
        <f t="shared" si="10"/>
        <v>0.13877697333333339</v>
      </c>
      <c r="AG68">
        <f t="shared" si="11"/>
        <v>0.1598185821089067</v>
      </c>
      <c r="AH68">
        <f t="shared" si="12"/>
        <v>0.11773536455776004</v>
      </c>
      <c r="AJ68">
        <f t="shared" si="13"/>
        <v>0.11413697333333339</v>
      </c>
      <c r="AK68">
        <f t="shared" si="13"/>
        <v>0.1665797733333334</v>
      </c>
    </row>
    <row r="69" spans="1:40" x14ac:dyDescent="0.3">
      <c r="A69" s="12" t="s">
        <v>81</v>
      </c>
      <c r="B69" s="12">
        <v>0.3540277</v>
      </c>
      <c r="C69">
        <v>3.8355500000000001E-2</v>
      </c>
      <c r="D69">
        <v>0.27710620000000002</v>
      </c>
      <c r="E69">
        <v>0.43932510000000002</v>
      </c>
      <c r="H69" t="s">
        <v>109</v>
      </c>
      <c r="I69">
        <v>0.63542310000000002</v>
      </c>
      <c r="J69">
        <v>3.46389E-2</v>
      </c>
      <c r="K69">
        <v>0.55893720000000002</v>
      </c>
      <c r="L69">
        <v>0.70563070000000006</v>
      </c>
      <c r="P69">
        <v>2003</v>
      </c>
      <c r="Q69" s="14">
        <f t="shared" si="5"/>
        <v>0.18060350000000011</v>
      </c>
      <c r="R69" s="14">
        <f t="shared" si="5"/>
        <v>0.3073275999999997</v>
      </c>
      <c r="S69" s="14">
        <f t="shared" si="0"/>
        <v>0.4028073999999997</v>
      </c>
      <c r="T69" s="14">
        <f t="shared" si="1"/>
        <v>0.39313719999999969</v>
      </c>
      <c r="U69" s="14">
        <f t="shared" si="2"/>
        <v>0.11708060000000008</v>
      </c>
      <c r="V69" s="14">
        <f t="shared" si="2"/>
        <v>0.18105570000000012</v>
      </c>
      <c r="W69" s="14">
        <f t="shared" si="3"/>
        <v>0.28641159999999971</v>
      </c>
      <c r="X69" s="14">
        <f t="shared" si="4"/>
        <v>0.32479909999999967</v>
      </c>
      <c r="Y69" s="15">
        <f t="shared" si="6"/>
        <v>0.2872548999999997</v>
      </c>
      <c r="Z69" s="14">
        <f t="shared" si="7"/>
        <v>0.32592928546735767</v>
      </c>
      <c r="AA69" s="15">
        <f t="shared" si="8"/>
        <v>0.24858051453264177</v>
      </c>
      <c r="AC69" s="15">
        <f t="shared" si="9"/>
        <v>0.25673859999999971</v>
      </c>
      <c r="AD69" s="15">
        <f t="shared" si="9"/>
        <v>0.31922779999999967</v>
      </c>
      <c r="AF69" s="14">
        <f t="shared" si="10"/>
        <v>0.13642540000000006</v>
      </c>
      <c r="AG69">
        <f t="shared" si="11"/>
        <v>0.15896998083097147</v>
      </c>
      <c r="AH69">
        <f t="shared" si="12"/>
        <v>0.1138808191690286</v>
      </c>
      <c r="AJ69">
        <f t="shared" si="13"/>
        <v>0.11178540000000006</v>
      </c>
      <c r="AK69">
        <f t="shared" si="13"/>
        <v>0.16422820000000007</v>
      </c>
    </row>
    <row r="70" spans="1:40" x14ac:dyDescent="0.3">
      <c r="A70" s="12" t="s">
        <v>82</v>
      </c>
      <c r="B70" s="12">
        <v>0.43987579999999998</v>
      </c>
      <c r="C70">
        <v>5.3977700000000003E-2</v>
      </c>
      <c r="D70">
        <v>0.32990360000000002</v>
      </c>
      <c r="E70">
        <v>0.5560851</v>
      </c>
      <c r="H70" t="s">
        <v>110</v>
      </c>
      <c r="I70">
        <v>0.60429540000000004</v>
      </c>
      <c r="J70">
        <v>3.9052400000000001E-2</v>
      </c>
      <c r="K70">
        <v>0.51881529999999998</v>
      </c>
      <c r="L70">
        <v>0.68384389999999995</v>
      </c>
      <c r="P70">
        <v>2002</v>
      </c>
      <c r="Q70" s="14">
        <f t="shared" si="5"/>
        <v>0.17749016000000012</v>
      </c>
      <c r="R70" s="14">
        <f t="shared" si="5"/>
        <v>0.30421425999999968</v>
      </c>
      <c r="S70" s="14">
        <f t="shared" si="0"/>
        <v>0.39969405999999968</v>
      </c>
      <c r="T70" s="14">
        <f t="shared" si="1"/>
        <v>0.39002385999999967</v>
      </c>
      <c r="U70" s="14">
        <f t="shared" si="2"/>
        <v>0.11396726000000007</v>
      </c>
      <c r="V70" s="14">
        <f t="shared" si="2"/>
        <v>0.17794236000000013</v>
      </c>
      <c r="W70" s="14">
        <f t="shared" si="3"/>
        <v>0.28329825999999969</v>
      </c>
      <c r="X70" s="14">
        <f t="shared" si="4"/>
        <v>0.32168575999999965</v>
      </c>
      <c r="Y70" s="15">
        <f t="shared" si="6"/>
        <v>0.28414155999999968</v>
      </c>
      <c r="Z70" s="14">
        <f t="shared" si="7"/>
        <v>0.32539423783184818</v>
      </c>
      <c r="AA70" s="15">
        <f t="shared" si="8"/>
        <v>0.24288888216815124</v>
      </c>
      <c r="AC70" s="15">
        <f t="shared" si="9"/>
        <v>0.25362525999999969</v>
      </c>
      <c r="AD70" s="15">
        <f t="shared" si="9"/>
        <v>0.31611445999999965</v>
      </c>
      <c r="AF70" s="14">
        <f t="shared" si="10"/>
        <v>0.13407382666666673</v>
      </c>
      <c r="AG70">
        <f>AG69-$AF$43/100</f>
        <v>0.15812137955303623</v>
      </c>
      <c r="AH70">
        <f>AH69-$AG$43/100</f>
        <v>0.11002627378029717</v>
      </c>
      <c r="AJ70">
        <f t="shared" si="13"/>
        <v>0.10943382666666673</v>
      </c>
      <c r="AK70">
        <f t="shared" si="13"/>
        <v>0.16187662666666675</v>
      </c>
    </row>
    <row r="71" spans="1:40" x14ac:dyDescent="0.3">
      <c r="A71" s="12" t="s">
        <v>83</v>
      </c>
      <c r="B71" s="12">
        <v>0.42007990000000001</v>
      </c>
      <c r="C71">
        <v>5.1087199999999999E-2</v>
      </c>
      <c r="D71">
        <v>0.31660349999999998</v>
      </c>
      <c r="E71">
        <v>0.53109329999999999</v>
      </c>
      <c r="H71" t="s">
        <v>111</v>
      </c>
      <c r="I71">
        <v>0.60691859999999997</v>
      </c>
      <c r="J71">
        <v>3.2664100000000001E-2</v>
      </c>
      <c r="K71">
        <v>0.53557630000000001</v>
      </c>
      <c r="L71">
        <v>0.67397300000000004</v>
      </c>
      <c r="P71">
        <v>2001</v>
      </c>
      <c r="Q71" s="14">
        <f t="shared" si="5"/>
        <v>0.17437682000000013</v>
      </c>
      <c r="R71" s="14">
        <f t="shared" si="5"/>
        <v>0.30110091999999966</v>
      </c>
      <c r="S71" s="14">
        <f t="shared" si="0"/>
        <v>0.39658071999999966</v>
      </c>
      <c r="T71" s="14">
        <f t="shared" si="1"/>
        <v>0.38691051999999965</v>
      </c>
      <c r="U71" s="14">
        <f t="shared" si="2"/>
        <v>0.11085392000000006</v>
      </c>
      <c r="V71" s="14">
        <f t="shared" si="2"/>
        <v>0.17482902000000014</v>
      </c>
      <c r="W71" s="14">
        <f t="shared" si="3"/>
        <v>0.28018491999999967</v>
      </c>
      <c r="X71" s="14">
        <f t="shared" si="4"/>
        <v>0.31857241999999963</v>
      </c>
      <c r="Y71" s="15">
        <f t="shared" si="6"/>
        <v>0.28102821999999966</v>
      </c>
      <c r="Z71" s="14">
        <f t="shared" si="7"/>
        <v>0.32485919019633869</v>
      </c>
      <c r="AA71" s="15">
        <f t="shared" si="8"/>
        <v>0.23719724980366072</v>
      </c>
      <c r="AC71" s="15">
        <f t="shared" si="9"/>
        <v>0.25051191999999967</v>
      </c>
      <c r="AD71" s="15">
        <f t="shared" si="9"/>
        <v>0.31300111999999963</v>
      </c>
      <c r="AF71" s="14">
        <f t="shared" si="10"/>
        <v>0.1317222533333334</v>
      </c>
      <c r="AG71">
        <f t="shared" si="11"/>
        <v>0.157272778275101</v>
      </c>
      <c r="AH71">
        <f t="shared" si="12"/>
        <v>0.10617172839156573</v>
      </c>
      <c r="AJ71">
        <f t="shared" si="13"/>
        <v>0.1070822533333334</v>
      </c>
      <c r="AK71">
        <f t="shared" si="13"/>
        <v>0.15952505333333342</v>
      </c>
    </row>
    <row r="72" spans="1:40" x14ac:dyDescent="0.3">
      <c r="A72" s="12" t="s">
        <v>84</v>
      </c>
      <c r="B72" s="12">
        <v>0.44793690000000003</v>
      </c>
      <c r="C72">
        <v>5.4421900000000002E-2</v>
      </c>
      <c r="D72">
        <v>0.3366886</v>
      </c>
      <c r="E72">
        <v>0.56465259999999995</v>
      </c>
      <c r="H72" t="s">
        <v>112</v>
      </c>
      <c r="I72">
        <v>0.52829519999999996</v>
      </c>
      <c r="J72">
        <v>3.7484999999999997E-2</v>
      </c>
      <c r="K72">
        <v>0.44835629999999999</v>
      </c>
      <c r="L72">
        <v>0.60680880000000004</v>
      </c>
      <c r="P72">
        <v>2000</v>
      </c>
      <c r="Q72" s="14">
        <f t="shared" si="5"/>
        <v>0.17126348000000013</v>
      </c>
      <c r="R72" s="14">
        <f t="shared" si="5"/>
        <v>0.29798757999999964</v>
      </c>
      <c r="S72" s="14">
        <f t="shared" si="0"/>
        <v>0.39346737999999964</v>
      </c>
      <c r="T72" s="14">
        <f t="shared" si="1"/>
        <v>0.38379717999999963</v>
      </c>
      <c r="U72" s="14">
        <f t="shared" si="2"/>
        <v>0.10774058000000006</v>
      </c>
      <c r="V72" s="14">
        <f t="shared" si="2"/>
        <v>0.17171568000000015</v>
      </c>
      <c r="W72" s="14">
        <f t="shared" si="3"/>
        <v>0.27707157999999965</v>
      </c>
      <c r="X72" s="14">
        <f t="shared" si="4"/>
        <v>0.31545907999999961</v>
      </c>
      <c r="Y72" s="15">
        <f t="shared" si="6"/>
        <v>0.27791487999999964</v>
      </c>
      <c r="Z72" s="14">
        <f t="shared" si="7"/>
        <v>0.3243241425608292</v>
      </c>
      <c r="AA72" s="15">
        <f t="shared" si="8"/>
        <v>0.2315056174391702</v>
      </c>
      <c r="AC72" s="15">
        <f t="shared" si="9"/>
        <v>0.24739857999999967</v>
      </c>
      <c r="AD72" s="15">
        <f t="shared" si="9"/>
        <v>0.30988777999999961</v>
      </c>
      <c r="AF72" s="14">
        <f t="shared" si="10"/>
        <v>0.12937068000000007</v>
      </c>
      <c r="AG72">
        <f t="shared" si="11"/>
        <v>0.15642417699716576</v>
      </c>
      <c r="AH72">
        <f t="shared" si="12"/>
        <v>0.10231718300283429</v>
      </c>
      <c r="AJ72">
        <f t="shared" si="13"/>
        <v>0.10473068000000008</v>
      </c>
      <c r="AK72">
        <f t="shared" si="13"/>
        <v>0.15717348000000009</v>
      </c>
    </row>
    <row r="73" spans="1:40" x14ac:dyDescent="0.3">
      <c r="A73" s="12" t="s">
        <v>85</v>
      </c>
      <c r="B73" s="12">
        <v>0.52507919999999997</v>
      </c>
      <c r="C73">
        <v>4.8213300000000001E-2</v>
      </c>
      <c r="D73">
        <v>0.42270160000000001</v>
      </c>
      <c r="E73">
        <v>0.62539100000000003</v>
      </c>
      <c r="H73" t="s">
        <v>113</v>
      </c>
      <c r="I73">
        <v>0.65625149999999999</v>
      </c>
      <c r="J73">
        <v>3.4274600000000002E-2</v>
      </c>
      <c r="K73">
        <v>0.58000410000000002</v>
      </c>
      <c r="L73">
        <v>0.72521469999999999</v>
      </c>
    </row>
    <row r="74" spans="1:40" x14ac:dyDescent="0.3">
      <c r="A74" s="12" t="s">
        <v>86</v>
      </c>
      <c r="B74" s="12">
        <v>0.43458340000000001</v>
      </c>
      <c r="C74">
        <v>5.7336900000000003E-2</v>
      </c>
      <c r="D74">
        <v>0.31853090000000001</v>
      </c>
      <c r="E74">
        <v>0.55827930000000003</v>
      </c>
      <c r="H74" s="19" t="s">
        <v>114</v>
      </c>
      <c r="I74" s="19">
        <v>0.19606019999999999</v>
      </c>
      <c r="J74">
        <v>2.4669900000000002E-2</v>
      </c>
      <c r="K74">
        <v>0.14871619999999999</v>
      </c>
      <c r="L74">
        <v>0.25397930000000002</v>
      </c>
    </row>
    <row r="75" spans="1:40" x14ac:dyDescent="0.3">
      <c r="H75" s="19" t="s">
        <v>115</v>
      </c>
      <c r="I75" s="19">
        <v>0.29276079999999999</v>
      </c>
      <c r="J75">
        <v>1.4868900000000001E-2</v>
      </c>
      <c r="K75">
        <v>0.26210099999999997</v>
      </c>
      <c r="L75">
        <v>0.32542539999999998</v>
      </c>
    </row>
    <row r="76" spans="1:40" x14ac:dyDescent="0.3">
      <c r="H76" s="19" t="s">
        <v>116</v>
      </c>
      <c r="I76" s="19">
        <v>0.36457689999999998</v>
      </c>
      <c r="J76">
        <v>3.46389E-2</v>
      </c>
      <c r="K76">
        <v>0.2943693</v>
      </c>
      <c r="L76">
        <v>0.44106279999999998</v>
      </c>
      <c r="Z76" t="s">
        <v>219</v>
      </c>
      <c r="AF76" s="21" t="s">
        <v>220</v>
      </c>
    </row>
    <row r="77" spans="1:40" x14ac:dyDescent="0.3">
      <c r="A77" s="21" t="s">
        <v>139</v>
      </c>
      <c r="B77" s="18"/>
      <c r="C77" s="18"/>
      <c r="D77" s="18"/>
      <c r="H77" s="19" t="s">
        <v>117</v>
      </c>
      <c r="I77" s="19">
        <v>0.39570460000000002</v>
      </c>
      <c r="J77">
        <v>3.9052400000000001E-2</v>
      </c>
      <c r="K77">
        <v>0.3161561</v>
      </c>
      <c r="L77">
        <v>0.48118470000000002</v>
      </c>
      <c r="S77" s="3"/>
      <c r="T77" s="3"/>
      <c r="U77" s="3"/>
      <c r="V77" s="3"/>
      <c r="Z77" t="s">
        <v>208</v>
      </c>
      <c r="AA77" t="s">
        <v>209</v>
      </c>
      <c r="AB77" t="s">
        <v>210</v>
      </c>
      <c r="AC77" t="s">
        <v>211</v>
      </c>
      <c r="AD77" t="s">
        <v>212</v>
      </c>
      <c r="AF77" t="s">
        <v>208</v>
      </c>
      <c r="AG77" t="s">
        <v>209</v>
      </c>
      <c r="AH77" t="s">
        <v>210</v>
      </c>
      <c r="AI77" t="s">
        <v>211</v>
      </c>
      <c r="AJ77" t="s">
        <v>212</v>
      </c>
      <c r="AL77" t="s">
        <v>242</v>
      </c>
      <c r="AM77" t="s">
        <v>211</v>
      </c>
      <c r="AN77" t="s">
        <v>212</v>
      </c>
    </row>
    <row r="78" spans="1:40" x14ac:dyDescent="0.3">
      <c r="A78" t="s">
        <v>143</v>
      </c>
      <c r="H78" s="19" t="s">
        <v>118</v>
      </c>
      <c r="I78" s="19">
        <v>0.39308140000000003</v>
      </c>
      <c r="J78">
        <v>3.2664100000000001E-2</v>
      </c>
      <c r="K78">
        <v>0.32602700000000001</v>
      </c>
      <c r="L78">
        <v>0.46442369999999999</v>
      </c>
      <c r="AA78">
        <f>1-AD78</f>
        <v>0.83199999999999996</v>
      </c>
      <c r="AB78">
        <v>0.14499999999999999</v>
      </c>
      <c r="AC78">
        <v>0.124</v>
      </c>
      <c r="AD78">
        <v>0.16800000000000001</v>
      </c>
      <c r="AG78">
        <f>1-AH78</f>
        <v>0.871</v>
      </c>
      <c r="AH78">
        <f>0.129</f>
        <v>0.129</v>
      </c>
      <c r="AI78">
        <v>0.10199999999999999</v>
      </c>
      <c r="AJ78">
        <v>0.156</v>
      </c>
      <c r="AM78">
        <f>100-AM85</f>
        <v>89.8</v>
      </c>
      <c r="AN78">
        <f>(1-AJ78)*100</f>
        <v>84.399999999999991</v>
      </c>
    </row>
    <row r="79" spans="1:40" x14ac:dyDescent="0.3">
      <c r="A79" t="s">
        <v>141</v>
      </c>
      <c r="H79" s="19" t="s">
        <v>119</v>
      </c>
      <c r="I79" s="19">
        <v>0.47170479999999998</v>
      </c>
      <c r="J79">
        <v>3.7484999999999997E-2</v>
      </c>
      <c r="K79">
        <v>0.39319120000000002</v>
      </c>
      <c r="L79">
        <v>0.55164369999999996</v>
      </c>
      <c r="S79" s="14"/>
      <c r="T79" s="14"/>
      <c r="U79" s="14"/>
      <c r="V79" s="14"/>
      <c r="Z79" t="s">
        <v>213</v>
      </c>
      <c r="AB79">
        <v>5.0999999999999996</v>
      </c>
      <c r="AC79" s="14">
        <f>AB79/$I$142*$J$142</f>
        <v>0</v>
      </c>
      <c r="AD79" s="26">
        <f>AB79/$I$142*$W$135</f>
        <v>0</v>
      </c>
      <c r="AF79" t="s">
        <v>213</v>
      </c>
      <c r="AH79" s="14">
        <f>$AH$78/$AB$78*AB79</f>
        <v>4.5372413793103448</v>
      </c>
      <c r="AI79" s="14">
        <f>$AI$78/$AH$78*AH79</f>
        <v>3.5875862068965514</v>
      </c>
      <c r="AJ79" s="14">
        <f>$AJ$78/$AH$78*AH79</f>
        <v>5.4868965517241373</v>
      </c>
      <c r="AL79">
        <v>4.5</v>
      </c>
      <c r="AM79">
        <v>3.6</v>
      </c>
      <c r="AN79">
        <v>5.5</v>
      </c>
    </row>
    <row r="80" spans="1:40" x14ac:dyDescent="0.3">
      <c r="A80" t="s">
        <v>137</v>
      </c>
      <c r="H80" s="19" t="s">
        <v>120</v>
      </c>
      <c r="I80" s="19">
        <v>0.34374850000000001</v>
      </c>
      <c r="J80">
        <v>3.4274600000000002E-2</v>
      </c>
      <c r="K80">
        <v>0.27478530000000001</v>
      </c>
      <c r="L80">
        <v>0.41999589999999998</v>
      </c>
      <c r="S80" s="14"/>
      <c r="T80" s="14"/>
      <c r="U80" s="14"/>
      <c r="V80" s="14"/>
      <c r="Z80" t="s">
        <v>214</v>
      </c>
      <c r="AB80">
        <v>3.5</v>
      </c>
      <c r="AC80" s="14">
        <f>AB80/$I$142*$J$142</f>
        <v>0</v>
      </c>
      <c r="AD80" s="26">
        <f>AB80/$I$142*$W$135</f>
        <v>0</v>
      </c>
      <c r="AF80" t="s">
        <v>214</v>
      </c>
      <c r="AH80" s="14">
        <f t="shared" ref="AH80:AH84" si="14">$AH$78/$AB$78*AB80</f>
        <v>3.1137931034482764</v>
      </c>
      <c r="AI80" s="14">
        <f t="shared" ref="AI80:AI83" si="15">$AI$78/$AH$78*AH80</f>
        <v>2.4620689655172416</v>
      </c>
      <c r="AJ80" s="14">
        <f t="shared" ref="AJ80:AJ83" si="16">$AJ$78/$AH$78*AH80</f>
        <v>3.7655172413793108</v>
      </c>
      <c r="AL80">
        <v>3.1</v>
      </c>
      <c r="AM80">
        <v>2.5</v>
      </c>
      <c r="AN80">
        <v>3.8</v>
      </c>
    </row>
    <row r="81" spans="1:40" x14ac:dyDescent="0.3">
      <c r="A81" t="s">
        <v>140</v>
      </c>
      <c r="B81">
        <v>1.23</v>
      </c>
      <c r="C81">
        <v>1.1499999999999999</v>
      </c>
      <c r="S81" s="14"/>
      <c r="T81" s="14"/>
      <c r="U81" s="14"/>
      <c r="V81" s="14"/>
      <c r="Z81" t="s">
        <v>215</v>
      </c>
      <c r="AB81">
        <v>3</v>
      </c>
      <c r="AC81" s="14">
        <f>AB81/$I$142*$J$142</f>
        <v>0</v>
      </c>
      <c r="AD81" s="26">
        <f>AB81/$I$142*$W$135</f>
        <v>0</v>
      </c>
      <c r="AF81" t="s">
        <v>215</v>
      </c>
      <c r="AH81" s="14">
        <f t="shared" si="14"/>
        <v>2.6689655172413795</v>
      </c>
      <c r="AI81" s="14">
        <f t="shared" si="15"/>
        <v>2.1103448275862071</v>
      </c>
      <c r="AJ81" s="14">
        <f t="shared" si="16"/>
        <v>3.227586206896552</v>
      </c>
      <c r="AL81">
        <v>2.7</v>
      </c>
      <c r="AM81">
        <v>2.1</v>
      </c>
      <c r="AN81">
        <v>3.2</v>
      </c>
    </row>
    <row r="82" spans="1:40" x14ac:dyDescent="0.3">
      <c r="A82" t="s">
        <v>142</v>
      </c>
      <c r="B82">
        <f>(1-(B81*$Y$72))/(1-$Y$72)</f>
        <v>0.9114779952812212</v>
      </c>
      <c r="C82">
        <f>(1-(C81*$Y$72))/(1-$Y$72)</f>
        <v>0.94226825779210088</v>
      </c>
      <c r="S82" s="14"/>
      <c r="T82" s="14"/>
      <c r="U82" s="14"/>
      <c r="V82" s="14"/>
      <c r="Z82" t="s">
        <v>216</v>
      </c>
      <c r="AB82">
        <v>2.19</v>
      </c>
      <c r="AC82" s="14">
        <f>AB82/$I$142*$J$142</f>
        <v>0</v>
      </c>
      <c r="AD82" s="26">
        <f>AB82/$I$142*$W$135</f>
        <v>0</v>
      </c>
      <c r="AF82" t="s">
        <v>216</v>
      </c>
      <c r="AH82" s="14">
        <f t="shared" si="14"/>
        <v>1.9483448275862072</v>
      </c>
      <c r="AI82" s="14">
        <f t="shared" si="15"/>
        <v>1.5405517241379312</v>
      </c>
      <c r="AJ82" s="14">
        <f t="shared" si="16"/>
        <v>2.3561379310344828</v>
      </c>
      <c r="AL82">
        <v>2</v>
      </c>
      <c r="AM82">
        <v>1.5</v>
      </c>
      <c r="AN82">
        <v>2.2999999999999998</v>
      </c>
    </row>
    <row r="83" spans="1:40" x14ac:dyDescent="0.3">
      <c r="S83" s="14"/>
      <c r="T83" s="14"/>
      <c r="U83" s="14"/>
      <c r="V83" s="14"/>
      <c r="Z83" t="s">
        <v>217</v>
      </c>
      <c r="AB83">
        <v>0.70750000000000002</v>
      </c>
      <c r="AC83" s="14">
        <f>AB83/$I$142*$J$142</f>
        <v>0</v>
      </c>
      <c r="AD83" s="26">
        <f>AB83/$I$142*$W$135</f>
        <v>0</v>
      </c>
      <c r="AF83" t="s">
        <v>217</v>
      </c>
      <c r="AH83" s="14">
        <f>$AH$78/$AB$78*AB83</f>
        <v>0.62943103448275872</v>
      </c>
      <c r="AI83" s="14">
        <f t="shared" si="15"/>
        <v>0.49768965517241387</v>
      </c>
      <c r="AJ83" s="14">
        <f t="shared" si="16"/>
        <v>0.76117241379310352</v>
      </c>
      <c r="AL83">
        <v>0.5978</v>
      </c>
      <c r="AM83">
        <v>0.4975</v>
      </c>
      <c r="AN83">
        <v>0.79730000000000001</v>
      </c>
    </row>
    <row r="84" spans="1:40" x14ac:dyDescent="0.3">
      <c r="A84" s="20" t="s">
        <v>129</v>
      </c>
      <c r="B84" t="s">
        <v>170</v>
      </c>
      <c r="C84" t="s">
        <v>171</v>
      </c>
      <c r="D84" t="s">
        <v>131</v>
      </c>
      <c r="E84" t="s">
        <v>183</v>
      </c>
      <c r="F84" t="s">
        <v>185</v>
      </c>
      <c r="G84" t="s">
        <v>187</v>
      </c>
      <c r="H84" t="s">
        <v>189</v>
      </c>
      <c r="I84" t="s">
        <v>191</v>
      </c>
      <c r="J84" t="s">
        <v>193</v>
      </c>
      <c r="M84" s="21" t="s">
        <v>174</v>
      </c>
      <c r="N84" t="s">
        <v>182</v>
      </c>
      <c r="U84" s="14"/>
      <c r="V84" s="14"/>
      <c r="Z84" t="s">
        <v>218</v>
      </c>
      <c r="AB84">
        <v>2.5000000000000001E-3</v>
      </c>
      <c r="AC84" s="14">
        <v>2.5000000000000001E-3</v>
      </c>
      <c r="AD84" s="26">
        <v>2.5000000000000001E-3</v>
      </c>
      <c r="AF84" t="s">
        <v>218</v>
      </c>
      <c r="AH84" s="15">
        <f t="shared" si="14"/>
        <v>2.2241379310344832E-3</v>
      </c>
      <c r="AI84" s="14">
        <v>2.5000000000000001E-3</v>
      </c>
      <c r="AJ84" s="15">
        <f>$AJ$78/$AH$78*AH84</f>
        <v>2.6896551724137933E-3</v>
      </c>
      <c r="AL84">
        <v>2.2000000000000001E-3</v>
      </c>
      <c r="AM84">
        <v>2.5000000000000001E-3</v>
      </c>
      <c r="AN84">
        <v>2.7000000000000001E-3</v>
      </c>
    </row>
    <row r="85" spans="1:40" x14ac:dyDescent="0.3">
      <c r="A85" t="s">
        <v>132</v>
      </c>
      <c r="B85">
        <v>8.4</v>
      </c>
      <c r="C85">
        <v>8.2520000000000007</v>
      </c>
      <c r="D85">
        <f>B85</f>
        <v>8.4</v>
      </c>
      <c r="E85">
        <v>8.6</v>
      </c>
      <c r="F85">
        <f>8.6</f>
        <v>8.6</v>
      </c>
      <c r="G85">
        <v>8.6</v>
      </c>
      <c r="H85">
        <v>8.6</v>
      </c>
      <c r="I85">
        <v>8.6</v>
      </c>
      <c r="J85">
        <v>8.6</v>
      </c>
      <c r="N85" t="s">
        <v>161</v>
      </c>
      <c r="O85" t="s">
        <v>173</v>
      </c>
      <c r="P85" s="11" t="s">
        <v>175</v>
      </c>
      <c r="Q85" t="s">
        <v>179</v>
      </c>
      <c r="R85" t="s">
        <v>181</v>
      </c>
      <c r="S85" t="s">
        <v>184</v>
      </c>
      <c r="T85" t="s">
        <v>186</v>
      </c>
      <c r="U85" s="14" t="s">
        <v>188</v>
      </c>
      <c r="V85" s="14" t="s">
        <v>190</v>
      </c>
      <c r="AB85">
        <f>SUM(AB79:AB84)</f>
        <v>14.499999999999998</v>
      </c>
      <c r="AC85" s="26">
        <f>SUM(AC79:AC84)</f>
        <v>2.5000000000000001E-3</v>
      </c>
      <c r="AD85">
        <f>SUM(AD79:AD84)</f>
        <v>2.5000000000000001E-3</v>
      </c>
      <c r="AH85">
        <f>SUM(AH79:AH84)</f>
        <v>12.9</v>
      </c>
      <c r="AI85" s="26">
        <f>SUM(AI79:AI84)</f>
        <v>10.200741379310344</v>
      </c>
      <c r="AJ85">
        <f>SUM(AJ79:AJ84)</f>
        <v>15.6</v>
      </c>
      <c r="AL85">
        <f>SUM(AL79:AL84)</f>
        <v>12.9</v>
      </c>
      <c r="AM85">
        <f>SUM(AM79:AM84)</f>
        <v>10.199999999999999</v>
      </c>
      <c r="AN85">
        <f>SUM(AN79:AN84)</f>
        <v>15.600000000000001</v>
      </c>
    </row>
    <row r="86" spans="1:40" x14ac:dyDescent="0.3">
      <c r="A86" t="s">
        <v>133</v>
      </c>
      <c r="B86">
        <v>23.24</v>
      </c>
      <c r="C86">
        <v>23.077000000000002</v>
      </c>
      <c r="D86">
        <f>B86</f>
        <v>23.24</v>
      </c>
      <c r="E86">
        <v>25</v>
      </c>
      <c r="F86">
        <f>23.24</f>
        <v>23.24</v>
      </c>
      <c r="G86">
        <v>24</v>
      </c>
      <c r="H86">
        <v>23.7</v>
      </c>
      <c r="I86">
        <v>23.7</v>
      </c>
      <c r="J86">
        <v>23.5</v>
      </c>
      <c r="M86" t="s">
        <v>162</v>
      </c>
      <c r="N86" t="str">
        <f>ROUND(B10,3)&amp;" ("&amp;ROUND(D10,3)&amp;"-"&amp;ROUND(E10,3)&amp;")"</f>
        <v>0.334 (0.303-0.366)</v>
      </c>
      <c r="O86">
        <v>0.34714742937397269</v>
      </c>
      <c r="P86" s="11">
        <v>0.28000000000000003</v>
      </c>
      <c r="Q86">
        <v>0.27045538897574034</v>
      </c>
      <c r="R86">
        <v>0.33597299094813493</v>
      </c>
      <c r="S86">
        <v>0.41010226216299966</v>
      </c>
      <c r="T86">
        <v>0.30724675207709456</v>
      </c>
      <c r="U86">
        <v>0.37204778636683061</v>
      </c>
      <c r="V86">
        <v>0.3536062005388349</v>
      </c>
      <c r="AH86" s="26">
        <f>100-AH85</f>
        <v>87.1</v>
      </c>
      <c r="AI86" s="26">
        <f>100-AI85</f>
        <v>89.799258620689656</v>
      </c>
      <c r="AJ86" s="26">
        <f>100-AJ85</f>
        <v>84.4</v>
      </c>
      <c r="AN86">
        <f>AN85+AN78</f>
        <v>100</v>
      </c>
    </row>
    <row r="87" spans="1:40" x14ac:dyDescent="0.3">
      <c r="A87" t="s">
        <v>134</v>
      </c>
      <c r="B87">
        <v>27.2</v>
      </c>
      <c r="C87">
        <v>31.315000000000001</v>
      </c>
      <c r="D87">
        <v>29</v>
      </c>
      <c r="E87">
        <v>27.2</v>
      </c>
      <c r="F87">
        <v>27.2</v>
      </c>
      <c r="G87">
        <v>27.2</v>
      </c>
      <c r="H87">
        <v>27.2</v>
      </c>
      <c r="I87">
        <v>27</v>
      </c>
      <c r="J87">
        <v>27</v>
      </c>
      <c r="L87">
        <v>27.2</v>
      </c>
      <c r="M87" t="s">
        <v>163</v>
      </c>
      <c r="N87" t="str">
        <f t="shared" ref="N87:N93" si="17">ROUND(I74,3)&amp;" ("&amp;ROUND(K74,3)&amp;"-"&amp;ROUND(L74,3)&amp;")"</f>
        <v>0.196 (0.149-0.254)</v>
      </c>
      <c r="O87">
        <v>0.14752447934963797</v>
      </c>
      <c r="P87" s="11">
        <v>0.16162860400000001</v>
      </c>
      <c r="Q87">
        <v>0.17192413359372413</v>
      </c>
      <c r="R87">
        <v>0.16034202764060584</v>
      </c>
      <c r="S87">
        <v>0.17809811671704254</v>
      </c>
      <c r="T87">
        <v>0.1820647679534253</v>
      </c>
      <c r="U87">
        <v>0.21944518008474576</v>
      </c>
      <c r="V87">
        <v>0.21975692949630757</v>
      </c>
    </row>
    <row r="88" spans="1:40" x14ac:dyDescent="0.3">
      <c r="M88" t="s">
        <v>164</v>
      </c>
      <c r="N88" t="str">
        <f t="shared" si="17"/>
        <v>0.293 (0.262-0.325)</v>
      </c>
      <c r="O88">
        <v>0.15574634450006719</v>
      </c>
      <c r="P88" s="11">
        <v>0.19420817500000001</v>
      </c>
      <c r="Q88">
        <v>0.21061632572518582</v>
      </c>
      <c r="R88">
        <v>0.19274249365544971</v>
      </c>
      <c r="S88">
        <v>0.25030428632520807</v>
      </c>
      <c r="T88">
        <v>0.23975456901926043</v>
      </c>
      <c r="U88">
        <v>0.28607104130384781</v>
      </c>
      <c r="V88">
        <v>0.28097817167241096</v>
      </c>
    </row>
    <row r="89" spans="1:40" x14ac:dyDescent="0.3">
      <c r="B89" t="s">
        <v>334</v>
      </c>
      <c r="C89" t="s">
        <v>336</v>
      </c>
      <c r="D89" t="s">
        <v>338</v>
      </c>
      <c r="E89" t="s">
        <v>341</v>
      </c>
      <c r="F89" t="s">
        <v>342</v>
      </c>
      <c r="G89" t="s">
        <v>343</v>
      </c>
      <c r="H89" s="18" t="s">
        <v>347</v>
      </c>
      <c r="M89" t="s">
        <v>165</v>
      </c>
      <c r="N89" t="str">
        <f t="shared" si="17"/>
        <v>0.365 (0.294-0.441)</v>
      </c>
      <c r="O89">
        <v>0.18162067891622546</v>
      </c>
      <c r="P89" s="11">
        <v>0.22189307899999999</v>
      </c>
      <c r="Q89">
        <v>0.23739634294438083</v>
      </c>
      <c r="R89">
        <v>0.22222991450032883</v>
      </c>
      <c r="S89">
        <v>0.36895691924089208</v>
      </c>
      <c r="T89">
        <v>0.26409846325012171</v>
      </c>
      <c r="U89">
        <v>0.34362639650267157</v>
      </c>
      <c r="V89">
        <v>0.32440693272203119</v>
      </c>
    </row>
    <row r="90" spans="1:40" x14ac:dyDescent="0.3">
      <c r="A90" t="s">
        <v>132</v>
      </c>
      <c r="B90">
        <v>8.5</v>
      </c>
      <c r="C90">
        <v>8.4</v>
      </c>
      <c r="D90">
        <v>8.4</v>
      </c>
      <c r="E90">
        <v>8.6</v>
      </c>
      <c r="F90">
        <v>8.6</v>
      </c>
      <c r="G90">
        <v>8.5</v>
      </c>
      <c r="H90" s="18">
        <v>8.5500000000000007</v>
      </c>
      <c r="M90" t="s">
        <v>166</v>
      </c>
      <c r="N90" t="str">
        <f t="shared" si="17"/>
        <v>0.396 (0.316-0.481)</v>
      </c>
      <c r="O90">
        <v>0.30650991257121363</v>
      </c>
      <c r="P90" s="11">
        <v>0.32244553399999998</v>
      </c>
      <c r="Q90">
        <v>0.33301055485620218</v>
      </c>
      <c r="R90">
        <v>0.33403449726546064</v>
      </c>
      <c r="S90">
        <v>0.55662876340612477</v>
      </c>
      <c r="T90">
        <v>0.34126009693053311</v>
      </c>
      <c r="U90">
        <v>0.44599213258528408</v>
      </c>
      <c r="V90">
        <v>0.4048725395288803</v>
      </c>
    </row>
    <row r="91" spans="1:40" x14ac:dyDescent="0.3">
      <c r="A91" t="s">
        <v>133</v>
      </c>
      <c r="B91">
        <v>23.26</v>
      </c>
      <c r="C91">
        <v>23.26</v>
      </c>
      <c r="D91">
        <v>23.26</v>
      </c>
      <c r="E91">
        <v>23.26</v>
      </c>
      <c r="F91">
        <v>23.3</v>
      </c>
      <c r="G91">
        <v>23.4</v>
      </c>
      <c r="H91" s="18">
        <v>23.4</v>
      </c>
      <c r="M91" t="s">
        <v>167</v>
      </c>
      <c r="N91" t="str">
        <f t="shared" si="17"/>
        <v>0.393 (0.326-0.464)</v>
      </c>
      <c r="O91">
        <v>0.55467006369426752</v>
      </c>
      <c r="P91" s="11">
        <v>0.39918446200000002</v>
      </c>
      <c r="Q91">
        <v>0.35337732368383712</v>
      </c>
      <c r="R91">
        <v>0.48552243578356485</v>
      </c>
      <c r="S91">
        <v>0.62138471911707305</v>
      </c>
      <c r="T91">
        <v>0.40813999073381091</v>
      </c>
      <c r="U91">
        <v>0.50895368293638077</v>
      </c>
      <c r="V91">
        <v>0.47645094835547347</v>
      </c>
    </row>
    <row r="92" spans="1:40" x14ac:dyDescent="0.3">
      <c r="A92" t="s">
        <v>134</v>
      </c>
      <c r="B92">
        <v>27.1</v>
      </c>
      <c r="C92">
        <v>27.1</v>
      </c>
      <c r="D92">
        <v>27.3</v>
      </c>
      <c r="E92">
        <v>27.3</v>
      </c>
      <c r="F92">
        <v>27.3</v>
      </c>
      <c r="G92">
        <v>27.3</v>
      </c>
      <c r="H92" s="18">
        <v>27.25</v>
      </c>
      <c r="M92" t="s">
        <v>168</v>
      </c>
      <c r="N92" t="str">
        <f t="shared" si="17"/>
        <v>0.472 (0.393-0.552)</v>
      </c>
      <c r="O92">
        <v>0.7557004967489197</v>
      </c>
      <c r="P92" s="24">
        <v>0.405073972</v>
      </c>
      <c r="Q92">
        <v>0.35515212080835001</v>
      </c>
      <c r="R92">
        <v>0.61221646324471934</v>
      </c>
      <c r="S92">
        <v>0.53001562151305515</v>
      </c>
      <c r="T92">
        <v>0.41344444444444445</v>
      </c>
      <c r="U92">
        <v>0.46685464698402168</v>
      </c>
      <c r="V92">
        <v>0.44580186583740561</v>
      </c>
    </row>
    <row r="93" spans="1:40" x14ac:dyDescent="0.3">
      <c r="A93" s="1"/>
      <c r="M93" s="23" t="s">
        <v>169</v>
      </c>
      <c r="N93" t="str">
        <f t="shared" si="17"/>
        <v>0.344 (0.275-0.42)</v>
      </c>
      <c r="O93">
        <v>0.82595132350328659</v>
      </c>
      <c r="P93" s="24">
        <v>0.38080030100000001</v>
      </c>
      <c r="Q93">
        <v>0.26581600785223519</v>
      </c>
      <c r="R93">
        <v>0.68280739934711643</v>
      </c>
      <c r="S93">
        <v>0.44558131111915972</v>
      </c>
      <c r="T93">
        <v>0.42244697037501117</v>
      </c>
      <c r="U93">
        <v>0.38914631972910357</v>
      </c>
      <c r="V93">
        <v>0.3882531736098695</v>
      </c>
    </row>
    <row r="94" spans="1:40" x14ac:dyDescent="0.3">
      <c r="A94" s="16" t="s">
        <v>172</v>
      </c>
      <c r="B94" t="s">
        <v>92</v>
      </c>
      <c r="C94" t="s">
        <v>93</v>
      </c>
      <c r="D94" t="s">
        <v>94</v>
      </c>
      <c r="E94" t="s">
        <v>95</v>
      </c>
      <c r="F94" t="s">
        <v>96</v>
      </c>
      <c r="G94" t="s">
        <v>97</v>
      </c>
      <c r="H94" t="s">
        <v>98</v>
      </c>
      <c r="I94" t="s">
        <v>99</v>
      </c>
      <c r="U94" s="14"/>
      <c r="V94" s="14"/>
    </row>
    <row r="95" spans="1:40" x14ac:dyDescent="0.3">
      <c r="A95" s="25" t="s">
        <v>100</v>
      </c>
      <c r="B95">
        <v>0.16500000000000001</v>
      </c>
      <c r="C95">
        <v>0.32</v>
      </c>
      <c r="D95">
        <v>0.35</v>
      </c>
      <c r="E95">
        <v>0.14000000000000001</v>
      </c>
      <c r="F95">
        <v>0.14499999999999999</v>
      </c>
      <c r="G95">
        <v>0.2</v>
      </c>
      <c r="H95">
        <v>0.2</v>
      </c>
      <c r="I95">
        <v>7.0000000000000007E-2</v>
      </c>
      <c r="O95" t="s">
        <v>192</v>
      </c>
      <c r="P95" t="s">
        <v>194</v>
      </c>
      <c r="Q95" t="s">
        <v>335</v>
      </c>
      <c r="R95" t="s">
        <v>337</v>
      </c>
      <c r="S95" t="s">
        <v>339</v>
      </c>
      <c r="T95" t="s">
        <v>340</v>
      </c>
      <c r="U95" t="s">
        <v>344</v>
      </c>
      <c r="V95" t="s">
        <v>345</v>
      </c>
      <c r="W95" s="21" t="s">
        <v>346</v>
      </c>
    </row>
    <row r="96" spans="1:40" x14ac:dyDescent="0.3">
      <c r="A96" s="25" t="s">
        <v>101</v>
      </c>
      <c r="B96">
        <f>1-B95</f>
        <v>0.83499999999999996</v>
      </c>
      <c r="C96">
        <f t="shared" ref="C96:I96" si="18">1-C95</f>
        <v>0.67999999999999994</v>
      </c>
      <c r="D96">
        <f t="shared" si="18"/>
        <v>0.65</v>
      </c>
      <c r="E96">
        <f t="shared" si="18"/>
        <v>0.86</v>
      </c>
      <c r="F96">
        <f t="shared" si="18"/>
        <v>0.85499999999999998</v>
      </c>
      <c r="G96">
        <f t="shared" si="18"/>
        <v>0.8</v>
      </c>
      <c r="H96">
        <f t="shared" si="18"/>
        <v>0.8</v>
      </c>
      <c r="I96">
        <f t="shared" si="18"/>
        <v>0.92999999999999994</v>
      </c>
      <c r="M96" t="s">
        <v>162</v>
      </c>
      <c r="N96" t="str">
        <f t="shared" ref="N96:N103" si="19">N86</f>
        <v>0.334 (0.303-0.366)</v>
      </c>
      <c r="O96">
        <v>0.35200153097982712</v>
      </c>
      <c r="P96">
        <v>0.33413368052620007</v>
      </c>
      <c r="Q96">
        <v>0.31274265971933063</v>
      </c>
      <c r="R96">
        <v>0.3021719508067246</v>
      </c>
      <c r="S96">
        <v>0.30143888951585601</v>
      </c>
      <c r="T96">
        <v>0.32245749570022836</v>
      </c>
      <c r="U96">
        <v>0.32565327497617019</v>
      </c>
      <c r="V96">
        <v>0.33054398030513488</v>
      </c>
      <c r="W96">
        <v>0.33124799215460832</v>
      </c>
    </row>
    <row r="97" spans="1:24" x14ac:dyDescent="0.3">
      <c r="A97" t="s">
        <v>130</v>
      </c>
      <c r="M97" t="s">
        <v>163</v>
      </c>
      <c r="N97" t="str">
        <f t="shared" si="19"/>
        <v>0.196 (0.149-0.254)</v>
      </c>
      <c r="O97">
        <v>0.22123864465221138</v>
      </c>
      <c r="P97">
        <v>0.22012703453751489</v>
      </c>
      <c r="Q97">
        <v>0.21354270191479494</v>
      </c>
      <c r="R97">
        <v>0.20493761614016459</v>
      </c>
      <c r="S97">
        <v>0.17433045320621049</v>
      </c>
      <c r="T97">
        <v>0.1946082003046963</v>
      </c>
      <c r="U97">
        <v>0.19468586213759703</v>
      </c>
      <c r="V97">
        <v>0.21838094609751271</v>
      </c>
      <c r="W97">
        <v>0.217057597512158</v>
      </c>
      <c r="X97" s="39"/>
    </row>
    <row r="98" spans="1:24" x14ac:dyDescent="0.3">
      <c r="A98" s="25" t="s">
        <v>100</v>
      </c>
      <c r="B98" s="14">
        <f t="shared" ref="B98:I98" si="20">Q72</f>
        <v>0.17126348000000013</v>
      </c>
      <c r="C98" s="14">
        <f t="shared" si="20"/>
        <v>0.29798757999999964</v>
      </c>
      <c r="D98" s="14">
        <f t="shared" si="20"/>
        <v>0.39346737999999964</v>
      </c>
      <c r="E98" s="14">
        <f t="shared" si="20"/>
        <v>0.38379717999999963</v>
      </c>
      <c r="F98" s="14">
        <f t="shared" si="20"/>
        <v>0.10774058000000006</v>
      </c>
      <c r="G98" s="14">
        <f t="shared" si="20"/>
        <v>0.17171568000000015</v>
      </c>
      <c r="H98" s="14">
        <f t="shared" si="20"/>
        <v>0.27707157999999965</v>
      </c>
      <c r="I98" s="14">
        <f t="shared" si="20"/>
        <v>0.31545907999999961</v>
      </c>
      <c r="M98" t="s">
        <v>164</v>
      </c>
      <c r="N98" t="str">
        <f t="shared" si="19"/>
        <v>0.293 (0.262-0.325)</v>
      </c>
      <c r="O98">
        <v>0.28272389164993583</v>
      </c>
      <c r="P98">
        <v>0.28113808851069422</v>
      </c>
      <c r="Q98" s="1">
        <v>0.25829858489017304</v>
      </c>
      <c r="R98" s="1">
        <v>0.2345386287295001</v>
      </c>
      <c r="S98">
        <v>0.2037238067041679</v>
      </c>
      <c r="T98">
        <v>0.2529075497733097</v>
      </c>
      <c r="U98">
        <v>0.25172413793103449</v>
      </c>
      <c r="V98">
        <v>0.26271411499136899</v>
      </c>
      <c r="W98">
        <v>0.26604810318165367</v>
      </c>
      <c r="X98" s="39"/>
    </row>
    <row r="99" spans="1:24" x14ac:dyDescent="0.3">
      <c r="A99" s="25" t="s">
        <v>101</v>
      </c>
      <c r="B99" s="14">
        <f t="shared" ref="B99:I99" si="21">1-B98</f>
        <v>0.82873651999999987</v>
      </c>
      <c r="C99" s="14">
        <f t="shared" si="21"/>
        <v>0.70201242000000041</v>
      </c>
      <c r="D99" s="14">
        <f t="shared" si="21"/>
        <v>0.6065326200000003</v>
      </c>
      <c r="E99" s="14">
        <f t="shared" si="21"/>
        <v>0.61620282000000037</v>
      </c>
      <c r="F99" s="14">
        <f t="shared" si="21"/>
        <v>0.89225941999999991</v>
      </c>
      <c r="G99" s="14">
        <f t="shared" si="21"/>
        <v>0.82828431999999985</v>
      </c>
      <c r="H99" s="14">
        <f t="shared" si="21"/>
        <v>0.72292842000000035</v>
      </c>
      <c r="I99" s="14">
        <f t="shared" si="21"/>
        <v>0.68454092000000033</v>
      </c>
      <c r="M99" t="s">
        <v>165</v>
      </c>
      <c r="N99" t="str">
        <f t="shared" si="19"/>
        <v>0.365 (0.294-0.441)</v>
      </c>
      <c r="O99">
        <v>0.32872861060011799</v>
      </c>
      <c r="P99">
        <v>0.32041594454072791</v>
      </c>
      <c r="Q99" s="1">
        <v>0.28710504434589801</v>
      </c>
      <c r="R99" s="1">
        <v>0.2658074351245539</v>
      </c>
      <c r="S99">
        <v>0.2443443616837</v>
      </c>
      <c r="T99">
        <v>0.28399073529920144</v>
      </c>
      <c r="U99">
        <v>0.28444475301142086</v>
      </c>
      <c r="V99">
        <v>0.28697587094082472</v>
      </c>
      <c r="W99">
        <v>0.30136605373839898</v>
      </c>
      <c r="X99" s="39"/>
    </row>
    <row r="100" spans="1:24" x14ac:dyDescent="0.3">
      <c r="A100" t="s">
        <v>131</v>
      </c>
      <c r="M100" t="s">
        <v>166</v>
      </c>
      <c r="N100" t="str">
        <f t="shared" si="19"/>
        <v>0.396 (0.316-0.481)</v>
      </c>
      <c r="O100">
        <v>0.42352522178333224</v>
      </c>
      <c r="P100">
        <v>0.39874644611010596</v>
      </c>
      <c r="Q100">
        <v>0.35969412447972121</v>
      </c>
      <c r="R100" s="1">
        <v>0.34997411673353179</v>
      </c>
      <c r="S100">
        <v>0.37153192726333129</v>
      </c>
      <c r="T100">
        <v>0.38319937775473167</v>
      </c>
      <c r="U100">
        <v>0.39021082878636232</v>
      </c>
      <c r="V100">
        <v>0.38490250337859577</v>
      </c>
      <c r="W100">
        <v>0.38591048634674424</v>
      </c>
      <c r="X100" s="39"/>
    </row>
    <row r="101" spans="1:24" x14ac:dyDescent="0.3">
      <c r="A101" s="25" t="s">
        <v>100</v>
      </c>
      <c r="B101" s="14">
        <v>0.22</v>
      </c>
      <c r="C101" s="14">
        <v>0.29799999999999999</v>
      </c>
      <c r="D101" s="14">
        <v>0.39800000000000002</v>
      </c>
      <c r="E101" s="14">
        <v>0.3</v>
      </c>
      <c r="F101" s="14">
        <v>0.15</v>
      </c>
      <c r="G101" s="14">
        <v>0.17199999999999999</v>
      </c>
      <c r="H101" s="14">
        <v>0.27700000000000002</v>
      </c>
      <c r="I101" s="14">
        <v>0.25</v>
      </c>
      <c r="M101" t="s">
        <v>167</v>
      </c>
      <c r="N101" t="str">
        <f t="shared" si="19"/>
        <v>0.393 (0.326-0.464)</v>
      </c>
      <c r="O101">
        <v>0.47573503365214309</v>
      </c>
      <c r="P101">
        <v>0.43443614372109568</v>
      </c>
      <c r="Q101">
        <v>0.40342038035764971</v>
      </c>
      <c r="R101">
        <v>0.40487718049127802</v>
      </c>
      <c r="S101">
        <v>0.4267427348903548</v>
      </c>
      <c r="T101">
        <v>0.42693185058454519</v>
      </c>
      <c r="U101">
        <v>0.43686553873552986</v>
      </c>
      <c r="V101">
        <v>0.44635770975056688</v>
      </c>
      <c r="W101">
        <v>0.43569171784585892</v>
      </c>
      <c r="X101" s="39"/>
    </row>
    <row r="102" spans="1:24" x14ac:dyDescent="0.3">
      <c r="A102" s="25" t="s">
        <v>101</v>
      </c>
      <c r="B102" s="14">
        <f>1-B101</f>
        <v>0.78</v>
      </c>
      <c r="C102" s="14">
        <f t="shared" ref="C102:I102" si="22">1-C101</f>
        <v>0.70199999999999996</v>
      </c>
      <c r="D102" s="14">
        <f t="shared" si="22"/>
        <v>0.60199999999999998</v>
      </c>
      <c r="E102" s="14">
        <f t="shared" si="22"/>
        <v>0.7</v>
      </c>
      <c r="F102" s="14">
        <f t="shared" si="22"/>
        <v>0.85</v>
      </c>
      <c r="G102" s="14">
        <f t="shared" si="22"/>
        <v>0.82800000000000007</v>
      </c>
      <c r="H102" s="14">
        <f t="shared" si="22"/>
        <v>0.72299999999999998</v>
      </c>
      <c r="I102" s="14">
        <f t="shared" si="22"/>
        <v>0.75</v>
      </c>
      <c r="M102" t="s">
        <v>168</v>
      </c>
      <c r="N102" t="str">
        <f t="shared" si="19"/>
        <v>0.472 (0.393-0.552)</v>
      </c>
      <c r="O102">
        <v>0.43251942286348499</v>
      </c>
      <c r="P102">
        <v>0.40054418683748089</v>
      </c>
      <c r="Q102">
        <v>0.39628778108002016</v>
      </c>
      <c r="R102">
        <v>0.39185464364065931</v>
      </c>
      <c r="S102">
        <v>0.43003259525682813</v>
      </c>
      <c r="T102">
        <v>0.43144094975524672</v>
      </c>
      <c r="U102">
        <v>0.43241727425687043</v>
      </c>
      <c r="V102">
        <v>0.42448330683624802</v>
      </c>
      <c r="W102">
        <v>0.42332179157824196</v>
      </c>
      <c r="X102" s="39"/>
    </row>
    <row r="103" spans="1:24" x14ac:dyDescent="0.3">
      <c r="A103" t="s">
        <v>183</v>
      </c>
      <c r="M103" s="23" t="s">
        <v>169</v>
      </c>
      <c r="N103" t="str">
        <f t="shared" si="19"/>
        <v>0.344 (0.275-0.42)</v>
      </c>
      <c r="O103">
        <v>0.31319369853204437</v>
      </c>
      <c r="P103">
        <v>0.28630075858991522</v>
      </c>
      <c r="Q103">
        <v>0.30309793768413534</v>
      </c>
      <c r="R103">
        <v>0.30908273381294965</v>
      </c>
      <c r="S103">
        <v>0.34578500319663896</v>
      </c>
      <c r="T103">
        <v>0.35380037868542064</v>
      </c>
      <c r="U103">
        <v>0.35841350517335269</v>
      </c>
      <c r="V103">
        <v>0.33818711321441575</v>
      </c>
      <c r="W103">
        <v>0.33221415607985483</v>
      </c>
      <c r="X103" s="39"/>
    </row>
    <row r="104" spans="1:24" x14ac:dyDescent="0.3">
      <c r="A104" s="25" t="s">
        <v>100</v>
      </c>
      <c r="B104" s="14">
        <v>0.22</v>
      </c>
      <c r="C104" s="14">
        <v>0.32</v>
      </c>
      <c r="D104" s="14">
        <v>0.41</v>
      </c>
      <c r="E104" s="14">
        <v>0.25</v>
      </c>
      <c r="F104" s="14">
        <v>0.15</v>
      </c>
      <c r="G104" s="14">
        <v>0.2</v>
      </c>
      <c r="H104" s="14">
        <v>0.29699999999999999</v>
      </c>
      <c r="I104" s="14">
        <v>0.2</v>
      </c>
    </row>
    <row r="105" spans="1:24" x14ac:dyDescent="0.3">
      <c r="A105" s="25" t="s">
        <v>101</v>
      </c>
      <c r="B105" s="14">
        <f>1-B104</f>
        <v>0.78</v>
      </c>
      <c r="C105" s="14">
        <f t="shared" ref="C105:I105" si="23">1-C104</f>
        <v>0.67999999999999994</v>
      </c>
      <c r="D105" s="14">
        <f t="shared" si="23"/>
        <v>0.59000000000000008</v>
      </c>
      <c r="E105" s="14">
        <f t="shared" si="23"/>
        <v>0.75</v>
      </c>
      <c r="F105" s="14">
        <f t="shared" si="23"/>
        <v>0.85</v>
      </c>
      <c r="G105" s="14">
        <f t="shared" si="23"/>
        <v>0.8</v>
      </c>
      <c r="H105" s="14">
        <f t="shared" si="23"/>
        <v>0.70300000000000007</v>
      </c>
      <c r="I105" s="14">
        <f t="shared" si="23"/>
        <v>0.8</v>
      </c>
    </row>
    <row r="106" spans="1:24" x14ac:dyDescent="0.3">
      <c r="A106" s="18" t="s">
        <v>185</v>
      </c>
      <c r="B106" s="18"/>
      <c r="C106" s="18"/>
      <c r="D106" s="18"/>
      <c r="E106" s="18"/>
      <c r="F106" s="18"/>
      <c r="G106" s="18"/>
      <c r="H106" s="18"/>
      <c r="I106" s="18"/>
    </row>
    <row r="107" spans="1:24" x14ac:dyDescent="0.3">
      <c r="A107" s="36" t="s">
        <v>100</v>
      </c>
      <c r="B107" s="37">
        <v>0.22</v>
      </c>
      <c r="C107" s="37">
        <v>0.33</v>
      </c>
      <c r="D107" s="37">
        <f>D98</f>
        <v>0.39346737999999964</v>
      </c>
      <c r="E107" s="37">
        <v>0.25</v>
      </c>
      <c r="F107" s="37">
        <v>0.15</v>
      </c>
      <c r="G107" s="37">
        <v>0.21</v>
      </c>
      <c r="H107" s="37">
        <v>0.28699999999999998</v>
      </c>
      <c r="I107" s="37">
        <v>0.2</v>
      </c>
      <c r="J107">
        <v>0.27041588594976296</v>
      </c>
      <c r="K107">
        <v>0.27267389099450168</v>
      </c>
    </row>
    <row r="108" spans="1:24" x14ac:dyDescent="0.3">
      <c r="A108" s="36" t="s">
        <v>101</v>
      </c>
      <c r="B108" s="37">
        <f>1-B107</f>
        <v>0.78</v>
      </c>
      <c r="C108" s="37">
        <f t="shared" ref="C108:I108" si="24">1-C107</f>
        <v>0.66999999999999993</v>
      </c>
      <c r="D108" s="37">
        <f t="shared" si="24"/>
        <v>0.6065326200000003</v>
      </c>
      <c r="E108" s="37">
        <f t="shared" si="24"/>
        <v>0.75</v>
      </c>
      <c r="F108" s="37">
        <f t="shared" si="24"/>
        <v>0.85</v>
      </c>
      <c r="G108" s="37">
        <f t="shared" si="24"/>
        <v>0.79</v>
      </c>
      <c r="H108" s="37">
        <f t="shared" si="24"/>
        <v>0.71300000000000008</v>
      </c>
      <c r="I108" s="37">
        <f t="shared" si="24"/>
        <v>0.8</v>
      </c>
    </row>
    <row r="109" spans="1:24" x14ac:dyDescent="0.3">
      <c r="A109" t="s">
        <v>187</v>
      </c>
    </row>
    <row r="110" spans="1:24" x14ac:dyDescent="0.3">
      <c r="A110" s="25" t="s">
        <v>100</v>
      </c>
      <c r="B110">
        <v>0.18</v>
      </c>
      <c r="C110">
        <v>0.35</v>
      </c>
      <c r="D110">
        <v>0.41</v>
      </c>
      <c r="E110">
        <v>0.25</v>
      </c>
      <c r="F110">
        <v>0.13</v>
      </c>
      <c r="G110">
        <v>0.23</v>
      </c>
      <c r="H110">
        <v>0.29699999999999999</v>
      </c>
      <c r="I110">
        <v>0.2</v>
      </c>
      <c r="J110">
        <v>0.27324313691496244</v>
      </c>
    </row>
    <row r="111" spans="1:24" x14ac:dyDescent="0.3">
      <c r="A111" s="25" t="s">
        <v>101</v>
      </c>
      <c r="B111" s="14">
        <f>1-B110</f>
        <v>0.82000000000000006</v>
      </c>
      <c r="C111" s="14">
        <f t="shared" ref="C111:I111" si="25">1-C110</f>
        <v>0.65</v>
      </c>
      <c r="D111" s="14">
        <f t="shared" si="25"/>
        <v>0.59000000000000008</v>
      </c>
      <c r="E111" s="14">
        <f t="shared" si="25"/>
        <v>0.75</v>
      </c>
      <c r="F111" s="14">
        <f t="shared" si="25"/>
        <v>0.87</v>
      </c>
      <c r="G111" s="14">
        <f t="shared" si="25"/>
        <v>0.77</v>
      </c>
      <c r="H111" s="14">
        <f t="shared" si="25"/>
        <v>0.70300000000000007</v>
      </c>
      <c r="I111" s="14">
        <f t="shared" si="25"/>
        <v>0.8</v>
      </c>
    </row>
    <row r="113" spans="1:22" x14ac:dyDescent="0.3">
      <c r="A113" s="21" t="s">
        <v>300</v>
      </c>
      <c r="B113" s="21"/>
      <c r="C113" s="21"/>
      <c r="D113" s="21"/>
    </row>
    <row r="114" spans="1:22" x14ac:dyDescent="0.3">
      <c r="M114" s="21" t="s">
        <v>330</v>
      </c>
      <c r="N114" t="s">
        <v>182</v>
      </c>
    </row>
    <row r="115" spans="1:22" x14ac:dyDescent="0.3">
      <c r="A115" s="20" t="s">
        <v>129</v>
      </c>
      <c r="B115" t="s">
        <v>324</v>
      </c>
      <c r="C115" t="s">
        <v>131</v>
      </c>
      <c r="D115" t="s">
        <v>183</v>
      </c>
      <c r="E115" t="s">
        <v>185</v>
      </c>
      <c r="F115" t="s">
        <v>187</v>
      </c>
      <c r="G115" t="s">
        <v>189</v>
      </c>
      <c r="H115" s="18" t="s">
        <v>191</v>
      </c>
      <c r="N115" t="s">
        <v>161</v>
      </c>
      <c r="O115" t="s">
        <v>325</v>
      </c>
      <c r="P115" t="s">
        <v>326</v>
      </c>
      <c r="Q115" t="s">
        <v>327</v>
      </c>
      <c r="R115" t="s">
        <v>328</v>
      </c>
      <c r="S115" t="s">
        <v>329</v>
      </c>
      <c r="T115" t="s">
        <v>331</v>
      </c>
      <c r="U115" t="s">
        <v>332</v>
      </c>
      <c r="V115" s="21" t="s">
        <v>333</v>
      </c>
    </row>
    <row r="116" spans="1:22" x14ac:dyDescent="0.3">
      <c r="A116" t="s">
        <v>132</v>
      </c>
      <c r="B116">
        <v>8.5350000000000001</v>
      </c>
      <c r="C116">
        <v>8.8000000000000007</v>
      </c>
      <c r="D116">
        <v>8.8000000000000007</v>
      </c>
      <c r="E116">
        <v>8.8000000000000007</v>
      </c>
      <c r="F116">
        <v>8.8000000000000007</v>
      </c>
      <c r="G116">
        <v>8.6</v>
      </c>
      <c r="H116" s="18">
        <v>8.6</v>
      </c>
      <c r="M116" t="s">
        <v>162</v>
      </c>
      <c r="N116" t="str">
        <f t="shared" ref="N116:N123" si="26">N86</f>
        <v>0.334 (0.303-0.366)</v>
      </c>
      <c r="P116">
        <v>0.32755138209826878</v>
      </c>
      <c r="Q116">
        <v>0.33027719150133672</v>
      </c>
      <c r="R116">
        <v>0.33654929260160404</v>
      </c>
      <c r="S116">
        <v>0.33739555690775203</v>
      </c>
      <c r="T116">
        <v>0.33463648756745795</v>
      </c>
      <c r="U116">
        <v>0.32913800673203569</v>
      </c>
      <c r="V116">
        <v>0.33276839657434359</v>
      </c>
    </row>
    <row r="117" spans="1:22" x14ac:dyDescent="0.3">
      <c r="A117" t="s">
        <v>133</v>
      </c>
      <c r="B117">
        <v>23.75</v>
      </c>
      <c r="C117">
        <v>23.3</v>
      </c>
      <c r="D117">
        <v>23.3</v>
      </c>
      <c r="E117">
        <v>23.4</v>
      </c>
      <c r="F117">
        <v>23.35</v>
      </c>
      <c r="G117">
        <v>23.35</v>
      </c>
      <c r="H117" s="18">
        <v>23.37</v>
      </c>
      <c r="M117" t="s">
        <v>163</v>
      </c>
      <c r="N117" t="str">
        <f t="shared" si="26"/>
        <v>0.196 (0.149-0.254)</v>
      </c>
      <c r="O117">
        <v>0.18294701986754966</v>
      </c>
      <c r="P117">
        <v>0.20819655824132099</v>
      </c>
      <c r="Q117">
        <v>0.20464086206326645</v>
      </c>
      <c r="R117">
        <v>0.20349414333928925</v>
      </c>
      <c r="S117">
        <v>0.2064915299100053</v>
      </c>
      <c r="T117">
        <v>0.23706725029844808</v>
      </c>
      <c r="U117">
        <v>0.22314873260024584</v>
      </c>
      <c r="V117">
        <v>0.22420306183312347</v>
      </c>
    </row>
    <row r="118" spans="1:22" x14ac:dyDescent="0.3">
      <c r="A118" t="s">
        <v>134</v>
      </c>
      <c r="B118">
        <v>27.356000000000002</v>
      </c>
      <c r="C118">
        <v>27.356000000000002</v>
      </c>
      <c r="D118">
        <v>27.5</v>
      </c>
      <c r="E118">
        <v>27.5</v>
      </c>
      <c r="F118">
        <v>27.6</v>
      </c>
      <c r="G118">
        <v>27.6</v>
      </c>
      <c r="H118" s="18">
        <v>27.6</v>
      </c>
      <c r="M118" t="s">
        <v>164</v>
      </c>
      <c r="N118" t="str">
        <f t="shared" si="26"/>
        <v>0.293 (0.262-0.325)</v>
      </c>
      <c r="O118">
        <v>0.2410184061156862</v>
      </c>
      <c r="P118">
        <v>0.29417561840938206</v>
      </c>
      <c r="Q118">
        <v>0.2937995674116799</v>
      </c>
      <c r="R118">
        <v>0.29192118226600983</v>
      </c>
      <c r="S118">
        <v>0.29075020610057706</v>
      </c>
      <c r="T118">
        <v>0.29127777047456288</v>
      </c>
      <c r="U118">
        <v>0.27988214110329024</v>
      </c>
      <c r="V118">
        <v>0.27915518824609736</v>
      </c>
    </row>
    <row r="119" spans="1:22" x14ac:dyDescent="0.3">
      <c r="M119" t="s">
        <v>165</v>
      </c>
      <c r="N119" t="str">
        <f t="shared" si="26"/>
        <v>0.365 (0.294-0.441)</v>
      </c>
      <c r="O119">
        <v>0.30094000552944428</v>
      </c>
      <c r="P119">
        <v>0.3238035831860554</v>
      </c>
      <c r="Q119">
        <v>0.32086042329506154</v>
      </c>
      <c r="R119">
        <v>0.33060374739764053</v>
      </c>
      <c r="S119">
        <v>0.32641103869088894</v>
      </c>
      <c r="T119">
        <v>0.32329525787469715</v>
      </c>
      <c r="U119">
        <v>0.31481866722141322</v>
      </c>
      <c r="V119">
        <v>0.31475057239991672</v>
      </c>
    </row>
    <row r="120" spans="1:22" x14ac:dyDescent="0.3">
      <c r="A120" s="20" t="s">
        <v>306</v>
      </c>
      <c r="B120" t="s">
        <v>92</v>
      </c>
      <c r="C120" t="s">
        <v>93</v>
      </c>
      <c r="D120" t="s">
        <v>94</v>
      </c>
      <c r="E120" t="s">
        <v>95</v>
      </c>
      <c r="F120" t="s">
        <v>96</v>
      </c>
      <c r="G120" t="s">
        <v>97</v>
      </c>
      <c r="H120" t="s">
        <v>98</v>
      </c>
      <c r="I120" t="s">
        <v>99</v>
      </c>
      <c r="M120" t="s">
        <v>166</v>
      </c>
      <c r="N120" t="str">
        <f t="shared" si="26"/>
        <v>0.396 (0.316-0.481)</v>
      </c>
      <c r="O120">
        <v>0.4727043129128351</v>
      </c>
      <c r="P120">
        <v>0.42860373457388384</v>
      </c>
      <c r="Q120">
        <v>0.43143617366474141</v>
      </c>
      <c r="R120" s="1">
        <v>0.44141645434901794</v>
      </c>
      <c r="S120">
        <v>0.43468002585649645</v>
      </c>
      <c r="T120">
        <v>0.42301222746975481</v>
      </c>
      <c r="U120">
        <v>0.42224949932166161</v>
      </c>
      <c r="V120">
        <v>0.43487116485079691</v>
      </c>
    </row>
    <row r="121" spans="1:22" x14ac:dyDescent="0.3">
      <c r="A121" t="s">
        <v>100</v>
      </c>
      <c r="B121">
        <v>0.16</v>
      </c>
      <c r="C121">
        <v>0.38</v>
      </c>
      <c r="D121">
        <v>0.35</v>
      </c>
      <c r="E121">
        <v>0.13</v>
      </c>
      <c r="F121">
        <v>0.14000000000000001</v>
      </c>
      <c r="G121">
        <v>0.3</v>
      </c>
      <c r="H121">
        <v>0.20499999999999999</v>
      </c>
      <c r="I121">
        <v>7.0000000000000007E-2</v>
      </c>
      <c r="M121" t="s">
        <v>167</v>
      </c>
      <c r="N121" t="str">
        <f t="shared" si="26"/>
        <v>0.393 (0.326-0.464)</v>
      </c>
      <c r="O121">
        <v>0.43916173640316486</v>
      </c>
      <c r="P121">
        <v>0.37359012555862947</v>
      </c>
      <c r="Q121">
        <v>0.37297239612976663</v>
      </c>
      <c r="R121">
        <v>0.38704183372955325</v>
      </c>
      <c r="S121">
        <v>0.38611081494118066</v>
      </c>
      <c r="T121">
        <v>0.36662636893756223</v>
      </c>
      <c r="U121">
        <v>0.36493916498173173</v>
      </c>
      <c r="V121">
        <v>0.37218857365494279</v>
      </c>
    </row>
    <row r="122" spans="1:22" x14ac:dyDescent="0.3">
      <c r="A122" t="s">
        <v>101</v>
      </c>
      <c r="B122">
        <f>1-B121</f>
        <v>0.84</v>
      </c>
      <c r="C122">
        <f t="shared" ref="C122:I122" si="27">1-C121</f>
        <v>0.62</v>
      </c>
      <c r="D122">
        <f t="shared" si="27"/>
        <v>0.65</v>
      </c>
      <c r="E122">
        <f t="shared" si="27"/>
        <v>0.87</v>
      </c>
      <c r="F122">
        <f t="shared" si="27"/>
        <v>0.86</v>
      </c>
      <c r="G122">
        <f t="shared" si="27"/>
        <v>0.7</v>
      </c>
      <c r="H122">
        <f t="shared" si="27"/>
        <v>0.79500000000000004</v>
      </c>
      <c r="I122">
        <f t="shared" si="27"/>
        <v>0.92999999999999994</v>
      </c>
      <c r="M122" t="s">
        <v>168</v>
      </c>
      <c r="N122" t="str">
        <f t="shared" si="26"/>
        <v>0.472 (0.393-0.552)</v>
      </c>
      <c r="O122">
        <v>0.40819287866949439</v>
      </c>
      <c r="P122">
        <v>0.37381404174573057</v>
      </c>
      <c r="Q122">
        <v>0.38725845074344267</v>
      </c>
      <c r="R122" s="1">
        <v>0.39419622810956445</v>
      </c>
      <c r="S122">
        <v>0.40695525564204516</v>
      </c>
      <c r="T122">
        <v>0.39185864459852382</v>
      </c>
      <c r="U122">
        <v>0.39489801651963813</v>
      </c>
      <c r="V122">
        <v>0.39098080904157106</v>
      </c>
    </row>
    <row r="123" spans="1:22" x14ac:dyDescent="0.3">
      <c r="M123" s="23" t="s">
        <v>169</v>
      </c>
      <c r="N123" t="str">
        <f t="shared" si="26"/>
        <v>0.344 (0.275-0.42)</v>
      </c>
      <c r="O123">
        <v>0.29004134459823838</v>
      </c>
      <c r="P123">
        <v>0.28018548243267344</v>
      </c>
      <c r="Q123">
        <v>0.31634398919405671</v>
      </c>
      <c r="R123">
        <v>0.32296001447439843</v>
      </c>
      <c r="S123">
        <v>0.34321806127934062</v>
      </c>
      <c r="T123">
        <v>0.3287178565006294</v>
      </c>
      <c r="U123">
        <v>0.33321454027084818</v>
      </c>
      <c r="V123">
        <v>0.34351282977954462</v>
      </c>
    </row>
    <row r="124" spans="1:22" x14ac:dyDescent="0.3">
      <c r="A124" t="s">
        <v>131</v>
      </c>
    </row>
    <row r="125" spans="1:22" x14ac:dyDescent="0.3">
      <c r="A125" t="s">
        <v>100</v>
      </c>
      <c r="B125">
        <v>0.16</v>
      </c>
      <c r="C125">
        <v>0.38</v>
      </c>
      <c r="D125">
        <v>0.34</v>
      </c>
      <c r="E125">
        <v>0.14000000000000001</v>
      </c>
      <c r="F125">
        <v>0.14000000000000001</v>
      </c>
      <c r="G125">
        <v>0.3</v>
      </c>
      <c r="H125">
        <v>0.19500000000000001</v>
      </c>
      <c r="I125">
        <v>0.08</v>
      </c>
      <c r="J125">
        <v>0.22783375230881048</v>
      </c>
    </row>
    <row r="126" spans="1:22" x14ac:dyDescent="0.3">
      <c r="A126" t="s">
        <v>101</v>
      </c>
      <c r="B126">
        <f>1-B125</f>
        <v>0.84</v>
      </c>
      <c r="C126">
        <f t="shared" ref="C126:I126" si="28">1-C125</f>
        <v>0.62</v>
      </c>
      <c r="D126">
        <f t="shared" si="28"/>
        <v>0.65999999999999992</v>
      </c>
      <c r="E126">
        <f t="shared" si="28"/>
        <v>0.86</v>
      </c>
      <c r="F126">
        <f t="shared" si="28"/>
        <v>0.86</v>
      </c>
      <c r="G126">
        <f t="shared" si="28"/>
        <v>0.7</v>
      </c>
      <c r="H126">
        <f t="shared" si="28"/>
        <v>0.80499999999999994</v>
      </c>
      <c r="I126">
        <f t="shared" si="28"/>
        <v>0.92</v>
      </c>
    </row>
    <row r="128" spans="1:22" x14ac:dyDescent="0.3">
      <c r="A128" t="s">
        <v>183</v>
      </c>
    </row>
    <row r="129" spans="1:10" x14ac:dyDescent="0.3">
      <c r="A129" t="s">
        <v>100</v>
      </c>
      <c r="B129">
        <v>0.16</v>
      </c>
      <c r="C129">
        <v>0.38</v>
      </c>
      <c r="D129">
        <v>0.34</v>
      </c>
      <c r="E129">
        <v>0.15</v>
      </c>
      <c r="F129">
        <v>0.14000000000000001</v>
      </c>
      <c r="G129">
        <v>0.3</v>
      </c>
      <c r="H129">
        <v>0.19500000000000001</v>
      </c>
      <c r="I129">
        <v>0.09</v>
      </c>
      <c r="J129">
        <v>0.2294540871780168</v>
      </c>
    </row>
    <row r="130" spans="1:10" x14ac:dyDescent="0.3">
      <c r="A130" t="s">
        <v>101</v>
      </c>
      <c r="B130">
        <f>1-B129</f>
        <v>0.84</v>
      </c>
      <c r="C130">
        <f t="shared" ref="C130:I130" si="29">1-C129</f>
        <v>0.62</v>
      </c>
      <c r="D130">
        <f t="shared" si="29"/>
        <v>0.65999999999999992</v>
      </c>
      <c r="E130">
        <f t="shared" si="29"/>
        <v>0.85</v>
      </c>
      <c r="F130">
        <f t="shared" si="29"/>
        <v>0.86</v>
      </c>
      <c r="G130">
        <f t="shared" si="29"/>
        <v>0.7</v>
      </c>
      <c r="H130">
        <f t="shared" si="29"/>
        <v>0.80499999999999994</v>
      </c>
      <c r="I130">
        <f t="shared" si="29"/>
        <v>0.91</v>
      </c>
    </row>
    <row r="132" spans="1:10" x14ac:dyDescent="0.3">
      <c r="A132" t="s">
        <v>185</v>
      </c>
    </row>
    <row r="133" spans="1:10" x14ac:dyDescent="0.3">
      <c r="A133" t="s">
        <v>100</v>
      </c>
      <c r="B133">
        <v>0.16</v>
      </c>
      <c r="C133">
        <v>0.38</v>
      </c>
      <c r="D133">
        <v>0.34</v>
      </c>
      <c r="E133">
        <v>0.16</v>
      </c>
      <c r="F133">
        <v>0.14000000000000001</v>
      </c>
      <c r="G133">
        <v>0.3</v>
      </c>
      <c r="H133">
        <v>0.19500000000000001</v>
      </c>
      <c r="I133">
        <v>0.1</v>
      </c>
      <c r="J133">
        <v>0.23117444271816176</v>
      </c>
    </row>
    <row r="134" spans="1:10" x14ac:dyDescent="0.3">
      <c r="A134" t="s">
        <v>101</v>
      </c>
      <c r="B134">
        <f>1-B133</f>
        <v>0.84</v>
      </c>
      <c r="C134">
        <f t="shared" ref="C134:I134" si="30">1-C133</f>
        <v>0.62</v>
      </c>
      <c r="D134">
        <f t="shared" si="30"/>
        <v>0.65999999999999992</v>
      </c>
      <c r="E134">
        <f t="shared" si="30"/>
        <v>0.84</v>
      </c>
      <c r="F134">
        <f t="shared" si="30"/>
        <v>0.86</v>
      </c>
      <c r="G134">
        <f t="shared" si="30"/>
        <v>0.7</v>
      </c>
      <c r="H134">
        <f t="shared" si="30"/>
        <v>0.80499999999999994</v>
      </c>
      <c r="I134">
        <f t="shared" si="30"/>
        <v>0.9</v>
      </c>
    </row>
    <row r="136" spans="1:10" x14ac:dyDescent="0.3">
      <c r="A136" t="s">
        <v>187</v>
      </c>
    </row>
    <row r="137" spans="1:10" x14ac:dyDescent="0.3">
      <c r="A137" t="s">
        <v>100</v>
      </c>
      <c r="B137">
        <v>0.2</v>
      </c>
      <c r="C137">
        <v>0.38</v>
      </c>
      <c r="D137">
        <v>0.32</v>
      </c>
      <c r="E137">
        <v>0.15</v>
      </c>
      <c r="F137">
        <v>0.2</v>
      </c>
      <c r="G137">
        <v>0.3</v>
      </c>
      <c r="H137">
        <v>0.18</v>
      </c>
      <c r="I137">
        <v>0.09</v>
      </c>
      <c r="J137">
        <v>0.23350159032866794</v>
      </c>
    </row>
    <row r="138" spans="1:10" x14ac:dyDescent="0.3">
      <c r="A138" t="s">
        <v>101</v>
      </c>
      <c r="B138">
        <f>1-B137</f>
        <v>0.8</v>
      </c>
      <c r="C138">
        <f t="shared" ref="C138:I138" si="31">1-C137</f>
        <v>0.62</v>
      </c>
      <c r="D138">
        <f t="shared" si="31"/>
        <v>0.67999999999999994</v>
      </c>
      <c r="E138">
        <f t="shared" si="31"/>
        <v>0.85</v>
      </c>
      <c r="F138">
        <f t="shared" si="31"/>
        <v>0.8</v>
      </c>
      <c r="G138">
        <f t="shared" si="31"/>
        <v>0.7</v>
      </c>
      <c r="H138">
        <f t="shared" si="31"/>
        <v>0.82000000000000006</v>
      </c>
      <c r="I138">
        <f t="shared" si="31"/>
        <v>0.91</v>
      </c>
    </row>
    <row r="140" spans="1:10" x14ac:dyDescent="0.3">
      <c r="A140" t="s">
        <v>189</v>
      </c>
    </row>
    <row r="141" spans="1:10" x14ac:dyDescent="0.3">
      <c r="A141" t="s">
        <v>100</v>
      </c>
      <c r="B141">
        <v>0.19</v>
      </c>
      <c r="C141">
        <v>0.38</v>
      </c>
      <c r="D141">
        <v>0.32</v>
      </c>
      <c r="E141">
        <v>0.155</v>
      </c>
      <c r="F141">
        <v>0.18</v>
      </c>
      <c r="G141">
        <v>0.3</v>
      </c>
      <c r="H141">
        <v>0.18</v>
      </c>
      <c r="I141">
        <v>0.1</v>
      </c>
      <c r="J141">
        <v>0.23140782428368528</v>
      </c>
    </row>
    <row r="142" spans="1:10" x14ac:dyDescent="0.3">
      <c r="A142" t="s">
        <v>101</v>
      </c>
      <c r="B142">
        <f>1-B141</f>
        <v>0.81</v>
      </c>
      <c r="C142">
        <f t="shared" ref="C142:I142" si="32">1-C141</f>
        <v>0.62</v>
      </c>
      <c r="D142">
        <f t="shared" si="32"/>
        <v>0.67999999999999994</v>
      </c>
      <c r="E142">
        <f t="shared" si="32"/>
        <v>0.84499999999999997</v>
      </c>
      <c r="F142">
        <f t="shared" si="32"/>
        <v>0.82000000000000006</v>
      </c>
      <c r="G142">
        <f t="shared" si="32"/>
        <v>0.7</v>
      </c>
      <c r="H142">
        <f t="shared" si="32"/>
        <v>0.82000000000000006</v>
      </c>
      <c r="I142">
        <f t="shared" si="32"/>
        <v>0.9</v>
      </c>
    </row>
    <row r="144" spans="1:10" x14ac:dyDescent="0.3">
      <c r="A144" s="18" t="s">
        <v>191</v>
      </c>
      <c r="B144" s="18"/>
      <c r="C144" s="18"/>
      <c r="D144" s="18"/>
      <c r="E144" s="18"/>
      <c r="F144" s="18"/>
      <c r="G144" s="18"/>
      <c r="H144" s="18"/>
      <c r="I144" s="18"/>
    </row>
    <row r="145" spans="1:20" x14ac:dyDescent="0.3">
      <c r="A145" s="18" t="s">
        <v>100</v>
      </c>
      <c r="B145" s="18">
        <v>0.19</v>
      </c>
      <c r="C145" s="18">
        <v>0.39</v>
      </c>
      <c r="D145" s="18">
        <v>0.32</v>
      </c>
      <c r="E145" s="18">
        <v>0.155</v>
      </c>
      <c r="F145" s="18">
        <v>0.18</v>
      </c>
      <c r="G145" s="18">
        <v>0.31</v>
      </c>
      <c r="H145" s="18">
        <v>0.18</v>
      </c>
      <c r="I145" s="18">
        <v>0.1</v>
      </c>
      <c r="J145">
        <v>0.23366162340216978</v>
      </c>
    </row>
    <row r="146" spans="1:20" x14ac:dyDescent="0.3">
      <c r="A146" s="18" t="s">
        <v>101</v>
      </c>
      <c r="B146" s="18">
        <f>1-B145</f>
        <v>0.81</v>
      </c>
      <c r="C146" s="18">
        <f t="shared" ref="C146:I146" si="33">1-C145</f>
        <v>0.61</v>
      </c>
      <c r="D146" s="18">
        <f t="shared" si="33"/>
        <v>0.67999999999999994</v>
      </c>
      <c r="E146" s="18">
        <f t="shared" si="33"/>
        <v>0.84499999999999997</v>
      </c>
      <c r="F146" s="18">
        <f t="shared" si="33"/>
        <v>0.82000000000000006</v>
      </c>
      <c r="G146" s="18">
        <f t="shared" si="33"/>
        <v>0.69</v>
      </c>
      <c r="H146" s="18">
        <f t="shared" si="33"/>
        <v>0.82000000000000006</v>
      </c>
      <c r="I146" s="18">
        <f t="shared" si="33"/>
        <v>0.9</v>
      </c>
    </row>
    <row r="149" spans="1:20" x14ac:dyDescent="0.3">
      <c r="A149" s="21" t="s">
        <v>369</v>
      </c>
      <c r="B149" s="21"/>
      <c r="C149" s="21"/>
      <c r="D149" s="21"/>
      <c r="M149" s="21" t="s">
        <v>525</v>
      </c>
      <c r="N149" t="s">
        <v>182</v>
      </c>
    </row>
    <row r="150" spans="1:20" x14ac:dyDescent="0.3">
      <c r="A150" s="20" t="s">
        <v>129</v>
      </c>
      <c r="B150" t="s">
        <v>130</v>
      </c>
      <c r="C150" t="s">
        <v>131</v>
      </c>
      <c r="D150" t="s">
        <v>183</v>
      </c>
      <c r="E150" s="18" t="s">
        <v>185</v>
      </c>
      <c r="N150" t="str">
        <f>N115</f>
        <v>NHANES</v>
      </c>
      <c r="O150" t="s">
        <v>325</v>
      </c>
      <c r="P150" t="s">
        <v>528</v>
      </c>
      <c r="Q150" t="s">
        <v>529</v>
      </c>
      <c r="R150" t="s">
        <v>530</v>
      </c>
      <c r="S150" t="s">
        <v>531</v>
      </c>
      <c r="T150" s="18" t="s">
        <v>328</v>
      </c>
    </row>
    <row r="151" spans="1:20" x14ac:dyDescent="0.3">
      <c r="A151" t="s">
        <v>132</v>
      </c>
      <c r="B151">
        <v>7.7960000000000003</v>
      </c>
      <c r="C151">
        <v>7.7</v>
      </c>
      <c r="D151">
        <v>7.7</v>
      </c>
      <c r="E151" s="18">
        <v>7.7</v>
      </c>
      <c r="M151" t="s">
        <v>162</v>
      </c>
      <c r="N151" t="str">
        <f t="shared" ref="N151:N158" si="34">N116</f>
        <v>0.334 (0.303-0.366)</v>
      </c>
      <c r="O151">
        <v>0.34989439920488813</v>
      </c>
      <c r="P151">
        <v>0.33838708948818719</v>
      </c>
      <c r="Q151">
        <v>0.33754071661237783</v>
      </c>
      <c r="R151">
        <v>0.33701433107547923</v>
      </c>
      <c r="S151">
        <v>0.3367288807666492</v>
      </c>
      <c r="T151" s="18">
        <v>0.33608910193148173</v>
      </c>
    </row>
    <row r="152" spans="1:20" x14ac:dyDescent="0.3">
      <c r="A152" t="s">
        <v>133</v>
      </c>
      <c r="B152">
        <v>20.233000000000001</v>
      </c>
      <c r="C152">
        <v>20.2</v>
      </c>
      <c r="D152">
        <v>20.18</v>
      </c>
      <c r="E152" s="18">
        <v>20.18</v>
      </c>
      <c r="M152" t="s">
        <v>163</v>
      </c>
      <c r="N152" t="str">
        <f t="shared" si="34"/>
        <v>0.196 (0.149-0.254)</v>
      </c>
      <c r="O152">
        <v>0.2345175307659137</v>
      </c>
      <c r="P152">
        <v>0.22832609488446109</v>
      </c>
      <c r="Q152">
        <v>0.23026861905236246</v>
      </c>
      <c r="R152">
        <v>0.2281521235009607</v>
      </c>
      <c r="S152">
        <v>0.225343258891646</v>
      </c>
      <c r="T152" s="18">
        <v>0.23024853170521287</v>
      </c>
    </row>
    <row r="153" spans="1:20" x14ac:dyDescent="0.3">
      <c r="A153" t="s">
        <v>134</v>
      </c>
      <c r="B153">
        <v>22.628</v>
      </c>
      <c r="C153">
        <v>22.6</v>
      </c>
      <c r="D153">
        <v>22.6</v>
      </c>
      <c r="E153" s="18">
        <v>22.58</v>
      </c>
      <c r="M153" t="s">
        <v>164</v>
      </c>
      <c r="N153" t="str">
        <f t="shared" si="34"/>
        <v>0.293 (0.262-0.325)</v>
      </c>
      <c r="O153">
        <v>0.29372514216217993</v>
      </c>
      <c r="P153">
        <v>0.27383486719287331</v>
      </c>
      <c r="Q153">
        <v>0.27442150933473575</v>
      </c>
      <c r="R153">
        <v>0.27464488403372372</v>
      </c>
      <c r="S153">
        <v>0.27512150269276237</v>
      </c>
      <c r="T153" s="18">
        <v>0.27474475558911393</v>
      </c>
    </row>
    <row r="154" spans="1:20" x14ac:dyDescent="0.3">
      <c r="M154" t="s">
        <v>165</v>
      </c>
      <c r="N154" t="str">
        <f t="shared" si="34"/>
        <v>0.365 (0.294-0.441)</v>
      </c>
      <c r="O154">
        <v>0.31764013025704979</v>
      </c>
      <c r="P154">
        <v>0.3017115930981914</v>
      </c>
      <c r="Q154">
        <v>0.30428735352411418</v>
      </c>
      <c r="R154">
        <v>0.30068281861980523</v>
      </c>
      <c r="S154">
        <v>0.29968104285119956</v>
      </c>
      <c r="T154" s="18">
        <v>0.29993091537132988</v>
      </c>
    </row>
    <row r="155" spans="1:20" x14ac:dyDescent="0.3">
      <c r="A155" t="s">
        <v>130</v>
      </c>
      <c r="B155" t="s">
        <v>92</v>
      </c>
      <c r="C155" t="s">
        <v>93</v>
      </c>
      <c r="D155" t="s">
        <v>94</v>
      </c>
      <c r="E155" t="s">
        <v>95</v>
      </c>
      <c r="F155" t="s">
        <v>96</v>
      </c>
      <c r="G155" t="s">
        <v>97</v>
      </c>
      <c r="H155" t="s">
        <v>98</v>
      </c>
      <c r="I155" t="s">
        <v>99</v>
      </c>
      <c r="M155" t="s">
        <v>166</v>
      </c>
      <c r="N155" t="str">
        <f t="shared" si="34"/>
        <v>0.396 (0.316-0.481)</v>
      </c>
      <c r="O155">
        <v>0.39347123464770523</v>
      </c>
      <c r="P155">
        <v>0.37949646100643158</v>
      </c>
      <c r="Q155">
        <v>0.37819145498028567</v>
      </c>
      <c r="R155">
        <v>0.38004965019183029</v>
      </c>
      <c r="S155">
        <v>0.37785951666505341</v>
      </c>
      <c r="T155" s="18">
        <v>0.37784017557449007</v>
      </c>
    </row>
    <row r="156" spans="1:20" x14ac:dyDescent="0.3">
      <c r="A156" s="25" t="s">
        <v>100</v>
      </c>
      <c r="B156" s="14">
        <f>B68</f>
        <v>0.22730359999999999</v>
      </c>
      <c r="C156" s="14">
        <f>B69</f>
        <v>0.3540277</v>
      </c>
      <c r="D156" s="14">
        <v>0.43</v>
      </c>
      <c r="E156" s="14">
        <v>0.46</v>
      </c>
      <c r="F156" s="14">
        <f>B61</f>
        <v>0.1637807</v>
      </c>
      <c r="G156" s="14">
        <f>B62</f>
        <v>0.22775580000000001</v>
      </c>
      <c r="H156" s="14">
        <v>0.33</v>
      </c>
      <c r="I156" s="14">
        <v>0.33</v>
      </c>
      <c r="J156">
        <v>0.32334682501050216</v>
      </c>
      <c r="M156" t="s">
        <v>167</v>
      </c>
      <c r="N156" t="str">
        <f t="shared" si="34"/>
        <v>0.393 (0.326-0.464)</v>
      </c>
      <c r="O156">
        <v>0.44432574867357477</v>
      </c>
      <c r="P156">
        <v>0.43748214795772639</v>
      </c>
      <c r="Q156">
        <v>0.43774110587226744</v>
      </c>
      <c r="R156">
        <v>0.43733960650128317</v>
      </c>
      <c r="S156">
        <v>0.43710613451062769</v>
      </c>
      <c r="T156" s="18">
        <v>0.43326444808665288</v>
      </c>
    </row>
    <row r="157" spans="1:20" x14ac:dyDescent="0.3">
      <c r="A157" s="25" t="s">
        <v>101</v>
      </c>
      <c r="B157" s="14">
        <f>1-B156</f>
        <v>0.77269640000000006</v>
      </c>
      <c r="C157" s="14">
        <f t="shared" ref="C157:I157" si="35">1-C156</f>
        <v>0.64597229999999994</v>
      </c>
      <c r="D157" s="14">
        <f t="shared" si="35"/>
        <v>0.57000000000000006</v>
      </c>
      <c r="E157" s="14">
        <f t="shared" si="35"/>
        <v>0.54</v>
      </c>
      <c r="F157" s="14">
        <f t="shared" si="35"/>
        <v>0.8362193</v>
      </c>
      <c r="G157" s="14">
        <f t="shared" si="35"/>
        <v>0.77224420000000005</v>
      </c>
      <c r="H157" s="14">
        <f t="shared" si="35"/>
        <v>0.66999999999999993</v>
      </c>
      <c r="I157" s="14">
        <f t="shared" si="35"/>
        <v>0.66999999999999993</v>
      </c>
      <c r="M157" t="s">
        <v>168</v>
      </c>
      <c r="N157" t="str">
        <f t="shared" si="34"/>
        <v>0.472 (0.393-0.552)</v>
      </c>
      <c r="O157">
        <v>0.43374513454053137</v>
      </c>
      <c r="P157">
        <v>0.42520038114455466</v>
      </c>
      <c r="Q157">
        <v>0.4228071159997755</v>
      </c>
      <c r="R157">
        <v>0.41954215522054716</v>
      </c>
      <c r="S157">
        <v>0.42405737016079331</v>
      </c>
      <c r="T157" s="18">
        <v>0.4201266319269345</v>
      </c>
    </row>
    <row r="158" spans="1:20" x14ac:dyDescent="0.3">
      <c r="M158" s="23" t="s">
        <v>169</v>
      </c>
      <c r="N158" t="str">
        <f t="shared" si="34"/>
        <v>0.344 (0.275-0.42)</v>
      </c>
      <c r="O158">
        <v>0.407856093979442</v>
      </c>
      <c r="P158">
        <v>0.40844808336434685</v>
      </c>
      <c r="Q158">
        <v>0.38626450116009281</v>
      </c>
      <c r="R158">
        <v>0.3932802665679378</v>
      </c>
      <c r="S158">
        <v>0.39747255788211422</v>
      </c>
      <c r="T158" s="18">
        <v>0.38979779411764703</v>
      </c>
    </row>
    <row r="159" spans="1:20" x14ac:dyDescent="0.3">
      <c r="A159" t="s">
        <v>131</v>
      </c>
    </row>
    <row r="160" spans="1:20" x14ac:dyDescent="0.3">
      <c r="A160" s="25" t="s">
        <v>100</v>
      </c>
      <c r="B160" s="14">
        <f>B156</f>
        <v>0.22730359999999999</v>
      </c>
      <c r="C160" s="14">
        <f t="shared" ref="C160:D160" si="36">C156</f>
        <v>0.3540277</v>
      </c>
      <c r="D160" s="14">
        <f t="shared" si="36"/>
        <v>0.43</v>
      </c>
      <c r="E160">
        <v>0.45</v>
      </c>
      <c r="F160" s="14">
        <f>F156</f>
        <v>0.1637807</v>
      </c>
      <c r="G160" s="14">
        <f t="shared" ref="G160:H160" si="37">G156</f>
        <v>0.22775580000000001</v>
      </c>
      <c r="H160" s="14">
        <f t="shared" si="37"/>
        <v>0.33</v>
      </c>
      <c r="I160">
        <v>0.32</v>
      </c>
      <c r="J160">
        <v>0.32155312097833555</v>
      </c>
    </row>
    <row r="161" spans="1:10" x14ac:dyDescent="0.3">
      <c r="A161" s="25" t="s">
        <v>101</v>
      </c>
      <c r="B161" s="14">
        <f>1-B160</f>
        <v>0.77269640000000006</v>
      </c>
      <c r="C161" s="14">
        <f t="shared" ref="C161:I161" si="38">1-C160</f>
        <v>0.64597229999999994</v>
      </c>
      <c r="D161" s="14">
        <f t="shared" si="38"/>
        <v>0.57000000000000006</v>
      </c>
      <c r="E161" s="14">
        <f t="shared" si="38"/>
        <v>0.55000000000000004</v>
      </c>
      <c r="F161" s="14">
        <f t="shared" si="38"/>
        <v>0.8362193</v>
      </c>
      <c r="G161" s="14">
        <f t="shared" si="38"/>
        <v>0.77224420000000005</v>
      </c>
      <c r="H161" s="14">
        <f t="shared" si="38"/>
        <v>0.66999999999999993</v>
      </c>
      <c r="I161" s="14">
        <f t="shared" si="38"/>
        <v>0.67999999999999994</v>
      </c>
    </row>
    <row r="163" spans="1:10" x14ac:dyDescent="0.3">
      <c r="A163" s="18" t="s">
        <v>183</v>
      </c>
      <c r="B163" s="18"/>
      <c r="C163" s="18"/>
      <c r="D163" s="18"/>
      <c r="E163" s="18"/>
      <c r="F163" s="18"/>
      <c r="G163" s="18"/>
      <c r="H163" s="18"/>
      <c r="I163" s="18"/>
    </row>
    <row r="164" spans="1:10" x14ac:dyDescent="0.3">
      <c r="A164" s="36" t="s">
        <v>100</v>
      </c>
      <c r="B164" s="37">
        <f>B160</f>
        <v>0.22730359999999999</v>
      </c>
      <c r="C164" s="37">
        <f t="shared" ref="C164:D164" si="39">C160</f>
        <v>0.3540277</v>
      </c>
      <c r="D164" s="37">
        <f t="shared" si="39"/>
        <v>0.43</v>
      </c>
      <c r="E164" s="37">
        <v>0.44500000000000001</v>
      </c>
      <c r="F164" s="37">
        <f t="shared" ref="F164:H164" si="40">F156</f>
        <v>0.1637807</v>
      </c>
      <c r="G164" s="37">
        <f>G160</f>
        <v>0.22775580000000001</v>
      </c>
      <c r="H164" s="37">
        <f t="shared" si="40"/>
        <v>0.33</v>
      </c>
      <c r="I164" s="37">
        <v>0.315</v>
      </c>
      <c r="J164">
        <v>0.32077295974501396</v>
      </c>
    </row>
    <row r="165" spans="1:10" x14ac:dyDescent="0.3">
      <c r="A165" s="36" t="s">
        <v>101</v>
      </c>
      <c r="B165" s="18"/>
      <c r="C165" s="18"/>
      <c r="D165" s="18"/>
      <c r="E165" s="18"/>
      <c r="F165" s="18"/>
      <c r="G165" s="18"/>
      <c r="H165" s="18"/>
      <c r="I165" s="18"/>
    </row>
    <row r="166" spans="1:10" x14ac:dyDescent="0.3">
      <c r="A166" s="6"/>
    </row>
    <row r="167" spans="1:10" x14ac:dyDescent="0.3">
      <c r="A167" s="25"/>
      <c r="C167" s="14"/>
      <c r="D167" s="14"/>
      <c r="G167" s="14"/>
      <c r="H167" s="14"/>
    </row>
    <row r="168" spans="1:10" x14ac:dyDescent="0.3">
      <c r="A168" s="25"/>
    </row>
    <row r="169" spans="1:10" x14ac:dyDescent="0.3">
      <c r="A169" s="62" t="s">
        <v>710</v>
      </c>
      <c r="B169" s="21"/>
      <c r="C169" s="21"/>
    </row>
    <row r="170" spans="1:10" x14ac:dyDescent="0.3">
      <c r="A170" s="56" t="s">
        <v>735</v>
      </c>
    </row>
    <row r="171" spans="1:10" x14ac:dyDescent="0.3">
      <c r="A171" s="57"/>
      <c r="B171" s="58" t="s">
        <v>734</v>
      </c>
      <c r="C171" s="57" t="s">
        <v>733</v>
      </c>
      <c r="D171" s="57"/>
    </row>
    <row r="172" spans="1:10" x14ac:dyDescent="0.3">
      <c r="A172" s="57"/>
      <c r="B172" s="59"/>
      <c r="C172" s="57" t="s">
        <v>726</v>
      </c>
      <c r="D172" s="57" t="s">
        <v>730</v>
      </c>
    </row>
    <row r="173" spans="1:10" x14ac:dyDescent="0.3">
      <c r="A173" s="57" t="s">
        <v>731</v>
      </c>
      <c r="B173" s="57" t="s">
        <v>737</v>
      </c>
      <c r="C173" s="57">
        <v>47.8</v>
      </c>
      <c r="D173" s="57">
        <v>54</v>
      </c>
      <c r="H173" t="s">
        <v>714</v>
      </c>
      <c r="I173" t="s">
        <v>718</v>
      </c>
    </row>
    <row r="174" spans="1:10" x14ac:dyDescent="0.3">
      <c r="A174" s="57" t="s">
        <v>722</v>
      </c>
      <c r="B174" s="57">
        <v>48</v>
      </c>
      <c r="C174" s="57">
        <v>52</v>
      </c>
      <c r="D174" s="57">
        <v>41.5</v>
      </c>
      <c r="E174" s="14"/>
      <c r="F174" s="14"/>
      <c r="H174" t="s">
        <v>713</v>
      </c>
      <c r="I174" t="s">
        <v>719</v>
      </c>
      <c r="J174" s="14"/>
    </row>
    <row r="175" spans="1:10" x14ac:dyDescent="0.3">
      <c r="A175" s="57" t="s">
        <v>732</v>
      </c>
      <c r="B175" s="57" t="s">
        <v>724</v>
      </c>
      <c r="C175" s="57" t="s">
        <v>725</v>
      </c>
      <c r="D175" s="57" t="s">
        <v>723</v>
      </c>
      <c r="H175" t="s">
        <v>715</v>
      </c>
      <c r="I175" t="s">
        <v>720</v>
      </c>
    </row>
    <row r="176" spans="1:10" x14ac:dyDescent="0.3">
      <c r="A176" s="57" t="s">
        <v>711</v>
      </c>
      <c r="B176" s="57" t="s">
        <v>727</v>
      </c>
      <c r="C176" s="60">
        <v>0.18260000000000001</v>
      </c>
      <c r="D176" s="60">
        <v>0.51700000000000002</v>
      </c>
      <c r="H176" t="s">
        <v>717</v>
      </c>
      <c r="I176" t="s">
        <v>721</v>
      </c>
    </row>
    <row r="177" spans="1:8" x14ac:dyDescent="0.3">
      <c r="A177" s="57" t="s">
        <v>712</v>
      </c>
      <c r="B177" s="57" t="s">
        <v>728</v>
      </c>
      <c r="C177" s="61">
        <v>0.57999999999999996</v>
      </c>
      <c r="D177" s="57" t="s">
        <v>729</v>
      </c>
      <c r="H177" t="s">
        <v>716</v>
      </c>
    </row>
    <row r="178" spans="1:8" x14ac:dyDescent="0.3">
      <c r="B178" s="58" t="s">
        <v>734</v>
      </c>
      <c r="C178" s="57" t="s">
        <v>733</v>
      </c>
      <c r="D178" s="57"/>
    </row>
    <row r="179" spans="1:8" x14ac:dyDescent="0.3">
      <c r="B179" s="59"/>
      <c r="C179" s="57" t="s">
        <v>726</v>
      </c>
      <c r="D179" s="57" t="s">
        <v>730</v>
      </c>
    </row>
    <row r="180" spans="1:8" x14ac:dyDescent="0.3">
      <c r="A180" s="57" t="s">
        <v>731</v>
      </c>
      <c r="B180" s="57" t="s">
        <v>737</v>
      </c>
      <c r="C180">
        <v>41</v>
      </c>
    </row>
    <row r="181" spans="1:8" x14ac:dyDescent="0.3">
      <c r="A181" s="57" t="s">
        <v>722</v>
      </c>
      <c r="B181">
        <v>52</v>
      </c>
      <c r="C181">
        <v>46</v>
      </c>
    </row>
    <row r="182" spans="1:8" x14ac:dyDescent="0.3">
      <c r="A182" s="57" t="s">
        <v>732</v>
      </c>
      <c r="B182">
        <v>28.9</v>
      </c>
      <c r="C182" s="47">
        <v>0.1648</v>
      </c>
    </row>
    <row r="183" spans="1:8" x14ac:dyDescent="0.3">
      <c r="A183" s="57" t="s">
        <v>711</v>
      </c>
      <c r="B183" s="55">
        <v>0.14000000000000001</v>
      </c>
      <c r="C183" s="47">
        <v>4.7E-2</v>
      </c>
    </row>
    <row r="184" spans="1:8" x14ac:dyDescent="0.3">
      <c r="A184" s="57" t="s">
        <v>712</v>
      </c>
      <c r="B184" s="55">
        <v>0.34</v>
      </c>
      <c r="C184" s="47">
        <v>0.35460000000000003</v>
      </c>
    </row>
    <row r="189" spans="1:8" x14ac:dyDescent="0.3">
      <c r="D189" t="s">
        <v>743</v>
      </c>
    </row>
    <row r="190" spans="1:8" x14ac:dyDescent="0.3">
      <c r="A190" s="63" t="s">
        <v>738</v>
      </c>
      <c r="B190" t="s">
        <v>739</v>
      </c>
      <c r="C190">
        <v>1980</v>
      </c>
      <c r="D190">
        <v>2.4</v>
      </c>
      <c r="E190" s="46" t="s">
        <v>744</v>
      </c>
    </row>
    <row r="191" spans="1:8" x14ac:dyDescent="0.3">
      <c r="A191" t="s">
        <v>741</v>
      </c>
      <c r="B191" t="s">
        <v>740</v>
      </c>
      <c r="C191">
        <v>1983</v>
      </c>
      <c r="D191">
        <v>3</v>
      </c>
    </row>
    <row r="192" spans="1:8" x14ac:dyDescent="0.3">
      <c r="A192">
        <v>2000</v>
      </c>
      <c r="B192" t="s">
        <v>742</v>
      </c>
      <c r="C192">
        <v>1987</v>
      </c>
      <c r="D192">
        <v>2.9</v>
      </c>
    </row>
    <row r="193" spans="1:1" x14ac:dyDescent="0.3">
      <c r="A193">
        <v>2001</v>
      </c>
    </row>
  </sheetData>
  <mergeCells count="15">
    <mergeCell ref="G39:G40"/>
    <mergeCell ref="G18:G19"/>
    <mergeCell ref="G21:G22"/>
    <mergeCell ref="G24:G25"/>
    <mergeCell ref="G27:G28"/>
    <mergeCell ref="G30:G31"/>
    <mergeCell ref="G33:G34"/>
    <mergeCell ref="G36:G37"/>
    <mergeCell ref="A39:A40"/>
    <mergeCell ref="A21:A22"/>
    <mergeCell ref="A24:A25"/>
    <mergeCell ref="A27:A28"/>
    <mergeCell ref="A30:A31"/>
    <mergeCell ref="A33:A34"/>
    <mergeCell ref="A36:A37"/>
  </mergeCells>
  <phoneticPr fontId="7" type="noConversion"/>
  <hyperlinks>
    <hyperlink ref="E190" r:id="rId1" xr:uid="{157E6C79-39CC-48CB-A0AA-4289FEC11E5C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B6E8-A7C3-4AD1-BD86-AFF4EBAFDAD7}">
  <dimension ref="A2:L14"/>
  <sheetViews>
    <sheetView workbookViewId="0">
      <selection activeCell="F14" sqref="F14"/>
    </sheetView>
  </sheetViews>
  <sheetFormatPr defaultRowHeight="14.4" x14ac:dyDescent="0.3"/>
  <cols>
    <col min="1" max="1" width="11.33203125" customWidth="1"/>
    <col min="6" max="6" width="12" bestFit="1" customWidth="1"/>
    <col min="8" max="8" width="10.33203125" customWidth="1"/>
    <col min="9" max="9" width="12" bestFit="1" customWidth="1"/>
    <col min="10" max="10" width="14.6640625" bestFit="1" customWidth="1"/>
  </cols>
  <sheetData>
    <row r="2" spans="1:12" x14ac:dyDescent="0.3">
      <c r="A2" t="s">
        <v>429</v>
      </c>
    </row>
    <row r="4" spans="1:12" x14ac:dyDescent="0.3">
      <c r="B4" t="s">
        <v>524</v>
      </c>
      <c r="C4" t="s">
        <v>430</v>
      </c>
      <c r="D4" t="s">
        <v>509</v>
      </c>
      <c r="G4" t="s">
        <v>430</v>
      </c>
      <c r="H4" t="s">
        <v>509</v>
      </c>
      <c r="I4" t="s">
        <v>511</v>
      </c>
      <c r="J4" t="s">
        <v>510</v>
      </c>
      <c r="L4" t="s">
        <v>514</v>
      </c>
    </row>
    <row r="5" spans="1:12" x14ac:dyDescent="0.3">
      <c r="A5" t="s">
        <v>432</v>
      </c>
      <c r="B5">
        <f>3.78/100</f>
        <v>3.78E-2</v>
      </c>
      <c r="C5">
        <v>112</v>
      </c>
      <c r="D5">
        <f>C5/B5</f>
        <v>2962.962962962963</v>
      </c>
      <c r="L5" t="s">
        <v>516</v>
      </c>
    </row>
    <row r="6" spans="1:12" ht="15.6" x14ac:dyDescent="0.3">
      <c r="A6" t="s">
        <v>431</v>
      </c>
      <c r="B6">
        <f>C6/D6</f>
        <v>1.0637535816618911E-2</v>
      </c>
      <c r="C6">
        <f>I6-G6</f>
        <v>297</v>
      </c>
      <c r="D6" s="33">
        <f>J6-H6</f>
        <v>27920</v>
      </c>
      <c r="E6" t="s">
        <v>508</v>
      </c>
      <c r="F6" s="7">
        <f>G6/H6</f>
        <v>8.1975255365662725E-5</v>
      </c>
      <c r="G6">
        <f>101+92</f>
        <v>193</v>
      </c>
      <c r="H6">
        <f>259942+2094427</f>
        <v>2354369</v>
      </c>
      <c r="I6">
        <v>490</v>
      </c>
      <c r="J6" s="51">
        <v>2382289</v>
      </c>
      <c r="L6" t="s">
        <v>515</v>
      </c>
    </row>
    <row r="7" spans="1:12" x14ac:dyDescent="0.3">
      <c r="G7">
        <v>6</v>
      </c>
      <c r="H7">
        <v>1764.705882352941</v>
      </c>
    </row>
    <row r="8" spans="1:12" x14ac:dyDescent="0.3">
      <c r="G8">
        <f>G7+G6</f>
        <v>199</v>
      </c>
      <c r="H8">
        <f>H7+H6</f>
        <v>2356133.7058823528</v>
      </c>
    </row>
    <row r="9" spans="1:12" x14ac:dyDescent="0.3">
      <c r="A9" t="s">
        <v>517</v>
      </c>
      <c r="B9">
        <f>6.2/1000</f>
        <v>6.1999999999999998E-3</v>
      </c>
      <c r="C9">
        <v>30</v>
      </c>
      <c r="D9">
        <f>C9/B9</f>
        <v>4838.7096774193551</v>
      </c>
      <c r="E9" t="s">
        <v>518</v>
      </c>
      <c r="F9">
        <f>2.3/1000</f>
        <v>2.3E-3</v>
      </c>
      <c r="G9">
        <v>35</v>
      </c>
      <c r="H9">
        <f>G9/F9</f>
        <v>15217.391304347826</v>
      </c>
      <c r="L9" t="s">
        <v>513</v>
      </c>
    </row>
    <row r="10" spans="1:12" x14ac:dyDescent="0.3">
      <c r="E10" t="s">
        <v>519</v>
      </c>
      <c r="F10">
        <f>1.2/1000</f>
        <v>1.1999999999999999E-3</v>
      </c>
      <c r="G10">
        <v>153</v>
      </c>
    </row>
    <row r="11" spans="1:12" x14ac:dyDescent="0.3">
      <c r="A11" t="s">
        <v>520</v>
      </c>
      <c r="B11">
        <f>C11/D11</f>
        <v>1.2330456226880395E-2</v>
      </c>
      <c r="C11">
        <v>20</v>
      </c>
      <c r="D11">
        <f>1216+406</f>
        <v>1622</v>
      </c>
      <c r="E11" t="s">
        <v>522</v>
      </c>
      <c r="F11">
        <f>G11/H11</f>
        <v>2.2727272727272726E-3</v>
      </c>
      <c r="G11">
        <v>2</v>
      </c>
      <c r="H11">
        <f>880</f>
        <v>880</v>
      </c>
      <c r="I11">
        <v>44</v>
      </c>
      <c r="L11" t="s">
        <v>521</v>
      </c>
    </row>
    <row r="12" spans="1:12" x14ac:dyDescent="0.3">
      <c r="B12" t="s">
        <v>523</v>
      </c>
      <c r="C12">
        <f>222+77</f>
        <v>299</v>
      </c>
      <c r="G12">
        <v>159</v>
      </c>
    </row>
    <row r="14" spans="1:12" x14ac:dyDescent="0.3">
      <c r="B14">
        <f>C14/D14</f>
        <v>1.2291238851093914E-2</v>
      </c>
      <c r="C14">
        <f>SUM(C5,C6,C9,C11)</f>
        <v>459</v>
      </c>
      <c r="D14">
        <f>SUM(D5,D6,D9,D11)</f>
        <v>37343.67264038232</v>
      </c>
      <c r="G14">
        <f>SUM(G6,G9,G11)</f>
        <v>230</v>
      </c>
      <c r="H14">
        <f>SUM(H6,H9,H11)</f>
        <v>2370466.3913043477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7B87-2311-413F-8078-DAF7F3DBAF76}">
  <dimension ref="A1:CH109"/>
  <sheetViews>
    <sheetView topLeftCell="A37" workbookViewId="0">
      <selection activeCell="CG5" sqref="CG5:CG23"/>
    </sheetView>
  </sheetViews>
  <sheetFormatPr defaultRowHeight="14.4" x14ac:dyDescent="0.3"/>
  <cols>
    <col min="12" max="14" width="13.44140625" customWidth="1"/>
    <col min="61" max="61" width="20.6640625" customWidth="1" collapsed="1"/>
    <col min="62" max="62" width="9.5546875" bestFit="1" customWidth="1" collapsed="1"/>
    <col min="83" max="83" width="12" bestFit="1" customWidth="1"/>
  </cols>
  <sheetData>
    <row r="1" spans="1:85" x14ac:dyDescent="0.3">
      <c r="A1" t="s">
        <v>507</v>
      </c>
    </row>
    <row r="2" spans="1:85" x14ac:dyDescent="0.3">
      <c r="A2" t="s">
        <v>433</v>
      </c>
      <c r="B2" t="s">
        <v>434</v>
      </c>
      <c r="C2" t="s">
        <v>435</v>
      </c>
      <c r="D2" t="s">
        <v>436</v>
      </c>
      <c r="E2" t="s">
        <v>437</v>
      </c>
      <c r="F2" t="s">
        <v>438</v>
      </c>
      <c r="G2" t="s">
        <v>439</v>
      </c>
      <c r="H2" t="s">
        <v>440</v>
      </c>
      <c r="I2" t="s">
        <v>441</v>
      </c>
      <c r="J2" t="s">
        <v>442</v>
      </c>
      <c r="K2" t="s">
        <v>443</v>
      </c>
      <c r="L2" t="s">
        <v>444</v>
      </c>
      <c r="M2" t="s">
        <v>445</v>
      </c>
      <c r="N2" t="s">
        <v>446</v>
      </c>
      <c r="O2" t="s">
        <v>447</v>
      </c>
      <c r="P2" t="s">
        <v>448</v>
      </c>
      <c r="Q2" t="s">
        <v>449</v>
      </c>
      <c r="R2" t="s">
        <v>450</v>
      </c>
      <c r="S2" t="s">
        <v>451</v>
      </c>
      <c r="T2" t="s">
        <v>452</v>
      </c>
      <c r="U2" t="s">
        <v>453</v>
      </c>
      <c r="V2" t="s">
        <v>214</v>
      </c>
      <c r="W2" t="s">
        <v>215</v>
      </c>
      <c r="X2" t="s">
        <v>216</v>
      </c>
      <c r="Y2" t="s">
        <v>217</v>
      </c>
      <c r="Z2" t="s">
        <v>454</v>
      </c>
      <c r="AA2" t="s">
        <v>455</v>
      </c>
      <c r="AB2" t="s">
        <v>456</v>
      </c>
      <c r="AC2" t="s">
        <v>457</v>
      </c>
      <c r="AD2" t="s">
        <v>458</v>
      </c>
      <c r="AE2" t="s">
        <v>459</v>
      </c>
      <c r="AF2" t="s">
        <v>218</v>
      </c>
      <c r="AG2" t="s">
        <v>259</v>
      </c>
      <c r="AH2" t="s">
        <v>460</v>
      </c>
      <c r="AI2" t="s">
        <v>461</v>
      </c>
      <c r="AJ2" t="s">
        <v>462</v>
      </c>
      <c r="AK2" t="s">
        <v>463</v>
      </c>
      <c r="AL2" t="s">
        <v>464</v>
      </c>
      <c r="AM2" t="s">
        <v>465</v>
      </c>
      <c r="AN2" t="s">
        <v>466</v>
      </c>
      <c r="AO2" t="s">
        <v>467</v>
      </c>
      <c r="AP2" t="s">
        <v>468</v>
      </c>
      <c r="AQ2" t="s">
        <v>469</v>
      </c>
      <c r="AR2" t="s">
        <v>470</v>
      </c>
      <c r="AS2" t="s">
        <v>471</v>
      </c>
      <c r="AT2" t="s">
        <v>472</v>
      </c>
      <c r="AU2" t="s">
        <v>473</v>
      </c>
      <c r="AV2" t="s">
        <v>474</v>
      </c>
      <c r="AW2" t="s">
        <v>475</v>
      </c>
      <c r="AX2" t="s">
        <v>476</v>
      </c>
      <c r="AY2" t="s">
        <v>477</v>
      </c>
      <c r="AZ2" t="s">
        <v>478</v>
      </c>
      <c r="BA2" t="s">
        <v>479</v>
      </c>
      <c r="BB2" t="s">
        <v>480</v>
      </c>
      <c r="BC2" t="s">
        <v>481</v>
      </c>
      <c r="BD2" t="s">
        <v>482</v>
      </c>
      <c r="BE2" t="s">
        <v>483</v>
      </c>
      <c r="BF2" t="s">
        <v>484</v>
      </c>
      <c r="BG2" t="s">
        <v>485</v>
      </c>
      <c r="BH2" t="s">
        <v>486</v>
      </c>
      <c r="BI2" s="49" t="s">
        <v>487</v>
      </c>
      <c r="BJ2" s="49" t="s">
        <v>488</v>
      </c>
      <c r="BK2" t="s">
        <v>489</v>
      </c>
      <c r="BL2" t="s">
        <v>490</v>
      </c>
      <c r="BM2" t="s">
        <v>491</v>
      </c>
      <c r="BN2" t="s">
        <v>492</v>
      </c>
      <c r="BO2" t="s">
        <v>493</v>
      </c>
      <c r="BP2" t="s">
        <v>494</v>
      </c>
      <c r="BQ2" t="s">
        <v>495</v>
      </c>
      <c r="BR2" t="s">
        <v>496</v>
      </c>
      <c r="BS2" t="s">
        <v>497</v>
      </c>
      <c r="BT2" t="s">
        <v>498</v>
      </c>
      <c r="BU2" t="s">
        <v>499</v>
      </c>
      <c r="BV2" t="s">
        <v>500</v>
      </c>
      <c r="BW2" t="s">
        <v>501</v>
      </c>
      <c r="BX2" t="s">
        <v>502</v>
      </c>
      <c r="BY2" t="s">
        <v>503</v>
      </c>
      <c r="BZ2" t="s">
        <v>504</v>
      </c>
      <c r="CA2" t="s">
        <v>505</v>
      </c>
      <c r="CB2" t="s">
        <v>506</v>
      </c>
    </row>
    <row r="3" spans="1:85" x14ac:dyDescent="0.3">
      <c r="A3">
        <v>0</v>
      </c>
      <c r="B3">
        <v>249757</v>
      </c>
      <c r="C3">
        <v>750243</v>
      </c>
      <c r="D3">
        <v>0</v>
      </c>
      <c r="E3">
        <v>0</v>
      </c>
      <c r="F3">
        <v>0</v>
      </c>
      <c r="G3">
        <v>1000000</v>
      </c>
      <c r="H3">
        <v>0</v>
      </c>
      <c r="I3">
        <v>0</v>
      </c>
      <c r="J3">
        <v>1000000</v>
      </c>
      <c r="K3">
        <v>0</v>
      </c>
      <c r="L3">
        <v>0</v>
      </c>
      <c r="M3">
        <v>546507</v>
      </c>
      <c r="N3">
        <v>203736</v>
      </c>
      <c r="O3">
        <v>0.27156001455528411</v>
      </c>
      <c r="P3">
        <v>0</v>
      </c>
      <c r="Q3">
        <v>0</v>
      </c>
      <c r="R3">
        <v>0</v>
      </c>
      <c r="S3">
        <v>203736</v>
      </c>
      <c r="T3">
        <v>203736</v>
      </c>
      <c r="U3">
        <v>177088</v>
      </c>
      <c r="V3">
        <v>0</v>
      </c>
      <c r="W3">
        <v>0</v>
      </c>
      <c r="X3">
        <v>0</v>
      </c>
      <c r="Y3">
        <v>0</v>
      </c>
      <c r="Z3">
        <v>9179</v>
      </c>
      <c r="AA3">
        <v>6242</v>
      </c>
      <c r="AB3">
        <v>5452</v>
      </c>
      <c r="AC3">
        <v>4516</v>
      </c>
      <c r="AD3">
        <v>1255</v>
      </c>
      <c r="AE3">
        <v>0</v>
      </c>
      <c r="AF3">
        <v>4</v>
      </c>
      <c r="AG3">
        <v>0</v>
      </c>
      <c r="AH3">
        <v>0</v>
      </c>
      <c r="AI3">
        <v>0.13079671732045392</v>
      </c>
      <c r="AJ3">
        <v>47.637683080064399</v>
      </c>
      <c r="AK3">
        <v>150444</v>
      </c>
      <c r="AL3">
        <v>151106</v>
      </c>
      <c r="AM3">
        <v>155037</v>
      </c>
      <c r="AN3">
        <v>117783</v>
      </c>
      <c r="AO3">
        <v>75898</v>
      </c>
      <c r="AP3">
        <v>59761</v>
      </c>
      <c r="AQ3">
        <v>40214</v>
      </c>
      <c r="AR3">
        <v>313707</v>
      </c>
      <c r="AS3">
        <v>134986</v>
      </c>
      <c r="AT3">
        <v>14403</v>
      </c>
      <c r="AU3">
        <v>27467</v>
      </c>
      <c r="AV3">
        <v>39598</v>
      </c>
      <c r="AW3">
        <v>51592</v>
      </c>
      <c r="AX3">
        <v>39966</v>
      </c>
      <c r="AY3">
        <v>22557</v>
      </c>
      <c r="AZ3">
        <v>13524</v>
      </c>
      <c r="BA3">
        <v>9032</v>
      </c>
      <c r="BB3">
        <v>105326</v>
      </c>
      <c r="BC3">
        <v>31345</v>
      </c>
      <c r="BD3">
        <v>0.18257291749754062</v>
      </c>
      <c r="BE3">
        <v>0.26205445184175347</v>
      </c>
      <c r="BF3">
        <v>0.33277217696420852</v>
      </c>
      <c r="BG3">
        <v>0.33931891699141642</v>
      </c>
      <c r="BH3">
        <v>0.29720150728609451</v>
      </c>
      <c r="BI3">
        <v>0.22630143404561504</v>
      </c>
      <c r="BJ3">
        <v>0.224598398567663</v>
      </c>
      <c r="BK3">
        <v>0.33574641305421937</v>
      </c>
      <c r="BL3">
        <v>0.23220926614611886</v>
      </c>
      <c r="BM3">
        <v>0</v>
      </c>
      <c r="BN3">
        <v>3.9999999999999998E-6</v>
      </c>
      <c r="BO3">
        <v>4</v>
      </c>
      <c r="BP3">
        <v>0</v>
      </c>
      <c r="BQ3">
        <v>0</v>
      </c>
      <c r="BR3">
        <v>47.623407571376944</v>
      </c>
      <c r="BS3">
        <v>91550</v>
      </c>
      <c r="BT3">
        <v>0.91427463530520492</v>
      </c>
      <c r="BU3">
        <v>3.0638289517601554E-2</v>
      </c>
      <c r="BV3">
        <v>2.6760646339308504E-2</v>
      </c>
      <c r="BW3">
        <v>2.2166375434394203E-2</v>
      </c>
      <c r="BX3">
        <v>6.1600534034908609E-3</v>
      </c>
      <c r="BY3">
        <v>0</v>
      </c>
      <c r="BZ3">
        <v>0</v>
      </c>
      <c r="CA3">
        <v>0</v>
      </c>
      <c r="CB3">
        <v>0.94408049668165273</v>
      </c>
      <c r="CE3">
        <f>BN3*2821624*100</f>
        <v>1128.6496</v>
      </c>
      <c r="CF3">
        <f>BN59*2821624*100</f>
        <v>1128.6496</v>
      </c>
    </row>
    <row r="4" spans="1:85" x14ac:dyDescent="0.3">
      <c r="A4">
        <v>1</v>
      </c>
      <c r="B4">
        <v>264496</v>
      </c>
      <c r="C4">
        <v>745022</v>
      </c>
      <c r="D4">
        <v>8169</v>
      </c>
      <c r="E4">
        <v>144</v>
      </c>
      <c r="F4">
        <v>8025</v>
      </c>
      <c r="G4">
        <v>1009518</v>
      </c>
      <c r="H4">
        <v>3783</v>
      </c>
      <c r="I4">
        <v>13909</v>
      </c>
      <c r="J4">
        <v>1017692</v>
      </c>
      <c r="K4">
        <v>13909</v>
      </c>
      <c r="L4">
        <v>3783</v>
      </c>
      <c r="M4">
        <v>538845</v>
      </c>
      <c r="N4">
        <v>206177</v>
      </c>
      <c r="O4">
        <v>0.2767394788341821</v>
      </c>
      <c r="P4">
        <v>2067</v>
      </c>
      <c r="Q4">
        <v>3714</v>
      </c>
      <c r="R4">
        <v>3714</v>
      </c>
      <c r="S4">
        <v>204535</v>
      </c>
      <c r="T4">
        <v>799</v>
      </c>
      <c r="U4">
        <v>167709</v>
      </c>
      <c r="V4">
        <v>10642</v>
      </c>
      <c r="W4">
        <v>456</v>
      </c>
      <c r="X4">
        <v>10</v>
      </c>
      <c r="Y4">
        <v>0</v>
      </c>
      <c r="Z4">
        <v>9236</v>
      </c>
      <c r="AA4">
        <v>6593</v>
      </c>
      <c r="AB4">
        <v>5608</v>
      </c>
      <c r="AC4">
        <v>4406</v>
      </c>
      <c r="AD4">
        <v>1480</v>
      </c>
      <c r="AE4">
        <v>32</v>
      </c>
      <c r="AF4">
        <v>5</v>
      </c>
      <c r="AG4">
        <v>0</v>
      </c>
      <c r="AH4">
        <v>5</v>
      </c>
      <c r="AI4">
        <v>0.13270151374789624</v>
      </c>
      <c r="AJ4">
        <v>48.349684979410895</v>
      </c>
      <c r="AK4">
        <v>137161</v>
      </c>
      <c r="AL4">
        <v>149157</v>
      </c>
      <c r="AM4">
        <v>157388</v>
      </c>
      <c r="AN4">
        <v>121923</v>
      </c>
      <c r="AO4">
        <v>78224</v>
      </c>
      <c r="AP4">
        <v>59754</v>
      </c>
      <c r="AQ4">
        <v>41415</v>
      </c>
      <c r="AR4">
        <v>322035</v>
      </c>
      <c r="AS4">
        <v>136669</v>
      </c>
      <c r="AT4">
        <v>28787</v>
      </c>
      <c r="AU4">
        <v>25802</v>
      </c>
      <c r="AV4">
        <v>38532</v>
      </c>
      <c r="AW4">
        <v>52032</v>
      </c>
      <c r="AX4">
        <v>41948</v>
      </c>
      <c r="AY4">
        <v>24537</v>
      </c>
      <c r="AZ4">
        <v>13857</v>
      </c>
      <c r="BA4">
        <v>9469</v>
      </c>
      <c r="BB4">
        <v>108743</v>
      </c>
      <c r="BC4">
        <v>33100</v>
      </c>
      <c r="BD4">
        <v>0.18811469732649952</v>
      </c>
      <c r="BE4">
        <v>0.25833182485568895</v>
      </c>
      <c r="BF4">
        <v>0.33059699595903119</v>
      </c>
      <c r="BG4">
        <v>0.34405321391369964</v>
      </c>
      <c r="BH4">
        <v>0.31367610963387194</v>
      </c>
      <c r="BI4">
        <v>0.23190079325233456</v>
      </c>
      <c r="BJ4">
        <v>0.22863696728238561</v>
      </c>
      <c r="BK4">
        <v>0.33767447637679132</v>
      </c>
      <c r="BL4">
        <v>0.24219098698314906</v>
      </c>
      <c r="BM4">
        <v>8174</v>
      </c>
      <c r="BN4">
        <v>3.9622869527834075E-6</v>
      </c>
      <c r="BO4">
        <v>8</v>
      </c>
      <c r="BP4">
        <v>0</v>
      </c>
      <c r="BQ4">
        <v>0</v>
      </c>
      <c r="BR4">
        <v>48.351406304968727</v>
      </c>
      <c r="BS4">
        <v>88481</v>
      </c>
      <c r="BT4">
        <v>0.85837295042204331</v>
      </c>
      <c r="BU4">
        <v>8.3608227418259434E-2</v>
      </c>
      <c r="BV4">
        <v>2.9416901135150868E-2</v>
      </c>
      <c r="BW4">
        <v>2.1422334335888232E-2</v>
      </c>
      <c r="BX4">
        <v>7.1795866886581938E-3</v>
      </c>
      <c r="BY4">
        <v>5.2494080008941109E-3</v>
      </c>
      <c r="BZ4">
        <v>4.9335686743450851E-3</v>
      </c>
      <c r="CA4">
        <v>4.6434364774545272E-3</v>
      </c>
      <c r="CB4">
        <v>0.94260585140439279</v>
      </c>
      <c r="CD4">
        <f>CE4</f>
        <v>1118.0083960860529</v>
      </c>
      <c r="CE4">
        <f t="shared" ref="CE4:CE21" si="0">BN4*2821624*100</f>
        <v>1118.0083960860529</v>
      </c>
      <c r="CF4">
        <f t="shared" ref="CF4:CF21" si="1">BN60*2821624*100</f>
        <v>1397.5312604321136</v>
      </c>
      <c r="CG4">
        <f>CF4</f>
        <v>1397.5312604321136</v>
      </c>
    </row>
    <row r="5" spans="1:85" x14ac:dyDescent="0.3">
      <c r="A5">
        <v>2</v>
      </c>
      <c r="B5">
        <v>265020</v>
      </c>
      <c r="C5">
        <v>753566</v>
      </c>
      <c r="D5">
        <v>16855</v>
      </c>
      <c r="E5">
        <v>326</v>
      </c>
      <c r="F5">
        <v>16529</v>
      </c>
      <c r="G5">
        <v>1018586</v>
      </c>
      <c r="H5">
        <v>7206</v>
      </c>
      <c r="I5">
        <v>28247</v>
      </c>
      <c r="J5">
        <v>1035453</v>
      </c>
      <c r="K5">
        <v>14338</v>
      </c>
      <c r="L5">
        <v>3423</v>
      </c>
      <c r="M5">
        <v>542594</v>
      </c>
      <c r="N5">
        <v>210972</v>
      </c>
      <c r="O5">
        <v>0.27996486041036883</v>
      </c>
      <c r="P5">
        <v>4589</v>
      </c>
      <c r="Q5">
        <v>7682</v>
      </c>
      <c r="R5">
        <v>3968</v>
      </c>
      <c r="S5">
        <v>207891</v>
      </c>
      <c r="T5">
        <v>3356</v>
      </c>
      <c r="U5">
        <v>161459</v>
      </c>
      <c r="V5">
        <v>19602</v>
      </c>
      <c r="W5">
        <v>1477</v>
      </c>
      <c r="X5">
        <v>73</v>
      </c>
      <c r="Y5">
        <v>1</v>
      </c>
      <c r="Z5">
        <v>9389</v>
      </c>
      <c r="AA5">
        <v>6948</v>
      </c>
      <c r="AB5">
        <v>5882</v>
      </c>
      <c r="AC5">
        <v>4389</v>
      </c>
      <c r="AD5">
        <v>1660</v>
      </c>
      <c r="AE5">
        <v>79</v>
      </c>
      <c r="AF5">
        <v>13</v>
      </c>
      <c r="AG5">
        <v>0</v>
      </c>
      <c r="AH5">
        <v>12</v>
      </c>
      <c r="AI5">
        <v>0.13442542138293234</v>
      </c>
      <c r="AJ5">
        <v>48.642298504066893</v>
      </c>
      <c r="AK5">
        <v>138700</v>
      </c>
      <c r="AL5">
        <v>146864</v>
      </c>
      <c r="AM5">
        <v>158974</v>
      </c>
      <c r="AN5">
        <v>126288</v>
      </c>
      <c r="AO5">
        <v>80780</v>
      </c>
      <c r="AP5">
        <v>59607</v>
      </c>
      <c r="AQ5">
        <v>42353</v>
      </c>
      <c r="AR5">
        <v>329823</v>
      </c>
      <c r="AS5">
        <v>138179</v>
      </c>
      <c r="AT5">
        <v>28828</v>
      </c>
      <c r="AU5">
        <v>26687</v>
      </c>
      <c r="AV5">
        <v>37566</v>
      </c>
      <c r="AW5">
        <v>52301</v>
      </c>
      <c r="AX5">
        <v>44034</v>
      </c>
      <c r="AY5">
        <v>26540</v>
      </c>
      <c r="AZ5">
        <v>14073</v>
      </c>
      <c r="BA5">
        <v>9771</v>
      </c>
      <c r="BB5">
        <v>111960</v>
      </c>
      <c r="BC5">
        <v>34759</v>
      </c>
      <c r="BD5">
        <v>0.19240807498197549</v>
      </c>
      <c r="BE5">
        <v>0.25578766750190651</v>
      </c>
      <c r="BF5">
        <v>0.32899090417300941</v>
      </c>
      <c r="BG5">
        <v>0.34867920942607372</v>
      </c>
      <c r="BH5">
        <v>0.32854666996781384</v>
      </c>
      <c r="BI5">
        <v>0.23609643162715788</v>
      </c>
      <c r="BJ5">
        <v>0.23070384624465801</v>
      </c>
      <c r="BK5">
        <v>0.33945479848282262</v>
      </c>
      <c r="BL5">
        <v>0.25155052504360287</v>
      </c>
      <c r="BM5">
        <v>16867</v>
      </c>
      <c r="BN5">
        <v>9.8175313621039357E-6</v>
      </c>
      <c r="BO5">
        <v>18</v>
      </c>
      <c r="BP5">
        <v>0</v>
      </c>
      <c r="BQ5">
        <v>0</v>
      </c>
      <c r="BR5">
        <v>48.633993769316049</v>
      </c>
      <c r="BS5">
        <v>85609</v>
      </c>
      <c r="BT5">
        <v>0.81016691957511378</v>
      </c>
      <c r="BU5">
        <v>0.12590098634294386</v>
      </c>
      <c r="BV5">
        <v>3.4896623672230655E-2</v>
      </c>
      <c r="BW5">
        <v>2.115895295902883E-2</v>
      </c>
      <c r="BX5">
        <v>7.8765174506828534E-3</v>
      </c>
      <c r="BY5">
        <v>5.7080024092672748E-3</v>
      </c>
      <c r="BZ5">
        <v>5.0374743218514909E-3</v>
      </c>
      <c r="CA5">
        <v>4.9305023530699351E-3</v>
      </c>
      <c r="CB5">
        <v>0.94167683387578927</v>
      </c>
      <c r="CD5">
        <f>CD4+CE5</f>
        <v>3888.1466072925682</v>
      </c>
      <c r="CE5">
        <f t="shared" si="0"/>
        <v>2770.1382112065153</v>
      </c>
      <c r="CF5">
        <f t="shared" si="1"/>
        <v>3048.1545316429838</v>
      </c>
      <c r="CG5">
        <f>CF5+CG4</f>
        <v>4445.6857920750972</v>
      </c>
    </row>
    <row r="6" spans="1:85" x14ac:dyDescent="0.3">
      <c r="A6">
        <v>3</v>
      </c>
      <c r="B6">
        <v>265479</v>
      </c>
      <c r="C6">
        <v>762030</v>
      </c>
      <c r="D6">
        <v>25814</v>
      </c>
      <c r="E6">
        <v>529</v>
      </c>
      <c r="F6">
        <v>25285</v>
      </c>
      <c r="G6">
        <v>1027509</v>
      </c>
      <c r="H6">
        <v>10899</v>
      </c>
      <c r="I6">
        <v>42452</v>
      </c>
      <c r="J6">
        <v>1053351</v>
      </c>
      <c r="K6">
        <v>14205</v>
      </c>
      <c r="L6">
        <v>3693</v>
      </c>
      <c r="M6">
        <v>546274</v>
      </c>
      <c r="N6">
        <v>215756</v>
      </c>
      <c r="O6">
        <v>0.28313320997860975</v>
      </c>
      <c r="P6">
        <v>7210</v>
      </c>
      <c r="Q6">
        <v>11681</v>
      </c>
      <c r="R6">
        <v>3999</v>
      </c>
      <c r="S6">
        <v>211313</v>
      </c>
      <c r="T6">
        <v>3422</v>
      </c>
      <c r="U6">
        <v>156079</v>
      </c>
      <c r="V6">
        <v>27090</v>
      </c>
      <c r="W6">
        <v>2964</v>
      </c>
      <c r="X6">
        <v>196</v>
      </c>
      <c r="Y6">
        <v>7</v>
      </c>
      <c r="Z6">
        <v>9518</v>
      </c>
      <c r="AA6">
        <v>7424</v>
      </c>
      <c r="AB6">
        <v>6116</v>
      </c>
      <c r="AC6">
        <v>4370</v>
      </c>
      <c r="AD6">
        <v>1860</v>
      </c>
      <c r="AE6">
        <v>117</v>
      </c>
      <c r="AF6">
        <v>14</v>
      </c>
      <c r="AG6">
        <v>1</v>
      </c>
      <c r="AH6">
        <v>28</v>
      </c>
      <c r="AI6">
        <v>0.13635773744414986</v>
      </c>
      <c r="AJ6">
        <v>48.931186154730341</v>
      </c>
      <c r="AK6">
        <v>140452</v>
      </c>
      <c r="AL6">
        <v>144285</v>
      </c>
      <c r="AM6">
        <v>160118</v>
      </c>
      <c r="AN6">
        <v>131167</v>
      </c>
      <c r="AO6">
        <v>83151</v>
      </c>
      <c r="AP6">
        <v>59447</v>
      </c>
      <c r="AQ6">
        <v>43410</v>
      </c>
      <c r="AR6">
        <v>337339</v>
      </c>
      <c r="AS6">
        <v>139954</v>
      </c>
      <c r="AT6">
        <v>28912</v>
      </c>
      <c r="AU6">
        <v>27700</v>
      </c>
      <c r="AV6">
        <v>36461</v>
      </c>
      <c r="AW6">
        <v>52330</v>
      </c>
      <c r="AX6">
        <v>46327</v>
      </c>
      <c r="AY6">
        <v>28544</v>
      </c>
      <c r="AZ6">
        <v>14275</v>
      </c>
      <c r="BA6">
        <v>10119</v>
      </c>
      <c r="BB6">
        <v>115035</v>
      </c>
      <c r="BC6">
        <v>36560</v>
      </c>
      <c r="BD6">
        <v>0.19722040269985475</v>
      </c>
      <c r="BE6">
        <v>0.25270125099629204</v>
      </c>
      <c r="BF6">
        <v>0.32682146916648969</v>
      </c>
      <c r="BG6">
        <v>0.35319097028978325</v>
      </c>
      <c r="BH6">
        <v>0.34327909465911416</v>
      </c>
      <c r="BI6">
        <v>0.24012986357595842</v>
      </c>
      <c r="BJ6">
        <v>0.23310297166551486</v>
      </c>
      <c r="BK6">
        <v>0.34100711746937057</v>
      </c>
      <c r="BL6">
        <v>0.26122868942652588</v>
      </c>
      <c r="BM6">
        <v>25842</v>
      </c>
      <c r="BN6">
        <v>1.0705502336232578E-5</v>
      </c>
      <c r="BO6">
        <v>29</v>
      </c>
      <c r="BP6">
        <v>9.7322748511205263E-7</v>
      </c>
      <c r="BQ6">
        <v>1</v>
      </c>
      <c r="BR6">
        <v>48.866984027319496</v>
      </c>
      <c r="BS6">
        <v>82960</v>
      </c>
      <c r="BT6">
        <v>0.76798964864764585</v>
      </c>
      <c r="BU6">
        <v>0.1600656698697733</v>
      </c>
      <c r="BV6">
        <v>4.2110340221867694E-2</v>
      </c>
      <c r="BW6">
        <v>2.1175750380291618E-2</v>
      </c>
      <c r="BX6">
        <v>8.6585908804214743E-3</v>
      </c>
      <c r="BY6">
        <v>5.559516325591686E-3</v>
      </c>
      <c r="BZ6">
        <v>5.1255643098683419E-3</v>
      </c>
      <c r="CA6">
        <v>4.9621521654982584E-3</v>
      </c>
      <c r="CB6">
        <v>0.94075610407963761</v>
      </c>
      <c r="CD6">
        <f t="shared" ref="CD6:CD23" si="2">CD5+CE6</f>
        <v>6908.8368396895594</v>
      </c>
      <c r="CE6">
        <f t="shared" si="0"/>
        <v>3020.6902323969912</v>
      </c>
      <c r="CF6">
        <f t="shared" si="1"/>
        <v>3570.285380572318</v>
      </c>
      <c r="CG6">
        <f t="shared" ref="CG6:CG23" si="3">CF6+CG5</f>
        <v>8015.9711726474152</v>
      </c>
    </row>
    <row r="7" spans="1:85" x14ac:dyDescent="0.3">
      <c r="A7">
        <v>4</v>
      </c>
      <c r="B7">
        <v>266230</v>
      </c>
      <c r="C7">
        <v>770797</v>
      </c>
      <c r="D7">
        <v>34948</v>
      </c>
      <c r="E7">
        <v>724</v>
      </c>
      <c r="F7">
        <v>34224</v>
      </c>
      <c r="G7">
        <v>1037027</v>
      </c>
      <c r="H7">
        <v>15116</v>
      </c>
      <c r="I7">
        <v>56906</v>
      </c>
      <c r="J7">
        <v>1072022</v>
      </c>
      <c r="K7">
        <v>14454</v>
      </c>
      <c r="L7">
        <v>4217</v>
      </c>
      <c r="M7">
        <v>550092</v>
      </c>
      <c r="N7">
        <v>220705</v>
      </c>
      <c r="O7">
        <v>0.286333496368045</v>
      </c>
      <c r="P7">
        <v>10025</v>
      </c>
      <c r="Q7">
        <v>15934</v>
      </c>
      <c r="R7">
        <v>4253</v>
      </c>
      <c r="S7">
        <v>214843</v>
      </c>
      <c r="T7">
        <v>3530</v>
      </c>
      <c r="U7">
        <v>151623</v>
      </c>
      <c r="V7">
        <v>33585</v>
      </c>
      <c r="W7">
        <v>4768</v>
      </c>
      <c r="X7">
        <v>398</v>
      </c>
      <c r="Y7">
        <v>26</v>
      </c>
      <c r="Z7">
        <v>9502</v>
      </c>
      <c r="AA7">
        <v>7784</v>
      </c>
      <c r="AB7">
        <v>6398</v>
      </c>
      <c r="AC7">
        <v>4449</v>
      </c>
      <c r="AD7">
        <v>1999</v>
      </c>
      <c r="AE7">
        <v>153</v>
      </c>
      <c r="AF7">
        <v>18</v>
      </c>
      <c r="AG7">
        <v>2</v>
      </c>
      <c r="AH7">
        <v>47</v>
      </c>
      <c r="AI7">
        <v>0.1373099839151809</v>
      </c>
      <c r="AJ7">
        <v>49.210665820892139</v>
      </c>
      <c r="AK7">
        <v>142215</v>
      </c>
      <c r="AL7">
        <v>142531</v>
      </c>
      <c r="AM7">
        <v>160695</v>
      </c>
      <c r="AN7">
        <v>135717</v>
      </c>
      <c r="AO7">
        <v>85682</v>
      </c>
      <c r="AP7">
        <v>59879</v>
      </c>
      <c r="AQ7">
        <v>44078</v>
      </c>
      <c r="AR7">
        <v>344273</v>
      </c>
      <c r="AS7">
        <v>141778</v>
      </c>
      <c r="AT7">
        <v>28951</v>
      </c>
      <c r="AU7">
        <v>28620</v>
      </c>
      <c r="AV7">
        <v>35457</v>
      </c>
      <c r="AW7">
        <v>52260</v>
      </c>
      <c r="AX7">
        <v>48819</v>
      </c>
      <c r="AY7">
        <v>30594</v>
      </c>
      <c r="AZ7">
        <v>14548</v>
      </c>
      <c r="BA7">
        <v>10407</v>
      </c>
      <c r="BB7">
        <v>118283</v>
      </c>
      <c r="BC7">
        <v>38345</v>
      </c>
      <c r="BD7">
        <v>0.20124459445206203</v>
      </c>
      <c r="BE7">
        <v>0.24876693491240501</v>
      </c>
      <c r="BF7">
        <v>0.32521235881639132</v>
      </c>
      <c r="BG7">
        <v>0.3597117531333584</v>
      </c>
      <c r="BH7">
        <v>0.35706449429285031</v>
      </c>
      <c r="BI7">
        <v>0.24295662920222449</v>
      </c>
      <c r="BJ7">
        <v>0.23610417895548799</v>
      </c>
      <c r="BK7">
        <v>0.34357326888835316</v>
      </c>
      <c r="BL7">
        <v>0.27045804003442003</v>
      </c>
      <c r="BM7">
        <v>34995</v>
      </c>
      <c r="BN7">
        <v>9.6429504728420759E-6</v>
      </c>
      <c r="BO7">
        <v>39</v>
      </c>
      <c r="BP7">
        <v>9.6429504728420767E-7</v>
      </c>
      <c r="BQ7">
        <v>2</v>
      </c>
      <c r="BR7">
        <v>49.05073768491588</v>
      </c>
      <c r="BS7">
        <v>80825</v>
      </c>
      <c r="BT7">
        <v>0.73061959262147902</v>
      </c>
      <c r="BU7">
        <v>0.18758728891952189</v>
      </c>
      <c r="BV7">
        <v>5.0632107812018212E-2</v>
      </c>
      <c r="BW7">
        <v>2.197866976221138E-2</v>
      </c>
      <c r="BX7">
        <v>9.1823408847695569E-3</v>
      </c>
      <c r="BY7">
        <v>5.5839239181586396E-3</v>
      </c>
      <c r="BZ7">
        <v>5.6981498724747986E-3</v>
      </c>
      <c r="CA7">
        <v>5.1360743307020179E-3</v>
      </c>
      <c r="CB7">
        <v>0.93981779411443911</v>
      </c>
      <c r="CD7">
        <f t="shared" si="2"/>
        <v>9629.7148881878147</v>
      </c>
      <c r="CE7">
        <f t="shared" si="0"/>
        <v>2720.8780484982549</v>
      </c>
      <c r="CF7">
        <f t="shared" si="1"/>
        <v>1904.9379322583477</v>
      </c>
      <c r="CG7">
        <f t="shared" si="3"/>
        <v>9920.9091049057624</v>
      </c>
    </row>
    <row r="8" spans="1:85" x14ac:dyDescent="0.3">
      <c r="A8">
        <v>5</v>
      </c>
      <c r="B8">
        <v>266931</v>
      </c>
      <c r="C8">
        <v>779653</v>
      </c>
      <c r="D8">
        <v>44039</v>
      </c>
      <c r="E8">
        <v>928</v>
      </c>
      <c r="F8">
        <v>43111</v>
      </c>
      <c r="G8">
        <v>1046584</v>
      </c>
      <c r="H8">
        <v>19290</v>
      </c>
      <c r="I8">
        <v>71397</v>
      </c>
      <c r="J8">
        <v>1090687</v>
      </c>
      <c r="K8">
        <v>14491</v>
      </c>
      <c r="L8">
        <v>4174</v>
      </c>
      <c r="M8">
        <v>553913</v>
      </c>
      <c r="N8">
        <v>225740</v>
      </c>
      <c r="O8">
        <v>0.28953906417342073</v>
      </c>
      <c r="P8">
        <v>12805</v>
      </c>
      <c r="Q8">
        <v>20251</v>
      </c>
      <c r="R8">
        <v>4317</v>
      </c>
      <c r="S8">
        <v>218358</v>
      </c>
      <c r="T8">
        <v>3515</v>
      </c>
      <c r="U8">
        <v>147882</v>
      </c>
      <c r="V8">
        <v>39115</v>
      </c>
      <c r="W8">
        <v>6698</v>
      </c>
      <c r="X8">
        <v>692</v>
      </c>
      <c r="Y8">
        <v>61</v>
      </c>
      <c r="Z8">
        <v>9645</v>
      </c>
      <c r="AA8">
        <v>8142</v>
      </c>
      <c r="AB8">
        <v>6657</v>
      </c>
      <c r="AC8">
        <v>4498</v>
      </c>
      <c r="AD8">
        <v>2138</v>
      </c>
      <c r="AE8">
        <v>185</v>
      </c>
      <c r="AF8">
        <v>23</v>
      </c>
      <c r="AG8">
        <v>4</v>
      </c>
      <c r="AH8">
        <v>64</v>
      </c>
      <c r="AI8">
        <v>0.13861965092584388</v>
      </c>
      <c r="AJ8">
        <v>49.508886329405513</v>
      </c>
      <c r="AK8">
        <v>144164</v>
      </c>
      <c r="AL8">
        <v>141390</v>
      </c>
      <c r="AM8">
        <v>160261</v>
      </c>
      <c r="AN8">
        <v>139414</v>
      </c>
      <c r="AO8">
        <v>89415</v>
      </c>
      <c r="AP8">
        <v>60184</v>
      </c>
      <c r="AQ8">
        <v>44825</v>
      </c>
      <c r="AR8">
        <v>350147</v>
      </c>
      <c r="AS8">
        <v>143952</v>
      </c>
      <c r="AT8">
        <v>29263</v>
      </c>
      <c r="AU8">
        <v>29514</v>
      </c>
      <c r="AV8">
        <v>34682</v>
      </c>
      <c r="AW8">
        <v>51926</v>
      </c>
      <c r="AX8">
        <v>50919</v>
      </c>
      <c r="AY8">
        <v>32320</v>
      </c>
      <c r="AZ8">
        <v>15600</v>
      </c>
      <c r="BA8">
        <v>10779</v>
      </c>
      <c r="BB8">
        <v>121191</v>
      </c>
      <c r="BC8">
        <v>40353</v>
      </c>
      <c r="BD8">
        <v>0.20472517410726673</v>
      </c>
      <c r="BE8">
        <v>0.24529316076101562</v>
      </c>
      <c r="BF8">
        <v>0.32400896038337462</v>
      </c>
      <c r="BG8">
        <v>0.36523591604860345</v>
      </c>
      <c r="BH8">
        <v>0.36146060504389643</v>
      </c>
      <c r="BI8">
        <v>0.25920510434667021</v>
      </c>
      <c r="BJ8">
        <v>0.24046848856664807</v>
      </c>
      <c r="BK8">
        <v>0.34611463185462105</v>
      </c>
      <c r="BL8">
        <v>0.28032260753584526</v>
      </c>
      <c r="BM8">
        <v>44103</v>
      </c>
      <c r="BN8">
        <v>1.0510384259648532E-5</v>
      </c>
      <c r="BO8">
        <v>50</v>
      </c>
      <c r="BP8">
        <v>1.9109789562997331E-6</v>
      </c>
      <c r="BQ8">
        <v>4</v>
      </c>
      <c r="BR8">
        <v>49.26288527339365</v>
      </c>
      <c r="BS8">
        <v>78704</v>
      </c>
      <c r="BT8">
        <v>0.69848089815898695</v>
      </c>
      <c r="BU8">
        <v>0.20953939200454044</v>
      </c>
      <c r="BV8">
        <v>5.9216593948423255E-2</v>
      </c>
      <c r="BW8">
        <v>2.3012663616047674E-2</v>
      </c>
      <c r="BX8">
        <v>9.7504522720017021E-3</v>
      </c>
      <c r="BY8">
        <v>5.6276571156418749E-3</v>
      </c>
      <c r="BZ8">
        <v>5.5159756402769671E-3</v>
      </c>
      <c r="CA8">
        <v>5.4365716166728389E-3</v>
      </c>
      <c r="CB8">
        <v>0.93886946144972239</v>
      </c>
      <c r="CD8">
        <f t="shared" si="2"/>
        <v>12595.350135812469</v>
      </c>
      <c r="CE8">
        <f t="shared" si="0"/>
        <v>2965.6352476246534</v>
      </c>
      <c r="CF8">
        <f t="shared" si="1"/>
        <v>2967.3023606208817</v>
      </c>
      <c r="CG8">
        <f t="shared" si="3"/>
        <v>12888.211465526645</v>
      </c>
    </row>
    <row r="9" spans="1:85" x14ac:dyDescent="0.3">
      <c r="A9">
        <v>6</v>
      </c>
      <c r="B9">
        <v>267740</v>
      </c>
      <c r="C9">
        <v>788794</v>
      </c>
      <c r="D9">
        <v>52847</v>
      </c>
      <c r="E9">
        <v>1118</v>
      </c>
      <c r="F9">
        <v>51729</v>
      </c>
      <c r="G9">
        <v>1056534</v>
      </c>
      <c r="H9">
        <v>23488</v>
      </c>
      <c r="I9">
        <v>85984</v>
      </c>
      <c r="J9">
        <v>1109472</v>
      </c>
      <c r="K9">
        <v>14587</v>
      </c>
      <c r="L9">
        <v>4198</v>
      </c>
      <c r="M9">
        <v>557976</v>
      </c>
      <c r="N9">
        <v>230818</v>
      </c>
      <c r="O9">
        <v>0.29262139417896182</v>
      </c>
      <c r="P9">
        <v>15594</v>
      </c>
      <c r="Q9">
        <v>24615</v>
      </c>
      <c r="R9">
        <v>4364</v>
      </c>
      <c r="S9">
        <v>221888</v>
      </c>
      <c r="T9">
        <v>3530</v>
      </c>
      <c r="U9">
        <v>144730</v>
      </c>
      <c r="V9">
        <v>43899</v>
      </c>
      <c r="W9">
        <v>8662</v>
      </c>
      <c r="X9">
        <v>1104</v>
      </c>
      <c r="Y9">
        <v>96</v>
      </c>
      <c r="Z9">
        <v>9737</v>
      </c>
      <c r="AA9">
        <v>8549</v>
      </c>
      <c r="AB9">
        <v>6888</v>
      </c>
      <c r="AC9">
        <v>4620</v>
      </c>
      <c r="AD9">
        <v>2259</v>
      </c>
      <c r="AE9">
        <v>242</v>
      </c>
      <c r="AF9">
        <v>29</v>
      </c>
      <c r="AG9">
        <v>3</v>
      </c>
      <c r="AH9">
        <v>91</v>
      </c>
      <c r="AI9">
        <v>0.14005406857350813</v>
      </c>
      <c r="AJ9">
        <v>49.829519361574917</v>
      </c>
      <c r="AK9">
        <v>145663</v>
      </c>
      <c r="AL9">
        <v>141147</v>
      </c>
      <c r="AM9">
        <v>158999</v>
      </c>
      <c r="AN9">
        <v>142351</v>
      </c>
      <c r="AO9">
        <v>94258</v>
      </c>
      <c r="AP9">
        <v>60521</v>
      </c>
      <c r="AQ9">
        <v>45855</v>
      </c>
      <c r="AR9">
        <v>354876</v>
      </c>
      <c r="AS9">
        <v>147108</v>
      </c>
      <c r="AT9">
        <v>29820</v>
      </c>
      <c r="AU9">
        <v>30149</v>
      </c>
      <c r="AV9">
        <v>34195</v>
      </c>
      <c r="AW9">
        <v>51328</v>
      </c>
      <c r="AX9">
        <v>52748</v>
      </c>
      <c r="AY9">
        <v>34608</v>
      </c>
      <c r="AZ9">
        <v>16596</v>
      </c>
      <c r="BA9">
        <v>11194</v>
      </c>
      <c r="BB9">
        <v>123781</v>
      </c>
      <c r="BC9">
        <v>42693</v>
      </c>
      <c r="BD9">
        <v>0.20697775001201404</v>
      </c>
      <c r="BE9">
        <v>0.24226515618468689</v>
      </c>
      <c r="BF9">
        <v>0.32281964037509669</v>
      </c>
      <c r="BG9">
        <v>0.3705488545918188</v>
      </c>
      <c r="BH9">
        <v>0.36716246896815125</v>
      </c>
      <c r="BI9">
        <v>0.2742188661786818</v>
      </c>
      <c r="BJ9">
        <v>0.24411732635481409</v>
      </c>
      <c r="BK9">
        <v>0.34880070785288381</v>
      </c>
      <c r="BL9">
        <v>0.29021535198629578</v>
      </c>
      <c r="BM9">
        <v>52938</v>
      </c>
      <c r="BN9">
        <v>1.7983330399211005E-5</v>
      </c>
      <c r="BO9">
        <v>69</v>
      </c>
      <c r="BP9">
        <v>0</v>
      </c>
      <c r="BQ9">
        <v>4</v>
      </c>
      <c r="BR9">
        <v>49.487383403579081</v>
      </c>
      <c r="BS9">
        <v>76655</v>
      </c>
      <c r="BT9">
        <v>0.67001093066833228</v>
      </c>
      <c r="BU9">
        <v>0.22749670344923312</v>
      </c>
      <c r="BV9">
        <v>6.7449163717121244E-2</v>
      </c>
      <c r="BW9">
        <v>2.4828232354778264E-2</v>
      </c>
      <c r="BX9">
        <v>1.0214969810535083E-2</v>
      </c>
      <c r="BY9">
        <v>5.4914403263484537E-3</v>
      </c>
      <c r="BZ9">
        <v>5.7574249211879876E-3</v>
      </c>
      <c r="CA9">
        <v>5.2533468903575662E-3</v>
      </c>
      <c r="CB9">
        <v>0.93794948169813763</v>
      </c>
      <c r="CD9">
        <f t="shared" si="2"/>
        <v>17669.569801246806</v>
      </c>
      <c r="CE9">
        <f t="shared" si="0"/>
        <v>5074.2196654343352</v>
      </c>
      <c r="CF9">
        <f t="shared" si="1"/>
        <v>2137.8733205665135</v>
      </c>
      <c r="CG9">
        <f t="shared" si="3"/>
        <v>15026.084786093159</v>
      </c>
    </row>
    <row r="10" spans="1:85" x14ac:dyDescent="0.3">
      <c r="A10">
        <v>7</v>
      </c>
      <c r="B10">
        <v>268382</v>
      </c>
      <c r="C10">
        <v>798050</v>
      </c>
      <c r="D10">
        <v>62006</v>
      </c>
      <c r="E10">
        <v>1312</v>
      </c>
      <c r="F10">
        <v>60694</v>
      </c>
      <c r="G10">
        <v>1066432</v>
      </c>
      <c r="H10">
        <v>27929</v>
      </c>
      <c r="I10">
        <v>100631</v>
      </c>
      <c r="J10">
        <v>1128560</v>
      </c>
      <c r="K10">
        <v>14647</v>
      </c>
      <c r="L10">
        <v>4441</v>
      </c>
      <c r="M10">
        <v>561925</v>
      </c>
      <c r="N10">
        <v>236125</v>
      </c>
      <c r="O10">
        <v>0.2958774512875133</v>
      </c>
      <c r="P10">
        <v>18499</v>
      </c>
      <c r="Q10">
        <v>29178</v>
      </c>
      <c r="R10">
        <v>4563</v>
      </c>
      <c r="S10">
        <v>225568</v>
      </c>
      <c r="T10">
        <v>3680</v>
      </c>
      <c r="U10">
        <v>142229</v>
      </c>
      <c r="V10">
        <v>48178</v>
      </c>
      <c r="W10">
        <v>10690</v>
      </c>
      <c r="X10">
        <v>1536</v>
      </c>
      <c r="Y10">
        <v>158</v>
      </c>
      <c r="Z10">
        <v>9734</v>
      </c>
      <c r="AA10">
        <v>8896</v>
      </c>
      <c r="AB10">
        <v>7222</v>
      </c>
      <c r="AC10">
        <v>4752</v>
      </c>
      <c r="AD10">
        <v>2399</v>
      </c>
      <c r="AE10">
        <v>300</v>
      </c>
      <c r="AF10">
        <v>26</v>
      </c>
      <c r="AG10">
        <v>5</v>
      </c>
      <c r="AH10">
        <v>122</v>
      </c>
      <c r="AI10">
        <v>0.14117098994176813</v>
      </c>
      <c r="AJ10">
        <v>50.109111699311804</v>
      </c>
      <c r="AK10">
        <v>147369</v>
      </c>
      <c r="AL10">
        <v>140816</v>
      </c>
      <c r="AM10">
        <v>157703</v>
      </c>
      <c r="AN10">
        <v>145644</v>
      </c>
      <c r="AO10">
        <v>98739</v>
      </c>
      <c r="AP10">
        <v>61242</v>
      </c>
      <c r="AQ10">
        <v>46537</v>
      </c>
      <c r="AR10">
        <v>359533</v>
      </c>
      <c r="AS10">
        <v>150332</v>
      </c>
      <c r="AT10">
        <v>30528</v>
      </c>
      <c r="AU10">
        <v>30794</v>
      </c>
      <c r="AV10">
        <v>33850</v>
      </c>
      <c r="AW10">
        <v>50653</v>
      </c>
      <c r="AX10">
        <v>54806</v>
      </c>
      <c r="AY10">
        <v>36670</v>
      </c>
      <c r="AZ10">
        <v>17847</v>
      </c>
      <c r="BA10">
        <v>11505</v>
      </c>
      <c r="BB10">
        <v>126414</v>
      </c>
      <c r="BC10">
        <v>45067</v>
      </c>
      <c r="BD10">
        <v>0.20895846480603111</v>
      </c>
      <c r="BE10">
        <v>0.24038461538461539</v>
      </c>
      <c r="BF10">
        <v>0.32119236793212558</v>
      </c>
      <c r="BG10">
        <v>0.37630111779407321</v>
      </c>
      <c r="BH10">
        <v>0.37138314141322071</v>
      </c>
      <c r="BI10">
        <v>0.29141765455079849</v>
      </c>
      <c r="BJ10">
        <v>0.24722264004985281</v>
      </c>
      <c r="BK10">
        <v>0.35160611126099689</v>
      </c>
      <c r="BL10">
        <v>0.29978314663544686</v>
      </c>
      <c r="BM10">
        <v>62128</v>
      </c>
      <c r="BN10">
        <v>1.3127888135389786E-5</v>
      </c>
      <c r="BO10">
        <v>83</v>
      </c>
      <c r="BP10">
        <v>1.8754125907699695E-6</v>
      </c>
      <c r="BQ10">
        <v>6</v>
      </c>
      <c r="BR10">
        <v>49.65399461431916</v>
      </c>
      <c r="BS10">
        <v>74803</v>
      </c>
      <c r="BT10">
        <v>0.64447356590922589</v>
      </c>
      <c r="BU10">
        <v>0.24205026421367803</v>
      </c>
      <c r="BV10">
        <v>7.5964613179300575E-2</v>
      </c>
      <c r="BW10">
        <v>2.666734522506934E-2</v>
      </c>
      <c r="BX10">
        <v>1.0844211472726193E-2</v>
      </c>
      <c r="BY10">
        <v>6.0620781789475515E-3</v>
      </c>
      <c r="BZ10">
        <v>5.6832604245303231E-3</v>
      </c>
      <c r="CA10">
        <v>5.2876746821100343E-3</v>
      </c>
      <c r="CB10">
        <v>0.9369689015438003</v>
      </c>
      <c r="CD10">
        <f t="shared" si="2"/>
        <v>21373.766224459912</v>
      </c>
      <c r="CE10">
        <f t="shared" si="0"/>
        <v>3704.1964232131072</v>
      </c>
      <c r="CF10">
        <f t="shared" si="1"/>
        <v>2912.5320691473689</v>
      </c>
      <c r="CG10">
        <f t="shared" si="3"/>
        <v>17938.616855240529</v>
      </c>
    </row>
    <row r="11" spans="1:85" x14ac:dyDescent="0.3">
      <c r="A11">
        <v>8</v>
      </c>
      <c r="B11">
        <v>268561</v>
      </c>
      <c r="C11">
        <v>807662</v>
      </c>
      <c r="D11">
        <v>71251</v>
      </c>
      <c r="E11">
        <v>1491</v>
      </c>
      <c r="F11">
        <v>69760</v>
      </c>
      <c r="G11">
        <v>1076223</v>
      </c>
      <c r="H11">
        <v>32450</v>
      </c>
      <c r="I11">
        <v>115181</v>
      </c>
      <c r="J11">
        <v>1147631</v>
      </c>
      <c r="K11">
        <v>14550</v>
      </c>
      <c r="L11">
        <v>4521</v>
      </c>
      <c r="M11">
        <v>566022</v>
      </c>
      <c r="N11">
        <v>241640</v>
      </c>
      <c r="O11">
        <v>0.29918455987777065</v>
      </c>
      <c r="P11">
        <v>21467</v>
      </c>
      <c r="Q11">
        <v>33922</v>
      </c>
      <c r="R11">
        <v>4744</v>
      </c>
      <c r="S11">
        <v>229342</v>
      </c>
      <c r="T11">
        <v>3774</v>
      </c>
      <c r="U11">
        <v>140356</v>
      </c>
      <c r="V11">
        <v>51864</v>
      </c>
      <c r="W11">
        <v>12751</v>
      </c>
      <c r="X11">
        <v>2047</v>
      </c>
      <c r="Y11">
        <v>250</v>
      </c>
      <c r="Z11">
        <v>9744</v>
      </c>
      <c r="AA11">
        <v>9343</v>
      </c>
      <c r="AB11">
        <v>7465</v>
      </c>
      <c r="AC11">
        <v>4893</v>
      </c>
      <c r="AD11">
        <v>2544</v>
      </c>
      <c r="AE11">
        <v>350</v>
      </c>
      <c r="AF11">
        <v>27</v>
      </c>
      <c r="AG11">
        <v>6</v>
      </c>
      <c r="AH11">
        <v>157</v>
      </c>
      <c r="AI11">
        <v>0.14224466147988743</v>
      </c>
      <c r="AJ11">
        <v>50.401878828008606</v>
      </c>
      <c r="AK11">
        <v>148688</v>
      </c>
      <c r="AL11">
        <v>140895</v>
      </c>
      <c r="AM11">
        <v>156659</v>
      </c>
      <c r="AN11">
        <v>148595</v>
      </c>
      <c r="AO11">
        <v>103223</v>
      </c>
      <c r="AP11">
        <v>62248</v>
      </c>
      <c r="AQ11">
        <v>47354</v>
      </c>
      <c r="AR11">
        <v>364469</v>
      </c>
      <c r="AS11">
        <v>153610</v>
      </c>
      <c r="AT11">
        <v>30585</v>
      </c>
      <c r="AU11">
        <v>31320</v>
      </c>
      <c r="AV11">
        <v>33378</v>
      </c>
      <c r="AW11">
        <v>50264</v>
      </c>
      <c r="AX11">
        <v>56725</v>
      </c>
      <c r="AY11">
        <v>38847</v>
      </c>
      <c r="AZ11">
        <v>19180</v>
      </c>
      <c r="BA11">
        <v>11926</v>
      </c>
      <c r="BB11">
        <v>129339</v>
      </c>
      <c r="BC11">
        <v>47603</v>
      </c>
      <c r="BD11">
        <v>0.21064241902507264</v>
      </c>
      <c r="BE11">
        <v>0.23689981901415949</v>
      </c>
      <c r="BF11">
        <v>0.32084974371086245</v>
      </c>
      <c r="BG11">
        <v>0.38174231972812006</v>
      </c>
      <c r="BH11">
        <v>0.37634054425854702</v>
      </c>
      <c r="BI11">
        <v>0.30812234931242771</v>
      </c>
      <c r="BJ11">
        <v>0.25184778477003</v>
      </c>
      <c r="BK11">
        <v>0.35486968713388517</v>
      </c>
      <c r="BL11">
        <v>0.30989518911529196</v>
      </c>
      <c r="BM11">
        <v>71408</v>
      </c>
      <c r="BN11">
        <v>1.4866807343831158E-5</v>
      </c>
      <c r="BO11">
        <v>99</v>
      </c>
      <c r="BP11">
        <v>1.8583509179788948E-6</v>
      </c>
      <c r="BQ11">
        <v>8</v>
      </c>
      <c r="BR11">
        <v>49.827887657100518</v>
      </c>
      <c r="BS11">
        <v>73397</v>
      </c>
      <c r="BT11">
        <v>0.62215811354696449</v>
      </c>
      <c r="BU11">
        <v>0.25370041076528349</v>
      </c>
      <c r="BV11">
        <v>8.3794459849869635E-2</v>
      </c>
      <c r="BW11">
        <v>2.8766004716961582E-2</v>
      </c>
      <c r="BX11">
        <v>1.1581011120920843E-2</v>
      </c>
      <c r="BY11">
        <v>5.9672011133250222E-3</v>
      </c>
      <c r="BZ11">
        <v>6.0736304847766121E-3</v>
      </c>
      <c r="CA11">
        <v>5.4598848819452598E-3</v>
      </c>
      <c r="CB11">
        <v>0.93596361978863019</v>
      </c>
      <c r="CD11">
        <f t="shared" si="2"/>
        <v>25568.620264932935</v>
      </c>
      <c r="CE11">
        <f t="shared" si="0"/>
        <v>4194.8540404730247</v>
      </c>
      <c r="CF11">
        <f t="shared" si="1"/>
        <v>5771.1846710951404</v>
      </c>
      <c r="CG11">
        <f t="shared" si="3"/>
        <v>23709.801526335668</v>
      </c>
    </row>
    <row r="12" spans="1:85" x14ac:dyDescent="0.3">
      <c r="A12">
        <v>9</v>
      </c>
      <c r="B12">
        <v>268835</v>
      </c>
      <c r="C12">
        <v>817788</v>
      </c>
      <c r="D12">
        <v>80521</v>
      </c>
      <c r="E12">
        <v>1672</v>
      </c>
      <c r="F12">
        <v>78849</v>
      </c>
      <c r="G12">
        <v>1086623</v>
      </c>
      <c r="H12">
        <v>37225</v>
      </c>
      <c r="I12">
        <v>130117</v>
      </c>
      <c r="J12">
        <v>1167342</v>
      </c>
      <c r="K12">
        <v>14936</v>
      </c>
      <c r="L12">
        <v>4775</v>
      </c>
      <c r="M12">
        <v>570648</v>
      </c>
      <c r="N12">
        <v>247140</v>
      </c>
      <c r="O12">
        <v>0.30220546156216527</v>
      </c>
      <c r="P12">
        <v>24540</v>
      </c>
      <c r="Q12">
        <v>38746</v>
      </c>
      <c r="R12">
        <v>4824</v>
      </c>
      <c r="S12">
        <v>233132</v>
      </c>
      <c r="T12">
        <v>3790</v>
      </c>
      <c r="U12">
        <v>138850</v>
      </c>
      <c r="V12">
        <v>55169</v>
      </c>
      <c r="W12">
        <v>14689</v>
      </c>
      <c r="X12">
        <v>2675</v>
      </c>
      <c r="Y12">
        <v>397</v>
      </c>
      <c r="Z12">
        <v>9797</v>
      </c>
      <c r="AA12">
        <v>9671</v>
      </c>
      <c r="AB12">
        <v>7754</v>
      </c>
      <c r="AC12">
        <v>5063</v>
      </c>
      <c r="AD12">
        <v>2643</v>
      </c>
      <c r="AE12">
        <v>407</v>
      </c>
      <c r="AF12">
        <v>20</v>
      </c>
      <c r="AG12">
        <v>5</v>
      </c>
      <c r="AH12">
        <v>198</v>
      </c>
      <c r="AI12">
        <v>0.14307679857570607</v>
      </c>
      <c r="AJ12">
        <v>50.696046775107227</v>
      </c>
      <c r="AK12">
        <v>150147</v>
      </c>
      <c r="AL12">
        <v>140714</v>
      </c>
      <c r="AM12">
        <v>155823</v>
      </c>
      <c r="AN12">
        <v>151827</v>
      </c>
      <c r="AO12">
        <v>107750</v>
      </c>
      <c r="AP12">
        <v>63525</v>
      </c>
      <c r="AQ12">
        <v>48002</v>
      </c>
      <c r="AR12">
        <v>369598</v>
      </c>
      <c r="AS12">
        <v>157329</v>
      </c>
      <c r="AT12">
        <v>30328</v>
      </c>
      <c r="AU12">
        <v>31700</v>
      </c>
      <c r="AV12">
        <v>32934</v>
      </c>
      <c r="AW12">
        <v>49762</v>
      </c>
      <c r="AX12">
        <v>58731</v>
      </c>
      <c r="AY12">
        <v>41214</v>
      </c>
      <c r="AZ12">
        <v>20572</v>
      </c>
      <c r="BA12">
        <v>12227</v>
      </c>
      <c r="BB12">
        <v>132292</v>
      </c>
      <c r="BC12">
        <v>50214</v>
      </c>
      <c r="BD12">
        <v>0.21112642943248949</v>
      </c>
      <c r="BE12">
        <v>0.23404920619128161</v>
      </c>
      <c r="BF12">
        <v>0.31934951836378456</v>
      </c>
      <c r="BG12">
        <v>0.38682842972593806</v>
      </c>
      <c r="BH12">
        <v>0.38249651972157772</v>
      </c>
      <c r="BI12">
        <v>0.3238410074773711</v>
      </c>
      <c r="BJ12">
        <v>0.2547185533936086</v>
      </c>
      <c r="BK12">
        <v>0.3579348373097257</v>
      </c>
      <c r="BL12">
        <v>0.31916557023816333</v>
      </c>
      <c r="BM12">
        <v>80719</v>
      </c>
      <c r="BN12">
        <v>9.2028237944530897E-6</v>
      </c>
      <c r="BO12">
        <v>109</v>
      </c>
      <c r="BP12">
        <v>0</v>
      </c>
      <c r="BQ12">
        <v>8</v>
      </c>
      <c r="BR12">
        <v>49.984162765574361</v>
      </c>
      <c r="BS12">
        <v>72247</v>
      </c>
      <c r="BT12">
        <v>0.60252200982538062</v>
      </c>
      <c r="BU12">
        <v>0.26282082461857742</v>
      </c>
      <c r="BV12">
        <v>9.0969891531689287E-2</v>
      </c>
      <c r="BW12">
        <v>3.1365014511081923E-2</v>
      </c>
      <c r="BX12">
        <v>1.2322259513270749E-2</v>
      </c>
      <c r="BY12">
        <v>6.013181554075658E-3</v>
      </c>
      <c r="BZ12">
        <v>6.0458313018039982E-3</v>
      </c>
      <c r="CA12">
        <v>5.5409368059577612E-3</v>
      </c>
      <c r="CB12">
        <v>0.93503701055642008</v>
      </c>
      <c r="CD12">
        <f t="shared" si="2"/>
        <v>28165.311113552925</v>
      </c>
      <c r="CE12">
        <f t="shared" si="0"/>
        <v>2596.6908486199904</v>
      </c>
      <c r="CF12">
        <f t="shared" si="1"/>
        <v>2597.5107707036859</v>
      </c>
      <c r="CG12">
        <f t="shared" si="3"/>
        <v>26307.312297039352</v>
      </c>
    </row>
    <row r="13" spans="1:85" x14ac:dyDescent="0.3">
      <c r="A13">
        <v>10</v>
      </c>
      <c r="B13">
        <v>269279</v>
      </c>
      <c r="C13">
        <v>827686</v>
      </c>
      <c r="D13">
        <v>89763</v>
      </c>
      <c r="E13">
        <v>1858</v>
      </c>
      <c r="F13">
        <v>87905</v>
      </c>
      <c r="G13">
        <v>1096965</v>
      </c>
      <c r="H13">
        <v>41949</v>
      </c>
      <c r="I13">
        <v>145024</v>
      </c>
      <c r="J13">
        <v>1186973</v>
      </c>
      <c r="K13">
        <v>14907</v>
      </c>
      <c r="L13">
        <v>4724</v>
      </c>
      <c r="M13">
        <v>575012</v>
      </c>
      <c r="N13">
        <v>252674</v>
      </c>
      <c r="O13">
        <v>0.30527760527543052</v>
      </c>
      <c r="P13">
        <v>27699</v>
      </c>
      <c r="Q13">
        <v>43717</v>
      </c>
      <c r="R13">
        <v>4971</v>
      </c>
      <c r="S13">
        <v>236901</v>
      </c>
      <c r="T13">
        <v>3769</v>
      </c>
      <c r="U13">
        <v>137608</v>
      </c>
      <c r="V13">
        <v>58093</v>
      </c>
      <c r="W13">
        <v>16694</v>
      </c>
      <c r="X13">
        <v>3266</v>
      </c>
      <c r="Y13">
        <v>556</v>
      </c>
      <c r="Z13">
        <v>9805</v>
      </c>
      <c r="AA13">
        <v>10058</v>
      </c>
      <c r="AB13">
        <v>8135</v>
      </c>
      <c r="AC13">
        <v>5190</v>
      </c>
      <c r="AD13">
        <v>2789</v>
      </c>
      <c r="AE13">
        <v>457</v>
      </c>
      <c r="AF13">
        <v>17</v>
      </c>
      <c r="AG13">
        <v>6</v>
      </c>
      <c r="AH13">
        <v>245</v>
      </c>
      <c r="AI13">
        <v>0.14428473052233312</v>
      </c>
      <c r="AJ13">
        <v>50.997878689536712</v>
      </c>
      <c r="AK13">
        <v>151611</v>
      </c>
      <c r="AL13">
        <v>140708</v>
      </c>
      <c r="AM13">
        <v>154977</v>
      </c>
      <c r="AN13">
        <v>154657</v>
      </c>
      <c r="AO13">
        <v>111997</v>
      </c>
      <c r="AP13">
        <v>64975</v>
      </c>
      <c r="AQ13">
        <v>48761</v>
      </c>
      <c r="AR13">
        <v>373314</v>
      </c>
      <c r="AS13">
        <v>162053</v>
      </c>
      <c r="AT13">
        <v>29705</v>
      </c>
      <c r="AU13">
        <v>32174</v>
      </c>
      <c r="AV13">
        <v>33533</v>
      </c>
      <c r="AW13">
        <v>49121</v>
      </c>
      <c r="AX13">
        <v>59715</v>
      </c>
      <c r="AY13">
        <v>43415</v>
      </c>
      <c r="AZ13">
        <v>22090</v>
      </c>
      <c r="BA13">
        <v>12626</v>
      </c>
      <c r="BB13">
        <v>133676</v>
      </c>
      <c r="BC13">
        <v>53291</v>
      </c>
      <c r="BD13">
        <v>0.21221415332660559</v>
      </c>
      <c r="BE13">
        <v>0.23831622935440772</v>
      </c>
      <c r="BF13">
        <v>0.31695670970531109</v>
      </c>
      <c r="BG13">
        <v>0.38611249409984677</v>
      </c>
      <c r="BH13">
        <v>0.38764431190121162</v>
      </c>
      <c r="BI13">
        <v>0.33997691419776838</v>
      </c>
      <c r="BJ13">
        <v>0.25893644510982139</v>
      </c>
      <c r="BK13">
        <v>0.35807925767584392</v>
      </c>
      <c r="BL13">
        <v>0.32884920365559417</v>
      </c>
      <c r="BM13">
        <v>90008</v>
      </c>
      <c r="BN13">
        <v>1.0027667245536549E-5</v>
      </c>
      <c r="BO13">
        <v>120</v>
      </c>
      <c r="BP13">
        <v>1.8232122264611907E-6</v>
      </c>
      <c r="BQ13">
        <v>10</v>
      </c>
      <c r="BR13">
        <v>50.145078774489853</v>
      </c>
      <c r="BS13">
        <v>70545</v>
      </c>
      <c r="BT13">
        <v>0.58452223288420824</v>
      </c>
      <c r="BU13">
        <v>0.27023244010563297</v>
      </c>
      <c r="BV13">
        <v>9.8451985376337259E-2</v>
      </c>
      <c r="BW13">
        <v>3.3529742975645732E-2</v>
      </c>
      <c r="BX13">
        <v>1.3263598658175849E-2</v>
      </c>
      <c r="BY13">
        <v>5.9284548729299155E-3</v>
      </c>
      <c r="BZ13">
        <v>6.2073286525381579E-3</v>
      </c>
      <c r="CA13">
        <v>5.8298963820088336E-3</v>
      </c>
      <c r="CB13">
        <v>0.93408641906603684</v>
      </c>
      <c r="CD13">
        <f t="shared" si="2"/>
        <v>30994.741769954908</v>
      </c>
      <c r="CE13">
        <f t="shared" si="0"/>
        <v>2829.4306564019821</v>
      </c>
      <c r="CF13">
        <f t="shared" si="1"/>
        <v>3861.0247264400946</v>
      </c>
      <c r="CG13">
        <f t="shared" si="3"/>
        <v>30168.337023479446</v>
      </c>
    </row>
    <row r="14" spans="1:85" x14ac:dyDescent="0.3">
      <c r="A14">
        <v>11</v>
      </c>
      <c r="B14">
        <v>268955</v>
      </c>
      <c r="C14">
        <v>836681</v>
      </c>
      <c r="D14">
        <v>99059</v>
      </c>
      <c r="E14">
        <v>2012</v>
      </c>
      <c r="F14">
        <v>97047</v>
      </c>
      <c r="G14">
        <v>1105636</v>
      </c>
      <c r="H14">
        <v>45564</v>
      </c>
      <c r="I14">
        <v>159429</v>
      </c>
      <c r="J14">
        <v>1204993</v>
      </c>
      <c r="K14">
        <v>14405</v>
      </c>
      <c r="L14">
        <v>3615</v>
      </c>
      <c r="M14">
        <v>578709</v>
      </c>
      <c r="N14">
        <v>257972</v>
      </c>
      <c r="O14">
        <v>0.30832778561960889</v>
      </c>
      <c r="P14">
        <v>30929</v>
      </c>
      <c r="Q14">
        <v>48731</v>
      </c>
      <c r="R14">
        <v>5014</v>
      </c>
      <c r="S14">
        <v>240468</v>
      </c>
      <c r="T14">
        <v>3567</v>
      </c>
      <c r="U14">
        <v>136554</v>
      </c>
      <c r="V14">
        <v>60642</v>
      </c>
      <c r="W14">
        <v>18613</v>
      </c>
      <c r="X14">
        <v>3950</v>
      </c>
      <c r="Y14">
        <v>708</v>
      </c>
      <c r="Z14">
        <v>9900</v>
      </c>
      <c r="AA14">
        <v>10339</v>
      </c>
      <c r="AB14">
        <v>8469</v>
      </c>
      <c r="AC14">
        <v>5327</v>
      </c>
      <c r="AD14">
        <v>2920</v>
      </c>
      <c r="AE14">
        <v>525</v>
      </c>
      <c r="AF14">
        <v>18</v>
      </c>
      <c r="AG14">
        <v>7</v>
      </c>
      <c r="AH14">
        <v>298</v>
      </c>
      <c r="AI14">
        <v>0.14538399516226566</v>
      </c>
      <c r="AJ14">
        <v>51.29716403330594</v>
      </c>
      <c r="AK14">
        <v>152681</v>
      </c>
      <c r="AL14">
        <v>141681</v>
      </c>
      <c r="AM14">
        <v>153070</v>
      </c>
      <c r="AN14">
        <v>156907</v>
      </c>
      <c r="AO14">
        <v>115774</v>
      </c>
      <c r="AP14">
        <v>67129</v>
      </c>
      <c r="AQ14">
        <v>49439</v>
      </c>
      <c r="AR14">
        <v>374525</v>
      </c>
      <c r="AS14">
        <v>167794</v>
      </c>
      <c r="AT14">
        <v>28947</v>
      </c>
      <c r="AU14">
        <v>32522</v>
      </c>
      <c r="AV14">
        <v>34418</v>
      </c>
      <c r="AW14">
        <v>48206</v>
      </c>
      <c r="AX14">
        <v>60452</v>
      </c>
      <c r="AY14">
        <v>45486</v>
      </c>
      <c r="AZ14">
        <v>23857</v>
      </c>
      <c r="BA14">
        <v>13031</v>
      </c>
      <c r="BB14">
        <v>134167</v>
      </c>
      <c r="BC14">
        <v>56865</v>
      </c>
      <c r="BD14">
        <v>0.21300620247444016</v>
      </c>
      <c r="BE14">
        <v>0.24292600983900453</v>
      </c>
      <c r="BF14">
        <v>0.3149278108055138</v>
      </c>
      <c r="BG14">
        <v>0.38527280490991478</v>
      </c>
      <c r="BH14">
        <v>0.39288614023874102</v>
      </c>
      <c r="BI14">
        <v>0.35539036779931177</v>
      </c>
      <c r="BJ14">
        <v>0.26357733772932301</v>
      </c>
      <c r="BK14">
        <v>0.3582324277418063</v>
      </c>
      <c r="BL14">
        <v>0.33889769598436176</v>
      </c>
      <c r="BM14">
        <v>99357</v>
      </c>
      <c r="BN14">
        <v>1.2662395218679566E-5</v>
      </c>
      <c r="BO14">
        <v>134</v>
      </c>
      <c r="BP14">
        <v>3.6178272053370185E-6</v>
      </c>
      <c r="BQ14">
        <v>14</v>
      </c>
      <c r="BR14">
        <v>50.284012185655492</v>
      </c>
      <c r="BS14">
        <v>68519</v>
      </c>
      <c r="BT14">
        <v>0.56892573284334669</v>
      </c>
      <c r="BU14">
        <v>0.27573789342014282</v>
      </c>
      <c r="BV14">
        <v>0.10520468336039655</v>
      </c>
      <c r="BW14">
        <v>3.6038100861620216E-2</v>
      </c>
      <c r="BX14">
        <v>1.409358951449371E-2</v>
      </c>
      <c r="BY14">
        <v>6.0231959288223344E-3</v>
      </c>
      <c r="BZ14">
        <v>6.1585214386873869E-3</v>
      </c>
      <c r="CA14">
        <v>5.7329281834537019E-3</v>
      </c>
      <c r="CB14">
        <v>0.9331342695551651</v>
      </c>
      <c r="CD14">
        <f t="shared" si="2"/>
        <v>34567.593594606056</v>
      </c>
      <c r="CE14">
        <f t="shared" si="0"/>
        <v>3572.8518246511512</v>
      </c>
      <c r="CF14">
        <f t="shared" si="1"/>
        <v>4341.246797299731</v>
      </c>
      <c r="CG14">
        <f t="shared" si="3"/>
        <v>34509.583820779175</v>
      </c>
    </row>
    <row r="15" spans="1:85" x14ac:dyDescent="0.3">
      <c r="A15">
        <v>12</v>
      </c>
      <c r="B15">
        <v>268782</v>
      </c>
      <c r="C15">
        <v>844250</v>
      </c>
      <c r="D15">
        <v>108466</v>
      </c>
      <c r="E15">
        <v>2180</v>
      </c>
      <c r="F15">
        <v>106286</v>
      </c>
      <c r="G15">
        <v>1113032</v>
      </c>
      <c r="H15">
        <v>48195</v>
      </c>
      <c r="I15">
        <v>173651</v>
      </c>
      <c r="J15">
        <v>1221846</v>
      </c>
      <c r="K15">
        <v>14222</v>
      </c>
      <c r="L15">
        <v>2631</v>
      </c>
      <c r="M15">
        <v>581235</v>
      </c>
      <c r="N15">
        <v>263015</v>
      </c>
      <c r="O15">
        <v>0.31153686704175304</v>
      </c>
      <c r="P15">
        <v>34194</v>
      </c>
      <c r="Q15">
        <v>53872</v>
      </c>
      <c r="R15">
        <v>5141</v>
      </c>
      <c r="S15">
        <v>243685</v>
      </c>
      <c r="T15">
        <v>3217</v>
      </c>
      <c r="U15">
        <v>135394</v>
      </c>
      <c r="V15">
        <v>63163</v>
      </c>
      <c r="W15">
        <v>20539</v>
      </c>
      <c r="X15">
        <v>4622</v>
      </c>
      <c r="Y15">
        <v>864</v>
      </c>
      <c r="Z15">
        <v>9929</v>
      </c>
      <c r="AA15">
        <v>10569</v>
      </c>
      <c r="AB15">
        <v>8824</v>
      </c>
      <c r="AC15">
        <v>5469</v>
      </c>
      <c r="AD15">
        <v>3013</v>
      </c>
      <c r="AE15">
        <v>595</v>
      </c>
      <c r="AF15">
        <v>25</v>
      </c>
      <c r="AG15">
        <v>9</v>
      </c>
      <c r="AH15">
        <v>348</v>
      </c>
      <c r="AI15">
        <v>0.14612474573693515</v>
      </c>
      <c r="AJ15">
        <v>51.608699123624127</v>
      </c>
      <c r="AK15">
        <v>152943</v>
      </c>
      <c r="AL15">
        <v>142984</v>
      </c>
      <c r="AM15">
        <v>150710</v>
      </c>
      <c r="AN15">
        <v>158414</v>
      </c>
      <c r="AO15">
        <v>119790</v>
      </c>
      <c r="AP15">
        <v>69390</v>
      </c>
      <c r="AQ15">
        <v>50019</v>
      </c>
      <c r="AR15">
        <v>375269</v>
      </c>
      <c r="AS15">
        <v>173054</v>
      </c>
      <c r="AT15">
        <v>28515</v>
      </c>
      <c r="AU15">
        <v>32611</v>
      </c>
      <c r="AV15">
        <v>35385</v>
      </c>
      <c r="AW15">
        <v>47243</v>
      </c>
      <c r="AX15">
        <v>60927</v>
      </c>
      <c r="AY15">
        <v>47834</v>
      </c>
      <c r="AZ15">
        <v>25547</v>
      </c>
      <c r="BA15">
        <v>13468</v>
      </c>
      <c r="BB15">
        <v>134727</v>
      </c>
      <c r="BC15">
        <v>60292</v>
      </c>
      <c r="BD15">
        <v>0.21322322695383247</v>
      </c>
      <c r="BE15">
        <v>0.24747524198511722</v>
      </c>
      <c r="BF15">
        <v>0.31346957733395264</v>
      </c>
      <c r="BG15">
        <v>0.38460615854659308</v>
      </c>
      <c r="BH15">
        <v>0.39931546873695634</v>
      </c>
      <c r="BI15">
        <v>0.36816544170629772</v>
      </c>
      <c r="BJ15">
        <v>0.2692576820808093</v>
      </c>
      <c r="BK15">
        <v>0.35901446695570377</v>
      </c>
      <c r="BL15">
        <v>0.34839992141181364</v>
      </c>
      <c r="BM15">
        <v>108814</v>
      </c>
      <c r="BN15">
        <v>2.0664275600342129E-5</v>
      </c>
      <c r="BO15">
        <v>157</v>
      </c>
      <c r="BP15">
        <v>2.6953402956967994E-6</v>
      </c>
      <c r="BQ15">
        <v>17</v>
      </c>
      <c r="BR15">
        <v>50.437811129001282</v>
      </c>
      <c r="BS15">
        <v>66644</v>
      </c>
      <c r="BT15">
        <v>0.55385195856486247</v>
      </c>
      <c r="BU15">
        <v>0.28100584634850945</v>
      </c>
      <c r="BV15">
        <v>0.11190764751168127</v>
      </c>
      <c r="BW15">
        <v>3.8458606785423004E-2</v>
      </c>
      <c r="BX15">
        <v>1.4775940789523831E-2</v>
      </c>
      <c r="BY15">
        <v>6.1569238359460276E-3</v>
      </c>
      <c r="BZ15">
        <v>6.3987267245506655E-3</v>
      </c>
      <c r="CA15">
        <v>5.6062107283057199E-3</v>
      </c>
      <c r="CB15">
        <v>0.93212340963637785</v>
      </c>
      <c r="CD15">
        <f t="shared" si="2"/>
        <v>40398.275192260029</v>
      </c>
      <c r="CE15">
        <f t="shared" si="0"/>
        <v>5830.6815976539756</v>
      </c>
      <c r="CF15">
        <f t="shared" si="1"/>
        <v>4310.9162299665404</v>
      </c>
      <c r="CG15">
        <f t="shared" si="3"/>
        <v>38820.500050745715</v>
      </c>
    </row>
    <row r="16" spans="1:85" x14ac:dyDescent="0.3">
      <c r="A16">
        <v>13</v>
      </c>
      <c r="B16">
        <v>268981</v>
      </c>
      <c r="C16">
        <v>851705</v>
      </c>
      <c r="D16">
        <v>117858</v>
      </c>
      <c r="E16">
        <v>2318</v>
      </c>
      <c r="F16">
        <v>115540</v>
      </c>
      <c r="G16">
        <v>1120686</v>
      </c>
      <c r="H16">
        <v>50926</v>
      </c>
      <c r="I16">
        <v>188025</v>
      </c>
      <c r="J16">
        <v>1238951</v>
      </c>
      <c r="K16">
        <v>14374</v>
      </c>
      <c r="L16">
        <v>2731</v>
      </c>
      <c r="M16">
        <v>583656</v>
      </c>
      <c r="N16">
        <v>268049</v>
      </c>
      <c r="O16">
        <v>0.31472047246405738</v>
      </c>
      <c r="P16">
        <v>37606</v>
      </c>
      <c r="Q16">
        <v>59150</v>
      </c>
      <c r="R16">
        <v>5278</v>
      </c>
      <c r="S16">
        <v>246912</v>
      </c>
      <c r="T16">
        <v>3227</v>
      </c>
      <c r="U16">
        <v>134547</v>
      </c>
      <c r="V16">
        <v>65218</v>
      </c>
      <c r="W16">
        <v>22439</v>
      </c>
      <c r="X16">
        <v>5360</v>
      </c>
      <c r="Y16">
        <v>1071</v>
      </c>
      <c r="Z16">
        <v>10003</v>
      </c>
      <c r="AA16">
        <v>10805</v>
      </c>
      <c r="AB16">
        <v>9099</v>
      </c>
      <c r="AC16">
        <v>5718</v>
      </c>
      <c r="AD16">
        <v>3097</v>
      </c>
      <c r="AE16">
        <v>649</v>
      </c>
      <c r="AF16">
        <v>27</v>
      </c>
      <c r="AG16">
        <v>16</v>
      </c>
      <c r="AH16">
        <v>407</v>
      </c>
      <c r="AI16">
        <v>0.14704027994881533</v>
      </c>
      <c r="AJ16">
        <v>51.913657577532469</v>
      </c>
      <c r="AK16">
        <v>153098</v>
      </c>
      <c r="AL16">
        <v>144530</v>
      </c>
      <c r="AM16">
        <v>148086</v>
      </c>
      <c r="AN16">
        <v>159392</v>
      </c>
      <c r="AO16">
        <v>124331</v>
      </c>
      <c r="AP16">
        <v>71613</v>
      </c>
      <c r="AQ16">
        <v>50655</v>
      </c>
      <c r="AR16">
        <v>375277</v>
      </c>
      <c r="AS16">
        <v>178800</v>
      </c>
      <c r="AT16">
        <v>28208</v>
      </c>
      <c r="AU16">
        <v>32790</v>
      </c>
      <c r="AV16">
        <v>36415</v>
      </c>
      <c r="AW16">
        <v>46146</v>
      </c>
      <c r="AX16">
        <v>61168</v>
      </c>
      <c r="AY16">
        <v>50314</v>
      </c>
      <c r="AZ16">
        <v>27410</v>
      </c>
      <c r="BA16">
        <v>13806</v>
      </c>
      <c r="BB16">
        <v>134888</v>
      </c>
      <c r="BC16">
        <v>63956</v>
      </c>
      <c r="BD16">
        <v>0.2141765405165319</v>
      </c>
      <c r="BE16">
        <v>0.25195461149934267</v>
      </c>
      <c r="BF16">
        <v>0.31161622300555081</v>
      </c>
      <c r="BG16">
        <v>0.38375828146958441</v>
      </c>
      <c r="BH16">
        <v>0.40467783577707894</v>
      </c>
      <c r="BI16">
        <v>0.3827517350201779</v>
      </c>
      <c r="BJ16">
        <v>0.27254960023689667</v>
      </c>
      <c r="BK16">
        <v>0.35943583006685725</v>
      </c>
      <c r="BL16">
        <v>0.35769574944071586</v>
      </c>
      <c r="BM16">
        <v>118265</v>
      </c>
      <c r="BN16">
        <v>1.6953901449647806E-5</v>
      </c>
      <c r="BO16">
        <v>176</v>
      </c>
      <c r="BP16">
        <v>6.2461742182912962E-6</v>
      </c>
      <c r="BQ16">
        <v>24</v>
      </c>
      <c r="BR16">
        <v>50.583677079384898</v>
      </c>
      <c r="BS16">
        <v>64812</v>
      </c>
      <c r="BT16">
        <v>0.54066285902370237</v>
      </c>
      <c r="BU16">
        <v>0.28435013857875424</v>
      </c>
      <c r="BV16">
        <v>0.11796212554748894</v>
      </c>
      <c r="BW16">
        <v>4.1435234536593396E-2</v>
      </c>
      <c r="BX16">
        <v>1.5589642313461027E-2</v>
      </c>
      <c r="BY16">
        <v>6.3434891878452297E-3</v>
      </c>
      <c r="BZ16">
        <v>6.3907011233324011E-3</v>
      </c>
      <c r="CA16">
        <v>5.778612240925551E-3</v>
      </c>
      <c r="CB16">
        <v>0.93111121962251731</v>
      </c>
      <c r="CD16">
        <f t="shared" si="2"/>
        <v>45182.028714656131</v>
      </c>
      <c r="CE16">
        <f t="shared" si="0"/>
        <v>4783.753522396104</v>
      </c>
      <c r="CF16">
        <f t="shared" si="1"/>
        <v>4785.4231251589981</v>
      </c>
      <c r="CG16">
        <f t="shared" si="3"/>
        <v>43605.923175904711</v>
      </c>
    </row>
    <row r="17" spans="1:86" x14ac:dyDescent="0.3">
      <c r="A17">
        <v>14</v>
      </c>
      <c r="B17">
        <v>269488</v>
      </c>
      <c r="C17">
        <v>858861</v>
      </c>
      <c r="D17">
        <v>127387</v>
      </c>
      <c r="E17">
        <v>2486</v>
      </c>
      <c r="F17">
        <v>124901</v>
      </c>
      <c r="G17">
        <v>1128349</v>
      </c>
      <c r="H17">
        <v>53702</v>
      </c>
      <c r="I17">
        <v>202509</v>
      </c>
      <c r="J17">
        <v>1256211</v>
      </c>
      <c r="K17">
        <v>14484</v>
      </c>
      <c r="L17">
        <v>2776</v>
      </c>
      <c r="M17">
        <v>585659</v>
      </c>
      <c r="N17">
        <v>273202</v>
      </c>
      <c r="O17">
        <v>0.31809803914719609</v>
      </c>
      <c r="P17">
        <v>41184</v>
      </c>
      <c r="Q17">
        <v>64770</v>
      </c>
      <c r="R17">
        <v>5620</v>
      </c>
      <c r="S17">
        <v>250091</v>
      </c>
      <c r="T17">
        <v>3179</v>
      </c>
      <c r="U17">
        <v>134213</v>
      </c>
      <c r="V17">
        <v>67011</v>
      </c>
      <c r="W17">
        <v>24180</v>
      </c>
      <c r="X17">
        <v>6114</v>
      </c>
      <c r="Y17">
        <v>1277</v>
      </c>
      <c r="Z17">
        <v>10046</v>
      </c>
      <c r="AA17">
        <v>11086</v>
      </c>
      <c r="AB17">
        <v>9387</v>
      </c>
      <c r="AC17">
        <v>5953</v>
      </c>
      <c r="AD17">
        <v>3181</v>
      </c>
      <c r="AE17">
        <v>705</v>
      </c>
      <c r="AF17">
        <v>32</v>
      </c>
      <c r="AG17">
        <v>17</v>
      </c>
      <c r="AH17">
        <v>475</v>
      </c>
      <c r="AI17">
        <v>0.14790155269727162</v>
      </c>
      <c r="AJ17">
        <v>52.222073776912325</v>
      </c>
      <c r="AK17">
        <v>152915</v>
      </c>
      <c r="AL17">
        <v>145970</v>
      </c>
      <c r="AM17">
        <v>146183</v>
      </c>
      <c r="AN17">
        <v>159883</v>
      </c>
      <c r="AO17">
        <v>128403</v>
      </c>
      <c r="AP17">
        <v>73954</v>
      </c>
      <c r="AQ17">
        <v>51553</v>
      </c>
      <c r="AR17">
        <v>375437</v>
      </c>
      <c r="AS17">
        <v>184539</v>
      </c>
      <c r="AT17">
        <v>27891</v>
      </c>
      <c r="AU17">
        <v>32864</v>
      </c>
      <c r="AV17">
        <v>37432</v>
      </c>
      <c r="AW17">
        <v>45177</v>
      </c>
      <c r="AX17">
        <v>61345</v>
      </c>
      <c r="AY17">
        <v>52816</v>
      </c>
      <c r="AZ17">
        <v>29317</v>
      </c>
      <c r="BA17">
        <v>14251</v>
      </c>
      <c r="BB17">
        <v>135216</v>
      </c>
      <c r="BC17">
        <v>67690</v>
      </c>
      <c r="BD17">
        <v>0.21491678383415624</v>
      </c>
      <c r="BE17">
        <v>0.25643625402479964</v>
      </c>
      <c r="BF17">
        <v>0.30904414329983648</v>
      </c>
      <c r="BG17">
        <v>0.38368682098784734</v>
      </c>
      <c r="BH17">
        <v>0.41132995334999961</v>
      </c>
      <c r="BI17">
        <v>0.39642210022446384</v>
      </c>
      <c r="BJ17">
        <v>0.27643396116617852</v>
      </c>
      <c r="BK17">
        <v>0.36015629786089276</v>
      </c>
      <c r="BL17">
        <v>0.36680593262128874</v>
      </c>
      <c r="BM17">
        <v>127862</v>
      </c>
      <c r="BN17">
        <v>1.5952511146817163E-5</v>
      </c>
      <c r="BO17">
        <v>194</v>
      </c>
      <c r="BP17">
        <v>6.2037543348733413E-6</v>
      </c>
      <c r="BQ17">
        <v>31</v>
      </c>
      <c r="BR17">
        <v>50.801174252866709</v>
      </c>
      <c r="BS17">
        <v>63370</v>
      </c>
      <c r="BT17">
        <v>0.52949186633779655</v>
      </c>
      <c r="BU17">
        <v>0.2866491954428001</v>
      </c>
      <c r="BV17">
        <v>0.12320516208597604</v>
      </c>
      <c r="BW17">
        <v>4.4291020671834623E-2</v>
      </c>
      <c r="BX17">
        <v>1.636275546159267E-2</v>
      </c>
      <c r="BY17">
        <v>6.6246215099452967E-3</v>
      </c>
      <c r="BZ17">
        <v>6.8939379088170522E-3</v>
      </c>
      <c r="CA17">
        <v>6.0257571580481272E-3</v>
      </c>
      <c r="CB17">
        <v>0.93002702938057835</v>
      </c>
      <c r="CD17">
        <f t="shared" si="2"/>
        <v>49683.227545868816</v>
      </c>
      <c r="CE17">
        <f t="shared" si="0"/>
        <v>4501.1988312126832</v>
      </c>
      <c r="CF17">
        <f t="shared" si="1"/>
        <v>5001.9570859274172</v>
      </c>
      <c r="CG17">
        <f t="shared" si="3"/>
        <v>48607.880261832128</v>
      </c>
    </row>
    <row r="18" spans="1:86" x14ac:dyDescent="0.3">
      <c r="A18">
        <v>15</v>
      </c>
      <c r="B18">
        <v>270213</v>
      </c>
      <c r="C18">
        <v>865905</v>
      </c>
      <c r="D18">
        <v>137123</v>
      </c>
      <c r="E18">
        <v>2647</v>
      </c>
      <c r="F18">
        <v>134476</v>
      </c>
      <c r="G18">
        <v>1136118</v>
      </c>
      <c r="H18">
        <v>56625</v>
      </c>
      <c r="I18">
        <v>217173</v>
      </c>
      <c r="J18">
        <v>1273798</v>
      </c>
      <c r="K18">
        <v>14664</v>
      </c>
      <c r="L18">
        <v>2923</v>
      </c>
      <c r="M18">
        <v>587517</v>
      </c>
      <c r="N18">
        <v>278388</v>
      </c>
      <c r="O18">
        <v>0.3214994716510472</v>
      </c>
      <c r="P18">
        <v>44699</v>
      </c>
      <c r="Q18">
        <v>70319</v>
      </c>
      <c r="R18">
        <v>5549</v>
      </c>
      <c r="S18">
        <v>253325</v>
      </c>
      <c r="T18">
        <v>3234</v>
      </c>
      <c r="U18">
        <v>134000</v>
      </c>
      <c r="V18">
        <v>68738</v>
      </c>
      <c r="W18">
        <v>25917</v>
      </c>
      <c r="X18">
        <v>6781</v>
      </c>
      <c r="Y18">
        <v>1527</v>
      </c>
      <c r="Z18">
        <v>10250</v>
      </c>
      <c r="AA18">
        <v>11251</v>
      </c>
      <c r="AB18">
        <v>9639</v>
      </c>
      <c r="AC18">
        <v>6186</v>
      </c>
      <c r="AD18">
        <v>3309</v>
      </c>
      <c r="AE18">
        <v>726</v>
      </c>
      <c r="AF18">
        <v>45</v>
      </c>
      <c r="AG18">
        <v>19</v>
      </c>
      <c r="AH18">
        <v>557</v>
      </c>
      <c r="AI18">
        <v>0.14880310932942512</v>
      </c>
      <c r="AJ18">
        <v>52.551302498670921</v>
      </c>
      <c r="AK18">
        <v>152813</v>
      </c>
      <c r="AL18">
        <v>147556</v>
      </c>
      <c r="AM18">
        <v>144882</v>
      </c>
      <c r="AN18">
        <v>159285</v>
      </c>
      <c r="AO18">
        <v>131839</v>
      </c>
      <c r="AP18">
        <v>77419</v>
      </c>
      <c r="AQ18">
        <v>52111</v>
      </c>
      <c r="AR18">
        <v>375322</v>
      </c>
      <c r="AS18">
        <v>190214</v>
      </c>
      <c r="AT18">
        <v>27626</v>
      </c>
      <c r="AU18">
        <v>32900</v>
      </c>
      <c r="AV18">
        <v>38425</v>
      </c>
      <c r="AW18">
        <v>44420</v>
      </c>
      <c r="AX18">
        <v>61082</v>
      </c>
      <c r="AY18">
        <v>55159</v>
      </c>
      <c r="AZ18">
        <v>31132</v>
      </c>
      <c r="BA18">
        <v>15270</v>
      </c>
      <c r="BB18">
        <v>135434</v>
      </c>
      <c r="BC18">
        <v>71629</v>
      </c>
      <c r="BD18">
        <v>0.21529581907298462</v>
      </c>
      <c r="BE18">
        <v>0.2604096071999783</v>
      </c>
      <c r="BF18">
        <v>0.30659433193909524</v>
      </c>
      <c r="BG18">
        <v>0.3834761590859152</v>
      </c>
      <c r="BH18">
        <v>0.41838151078209029</v>
      </c>
      <c r="BI18">
        <v>0.40212350973275296</v>
      </c>
      <c r="BJ18">
        <v>0.29302834334401567</v>
      </c>
      <c r="BK18">
        <v>0.36084748562567609</v>
      </c>
      <c r="BL18">
        <v>0.37657059943011556</v>
      </c>
      <c r="BM18">
        <v>137680</v>
      </c>
      <c r="BN18">
        <v>2.9046278643591598E-5</v>
      </c>
      <c r="BO18">
        <v>227</v>
      </c>
      <c r="BP18">
        <v>5.2811415715621091E-6</v>
      </c>
      <c r="BQ18">
        <v>37</v>
      </c>
      <c r="BR18">
        <v>50.976089552238804</v>
      </c>
      <c r="BS18">
        <v>62025</v>
      </c>
      <c r="BT18">
        <v>0.51963630861893817</v>
      </c>
      <c r="BU18">
        <v>0.28814688866634486</v>
      </c>
      <c r="BV18">
        <v>0.1280844962859963</v>
      </c>
      <c r="BW18">
        <v>4.6711431638556476E-2</v>
      </c>
      <c r="BX18">
        <v>1.7420874790164194E-2</v>
      </c>
      <c r="BY18">
        <v>6.3089067114116305E-3</v>
      </c>
      <c r="BZ18">
        <v>6.6114996038360505E-3</v>
      </c>
      <c r="CA18">
        <v>6.2861318672068987E-3</v>
      </c>
      <c r="CB18">
        <v>0.92892426942539541</v>
      </c>
      <c r="CD18">
        <f t="shared" si="2"/>
        <v>57878.995239013369</v>
      </c>
      <c r="CE18">
        <f t="shared" si="0"/>
        <v>8195.7676931445512</v>
      </c>
      <c r="CF18">
        <f t="shared" si="1"/>
        <v>6706.3364548177024</v>
      </c>
      <c r="CG18">
        <f t="shared" si="3"/>
        <v>55314.216716649833</v>
      </c>
    </row>
    <row r="19" spans="1:86" x14ac:dyDescent="0.3">
      <c r="A19">
        <v>16</v>
      </c>
      <c r="B19">
        <v>270832</v>
      </c>
      <c r="C19">
        <v>872722</v>
      </c>
      <c r="D19">
        <v>147109</v>
      </c>
      <c r="E19">
        <v>2812</v>
      </c>
      <c r="F19">
        <v>144297</v>
      </c>
      <c r="G19">
        <v>1143554</v>
      </c>
      <c r="H19">
        <v>59881</v>
      </c>
      <c r="I19">
        <v>231421</v>
      </c>
      <c r="J19">
        <v>1291302</v>
      </c>
      <c r="K19">
        <v>14248</v>
      </c>
      <c r="L19">
        <v>3256</v>
      </c>
      <c r="M19">
        <v>589200</v>
      </c>
      <c r="N19">
        <v>283522</v>
      </c>
      <c r="O19">
        <v>0.32487092109514826</v>
      </c>
      <c r="P19">
        <v>48512</v>
      </c>
      <c r="Q19">
        <v>76113</v>
      </c>
      <c r="R19">
        <v>5794</v>
      </c>
      <c r="S19">
        <v>256560</v>
      </c>
      <c r="T19">
        <v>3235</v>
      </c>
      <c r="U19">
        <v>134021</v>
      </c>
      <c r="V19">
        <v>70344</v>
      </c>
      <c r="W19">
        <v>27509</v>
      </c>
      <c r="X19">
        <v>7531</v>
      </c>
      <c r="Y19">
        <v>1721</v>
      </c>
      <c r="Z19">
        <v>10358</v>
      </c>
      <c r="AA19">
        <v>11547</v>
      </c>
      <c r="AB19">
        <v>9903</v>
      </c>
      <c r="AC19">
        <v>6311</v>
      </c>
      <c r="AD19">
        <v>3424</v>
      </c>
      <c r="AE19">
        <v>790</v>
      </c>
      <c r="AF19">
        <v>43</v>
      </c>
      <c r="AG19">
        <v>20</v>
      </c>
      <c r="AH19">
        <v>639</v>
      </c>
      <c r="AI19">
        <v>0.14953336954451507</v>
      </c>
      <c r="AJ19">
        <v>52.873988614640133</v>
      </c>
      <c r="AK19">
        <v>152457</v>
      </c>
      <c r="AL19">
        <v>148767</v>
      </c>
      <c r="AM19">
        <v>144569</v>
      </c>
      <c r="AN19">
        <v>157776</v>
      </c>
      <c r="AO19">
        <v>134482</v>
      </c>
      <c r="AP19">
        <v>81725</v>
      </c>
      <c r="AQ19">
        <v>52946</v>
      </c>
      <c r="AR19">
        <v>375329</v>
      </c>
      <c r="AS19">
        <v>196169</v>
      </c>
      <c r="AT19">
        <v>27651</v>
      </c>
      <c r="AU19">
        <v>32961</v>
      </c>
      <c r="AV19">
        <v>39159</v>
      </c>
      <c r="AW19">
        <v>44100</v>
      </c>
      <c r="AX19">
        <v>60581</v>
      </c>
      <c r="AY19">
        <v>56979</v>
      </c>
      <c r="AZ19">
        <v>33521</v>
      </c>
      <c r="BA19">
        <v>16221</v>
      </c>
      <c r="BB19">
        <v>135792</v>
      </c>
      <c r="BC19">
        <v>75610</v>
      </c>
      <c r="BD19">
        <v>0.21619866585332256</v>
      </c>
      <c r="BE19">
        <v>0.26322369880417029</v>
      </c>
      <c r="BF19">
        <v>0.3050446499595349</v>
      </c>
      <c r="BG19">
        <v>0.38396841091167222</v>
      </c>
      <c r="BH19">
        <v>0.42369239005963621</v>
      </c>
      <c r="BI19">
        <v>0.41016824717038852</v>
      </c>
      <c r="BJ19">
        <v>0.30636875306916483</v>
      </c>
      <c r="BK19">
        <v>0.36179458555027721</v>
      </c>
      <c r="BL19">
        <v>0.38543296851184439</v>
      </c>
      <c r="BM19">
        <v>147748</v>
      </c>
      <c r="BN19">
        <v>2.6234003816173089E-5</v>
      </c>
      <c r="BO19">
        <v>257</v>
      </c>
      <c r="BP19">
        <v>4.3723339693621815E-6</v>
      </c>
      <c r="BQ19">
        <v>42</v>
      </c>
      <c r="BR19">
        <v>51.156781399929862</v>
      </c>
      <c r="BS19">
        <v>60941</v>
      </c>
      <c r="BT19">
        <v>0.51077054788462828</v>
      </c>
      <c r="BU19">
        <v>0.2897063349712915</v>
      </c>
      <c r="BV19">
        <v>0.13235268105098189</v>
      </c>
      <c r="BW19">
        <v>4.896893539793893E-2</v>
      </c>
      <c r="BX19">
        <v>1.8201500695159356E-2</v>
      </c>
      <c r="BY19">
        <v>6.5200648022733908E-3</v>
      </c>
      <c r="BZ19">
        <v>7.2367659461873022E-3</v>
      </c>
      <c r="CA19">
        <v>6.1006193503323385E-3</v>
      </c>
      <c r="CB19">
        <v>0.92782026476578427</v>
      </c>
      <c r="CD19">
        <f t="shared" si="2"/>
        <v>65281.244717393929</v>
      </c>
      <c r="CE19">
        <f t="shared" si="0"/>
        <v>7402.2494783805569</v>
      </c>
      <c r="CF19">
        <f t="shared" si="1"/>
        <v>5675.5443147790556</v>
      </c>
      <c r="CG19">
        <f t="shared" si="3"/>
        <v>60989.76103142889</v>
      </c>
    </row>
    <row r="20" spans="1:86" x14ac:dyDescent="0.3">
      <c r="A20">
        <v>17</v>
      </c>
      <c r="B20">
        <v>271214</v>
      </c>
      <c r="C20">
        <v>879321</v>
      </c>
      <c r="D20">
        <v>157490</v>
      </c>
      <c r="E20">
        <v>2976</v>
      </c>
      <c r="F20">
        <v>154514</v>
      </c>
      <c r="G20">
        <v>1150535</v>
      </c>
      <c r="H20">
        <v>63355</v>
      </c>
      <c r="I20">
        <v>245383</v>
      </c>
      <c r="J20">
        <v>1308738</v>
      </c>
      <c r="K20">
        <v>13962</v>
      </c>
      <c r="L20">
        <v>3474</v>
      </c>
      <c r="M20">
        <v>590653</v>
      </c>
      <c r="N20">
        <v>288668</v>
      </c>
      <c r="O20">
        <v>0.32828511999599691</v>
      </c>
      <c r="P20">
        <v>52507</v>
      </c>
      <c r="Q20">
        <v>81932</v>
      </c>
      <c r="R20">
        <v>5819</v>
      </c>
      <c r="S20">
        <v>259956</v>
      </c>
      <c r="T20">
        <v>3396</v>
      </c>
      <c r="U20">
        <v>134364</v>
      </c>
      <c r="V20">
        <v>71717</v>
      </c>
      <c r="W20">
        <v>28945</v>
      </c>
      <c r="X20">
        <v>8250</v>
      </c>
      <c r="Y20">
        <v>1987</v>
      </c>
      <c r="Z20">
        <v>10459</v>
      </c>
      <c r="AA20">
        <v>11773</v>
      </c>
      <c r="AB20">
        <v>10163</v>
      </c>
      <c r="AC20">
        <v>6494</v>
      </c>
      <c r="AD20">
        <v>3601</v>
      </c>
      <c r="AE20">
        <v>843</v>
      </c>
      <c r="AF20">
        <v>51</v>
      </c>
      <c r="AG20">
        <v>21</v>
      </c>
      <c r="AH20">
        <v>713</v>
      </c>
      <c r="AI20">
        <v>0.15036304682195464</v>
      </c>
      <c r="AJ20">
        <v>53.176268238945781</v>
      </c>
      <c r="AK20">
        <v>151796</v>
      </c>
      <c r="AL20">
        <v>150238</v>
      </c>
      <c r="AM20">
        <v>144078</v>
      </c>
      <c r="AN20">
        <v>156428</v>
      </c>
      <c r="AO20">
        <v>137517</v>
      </c>
      <c r="AP20">
        <v>85507</v>
      </c>
      <c r="AQ20">
        <v>53757</v>
      </c>
      <c r="AR20">
        <v>374902</v>
      </c>
      <c r="AS20">
        <v>202385</v>
      </c>
      <c r="AT20">
        <v>21227</v>
      </c>
      <c r="AU20">
        <v>32892</v>
      </c>
      <c r="AV20">
        <v>39902</v>
      </c>
      <c r="AW20">
        <v>43784</v>
      </c>
      <c r="AX20">
        <v>60142</v>
      </c>
      <c r="AY20">
        <v>59064</v>
      </c>
      <c r="AZ20">
        <v>35517</v>
      </c>
      <c r="BA20">
        <v>17367</v>
      </c>
      <c r="BB20">
        <v>136095</v>
      </c>
      <c r="BC20">
        <v>79779</v>
      </c>
      <c r="BD20">
        <v>0.21668555166144035</v>
      </c>
      <c r="BE20">
        <v>0.26559192747507288</v>
      </c>
      <c r="BF20">
        <v>0.30389094795874455</v>
      </c>
      <c r="BG20">
        <v>0.38447081085227708</v>
      </c>
      <c r="BH20">
        <v>0.42950326141495232</v>
      </c>
      <c r="BI20">
        <v>0.41536950191212413</v>
      </c>
      <c r="BJ20">
        <v>0.32306490317540043</v>
      </c>
      <c r="BK20">
        <v>0.36301486788547405</v>
      </c>
      <c r="BL20">
        <v>0.39419423376238355</v>
      </c>
      <c r="BM20">
        <v>158203</v>
      </c>
      <c r="BN20">
        <v>2.5205665190541792E-5</v>
      </c>
      <c r="BO20">
        <v>286</v>
      </c>
      <c r="BP20">
        <v>2.6074826059181163E-6</v>
      </c>
      <c r="BQ20">
        <v>45</v>
      </c>
      <c r="BR20">
        <v>51.297832752820696</v>
      </c>
      <c r="BS20">
        <v>60113</v>
      </c>
      <c r="BT20">
        <v>0.5032892793472179</v>
      </c>
      <c r="BU20">
        <v>0.29014467268803451</v>
      </c>
      <c r="BV20">
        <v>0.13590822684733087</v>
      </c>
      <c r="BW20">
        <v>5.1238388479008037E-2</v>
      </c>
      <c r="BX20">
        <v>1.9419432638408635E-2</v>
      </c>
      <c r="BY20">
        <v>6.5588642338279797E-3</v>
      </c>
      <c r="BZ20">
        <v>7.1379606397210041E-3</v>
      </c>
      <c r="CA20">
        <v>6.1167493433436542E-3</v>
      </c>
      <c r="CB20">
        <v>0.92669096745466439</v>
      </c>
      <c r="CD20">
        <f t="shared" si="2"/>
        <v>72393.335701153657</v>
      </c>
      <c r="CE20">
        <f t="shared" si="0"/>
        <v>7112.0909837597292</v>
      </c>
      <c r="CF20">
        <f t="shared" si="1"/>
        <v>9073.4241022619226</v>
      </c>
      <c r="CG20">
        <f t="shared" si="3"/>
        <v>70063.185133690815</v>
      </c>
    </row>
    <row r="21" spans="1:86" s="39" customFormat="1" x14ac:dyDescent="0.3">
      <c r="A21">
        <v>18</v>
      </c>
      <c r="B21">
        <v>271539</v>
      </c>
      <c r="C21">
        <v>885862</v>
      </c>
      <c r="D21">
        <v>168023</v>
      </c>
      <c r="E21">
        <v>3127</v>
      </c>
      <c r="F21">
        <v>164896</v>
      </c>
      <c r="G21">
        <v>1157401</v>
      </c>
      <c r="H21">
        <v>66921</v>
      </c>
      <c r="I21">
        <v>259291</v>
      </c>
      <c r="J21">
        <v>1326212</v>
      </c>
      <c r="K21">
        <v>13908</v>
      </c>
      <c r="L21">
        <v>3566</v>
      </c>
      <c r="M21">
        <v>591954</v>
      </c>
      <c r="N21">
        <v>293908</v>
      </c>
      <c r="O21">
        <v>0.33177628118149327</v>
      </c>
      <c r="P21">
        <v>56705</v>
      </c>
      <c r="Q21">
        <v>87975</v>
      </c>
      <c r="R21">
        <v>6043</v>
      </c>
      <c r="S21">
        <v>263426</v>
      </c>
      <c r="T21">
        <v>3470</v>
      </c>
      <c r="U21">
        <v>134930</v>
      </c>
      <c r="V21">
        <v>73052</v>
      </c>
      <c r="W21">
        <v>30278</v>
      </c>
      <c r="X21">
        <v>8957</v>
      </c>
      <c r="Y21">
        <v>2244</v>
      </c>
      <c r="Z21">
        <v>10543</v>
      </c>
      <c r="AA21">
        <v>12048</v>
      </c>
      <c r="AB21">
        <v>10405</v>
      </c>
      <c r="AC21">
        <v>6680</v>
      </c>
      <c r="AD21">
        <v>3760</v>
      </c>
      <c r="AE21">
        <v>923</v>
      </c>
      <c r="AF21">
        <v>61</v>
      </c>
      <c r="AG21">
        <v>27</v>
      </c>
      <c r="AH21">
        <v>788</v>
      </c>
      <c r="AI21">
        <v>0.15122759502973721</v>
      </c>
      <c r="AJ21">
        <v>53.46368931774569</v>
      </c>
      <c r="AK21">
        <v>150864</v>
      </c>
      <c r="AL21">
        <v>151318</v>
      </c>
      <c r="AM21">
        <v>143994</v>
      </c>
      <c r="AN21">
        <v>155301</v>
      </c>
      <c r="AO21">
        <v>140145</v>
      </c>
      <c r="AP21">
        <v>89333</v>
      </c>
      <c r="AQ21">
        <v>54907</v>
      </c>
      <c r="AR21">
        <v>374752</v>
      </c>
      <c r="AS21">
        <v>208928</v>
      </c>
      <c r="AT21">
        <v>21562</v>
      </c>
      <c r="AU21">
        <v>32905</v>
      </c>
      <c r="AV21">
        <v>40536</v>
      </c>
      <c r="AW21">
        <v>43443</v>
      </c>
      <c r="AX21">
        <v>59756</v>
      </c>
      <c r="AY21">
        <v>61057</v>
      </c>
      <c r="AZ21">
        <v>37703</v>
      </c>
      <c r="BA21">
        <v>18508</v>
      </c>
      <c r="BB21">
        <v>136313</v>
      </c>
      <c r="BC21">
        <v>84154</v>
      </c>
      <c r="BD21">
        <v>0.21811035104464949</v>
      </c>
      <c r="BE21">
        <v>0.26788617348894384</v>
      </c>
      <c r="BF21">
        <v>0.30170007083628486</v>
      </c>
      <c r="BG21">
        <v>0.38477537169754217</v>
      </c>
      <c r="BH21">
        <v>0.43567019872275142</v>
      </c>
      <c r="BI21">
        <v>0.42205008227642643</v>
      </c>
      <c r="BJ21">
        <v>0.33707906095761925</v>
      </c>
      <c r="BK21">
        <v>0.36374188796857654</v>
      </c>
      <c r="BL21">
        <v>0.40278947771481083</v>
      </c>
      <c r="BM21">
        <v>168811</v>
      </c>
      <c r="BN21">
        <v>2.9376162626436299E-5</v>
      </c>
      <c r="BO21">
        <v>320</v>
      </c>
      <c r="BP21">
        <v>6.9120382650438351E-6</v>
      </c>
      <c r="BQ21">
        <v>53</v>
      </c>
      <c r="BR21">
        <v>51.44268139035055</v>
      </c>
      <c r="BS21">
        <v>59160</v>
      </c>
      <c r="BT21">
        <v>0.49666947766621028</v>
      </c>
      <c r="BU21">
        <v>0.29054582327575906</v>
      </c>
      <c r="BV21">
        <v>0.13889865720714109</v>
      </c>
      <c r="BW21">
        <v>5.3387368255734952E-2</v>
      </c>
      <c r="BX21">
        <v>2.0498673595154612E-2</v>
      </c>
      <c r="BY21">
        <v>6.9163616628389515E-3</v>
      </c>
      <c r="BZ21">
        <v>6.9897592676122222E-3</v>
      </c>
      <c r="CA21">
        <v>6.5439457074036953E-3</v>
      </c>
      <c r="CB21">
        <v>0.92552428060288483</v>
      </c>
      <c r="CD21">
        <f t="shared" si="2"/>
        <v>80682.184250619233</v>
      </c>
      <c r="CE21">
        <f t="shared" si="0"/>
        <v>8288.8485494655688</v>
      </c>
      <c r="CF21">
        <f t="shared" si="1"/>
        <v>7800.986139274245</v>
      </c>
      <c r="CG21">
        <f t="shared" si="3"/>
        <v>77864.171272965061</v>
      </c>
    </row>
    <row r="22" spans="1:86" x14ac:dyDescent="0.3">
      <c r="A22">
        <v>19</v>
      </c>
      <c r="B22">
        <v>264550</v>
      </c>
      <c r="C22">
        <v>899476</v>
      </c>
      <c r="D22">
        <v>178686</v>
      </c>
      <c r="E22">
        <v>3280</v>
      </c>
      <c r="F22">
        <v>175406</v>
      </c>
      <c r="G22">
        <v>1164026</v>
      </c>
      <c r="H22">
        <v>70494</v>
      </c>
      <c r="I22">
        <v>273103</v>
      </c>
      <c r="J22">
        <v>1343597</v>
      </c>
      <c r="K22">
        <v>13812</v>
      </c>
      <c r="L22">
        <v>3573</v>
      </c>
      <c r="M22">
        <v>599358</v>
      </c>
      <c r="N22">
        <v>300118</v>
      </c>
      <c r="O22">
        <v>0.33365870795885605</v>
      </c>
      <c r="P22">
        <v>61022</v>
      </c>
      <c r="Q22">
        <v>93970</v>
      </c>
      <c r="R22">
        <v>5995</v>
      </c>
      <c r="S22">
        <v>268055</v>
      </c>
      <c r="T22">
        <v>4629</v>
      </c>
      <c r="U22">
        <v>136326</v>
      </c>
      <c r="V22">
        <v>74542</v>
      </c>
      <c r="W22">
        <v>31571</v>
      </c>
      <c r="X22">
        <v>9595</v>
      </c>
      <c r="Y22">
        <v>2551</v>
      </c>
      <c r="Z22">
        <v>10698</v>
      </c>
      <c r="AA22">
        <v>12297</v>
      </c>
      <c r="AB22">
        <v>10731</v>
      </c>
      <c r="AC22">
        <v>6840</v>
      </c>
      <c r="AD22">
        <v>3886</v>
      </c>
      <c r="AE22">
        <v>991</v>
      </c>
      <c r="AF22">
        <v>62</v>
      </c>
      <c r="AG22">
        <v>28</v>
      </c>
      <c r="AH22">
        <v>885</v>
      </c>
      <c r="AI22">
        <v>0.15171699131674873</v>
      </c>
      <c r="AJ22">
        <v>53.60428231562252</v>
      </c>
      <c r="AK22">
        <v>156777</v>
      </c>
      <c r="AL22">
        <v>152583</v>
      </c>
      <c r="AM22">
        <v>143595</v>
      </c>
      <c r="AN22">
        <v>154461</v>
      </c>
      <c r="AO22">
        <v>142910</v>
      </c>
      <c r="AP22">
        <v>93148</v>
      </c>
      <c r="AQ22">
        <v>56002</v>
      </c>
      <c r="AR22">
        <v>374760</v>
      </c>
      <c r="AS22">
        <v>215356</v>
      </c>
      <c r="AT22">
        <v>15074</v>
      </c>
      <c r="AU22">
        <v>33961</v>
      </c>
      <c r="AV22">
        <v>41132</v>
      </c>
      <c r="AW22">
        <v>43043</v>
      </c>
      <c r="AX22">
        <v>59432</v>
      </c>
      <c r="AY22">
        <v>63058</v>
      </c>
      <c r="AZ22">
        <v>39967</v>
      </c>
      <c r="BA22">
        <v>19525</v>
      </c>
      <c r="BB22">
        <v>136418</v>
      </c>
      <c r="BC22">
        <v>88607</v>
      </c>
      <c r="BD22">
        <v>0.21661978478986077</v>
      </c>
      <c r="BE22">
        <v>0.26957131528414041</v>
      </c>
      <c r="BF22">
        <v>0.29975277690727392</v>
      </c>
      <c r="BG22">
        <v>0.38477026563339611</v>
      </c>
      <c r="BH22">
        <v>0.44124274018613113</v>
      </c>
      <c r="BI22">
        <v>0.42906986730794006</v>
      </c>
      <c r="BJ22">
        <v>0.34864826256205134</v>
      </c>
      <c r="BK22">
        <v>0.36401430248692496</v>
      </c>
      <c r="BL22">
        <v>0.4114443061721057</v>
      </c>
      <c r="BM22">
        <v>179571</v>
      </c>
      <c r="BN22">
        <v>2.8349882219125691E-5</v>
      </c>
      <c r="BO22">
        <v>353</v>
      </c>
      <c r="BP22">
        <v>3.436349359894023E-6</v>
      </c>
      <c r="BQ22">
        <v>57</v>
      </c>
      <c r="BR22">
        <v>51.322990478705456</v>
      </c>
      <c r="BS22">
        <v>58150</v>
      </c>
      <c r="BT22">
        <v>0.49165822289549455</v>
      </c>
      <c r="BU22">
        <v>0.29039550289763472</v>
      </c>
      <c r="BV22">
        <v>0.1414607556924394</v>
      </c>
      <c r="BW22">
        <v>5.4959754144136008E-2</v>
      </c>
      <c r="BX22">
        <v>2.1525764370295315E-2</v>
      </c>
      <c r="BY22">
        <v>6.5328419963796222E-3</v>
      </c>
      <c r="BZ22">
        <v>7.2066994121909979E-3</v>
      </c>
      <c r="CA22">
        <v>6.2521399712387868E-3</v>
      </c>
      <c r="CB22">
        <v>0.92489013244171259</v>
      </c>
      <c r="CD22">
        <f t="shared" si="2"/>
        <v>88681.455057285057</v>
      </c>
      <c r="CE22">
        <f t="shared" ref="CE22:CE23" si="4">BN22*2821624*100</f>
        <v>7999.2708066658306</v>
      </c>
      <c r="CF22">
        <f t="shared" ref="CF22:CF23" si="5">BN78*2821624*100</f>
        <v>11152.520288877527</v>
      </c>
      <c r="CG22">
        <f t="shared" si="3"/>
        <v>89016.691561842585</v>
      </c>
    </row>
    <row r="23" spans="1:86" s="50" customFormat="1" x14ac:dyDescent="0.3">
      <c r="A23">
        <v>20</v>
      </c>
      <c r="B23">
        <v>263904</v>
      </c>
      <c r="C23">
        <v>906636</v>
      </c>
      <c r="D23">
        <v>189312</v>
      </c>
      <c r="E23">
        <v>3428</v>
      </c>
      <c r="F23">
        <v>185884</v>
      </c>
      <c r="G23">
        <v>1170540</v>
      </c>
      <c r="H23">
        <v>74062</v>
      </c>
      <c r="I23">
        <v>286775</v>
      </c>
      <c r="J23">
        <v>1360837</v>
      </c>
      <c r="K23">
        <v>13672</v>
      </c>
      <c r="L23">
        <v>3568</v>
      </c>
      <c r="M23">
        <v>601247</v>
      </c>
      <c r="N23">
        <v>305389</v>
      </c>
      <c r="O23">
        <v>0.33683749597412854</v>
      </c>
      <c r="P23">
        <v>65442</v>
      </c>
      <c r="Q23">
        <v>100219</v>
      </c>
      <c r="R23">
        <v>6249</v>
      </c>
      <c r="S23">
        <v>271597</v>
      </c>
      <c r="T23">
        <v>3542</v>
      </c>
      <c r="U23">
        <v>137033</v>
      </c>
      <c r="V23">
        <v>75740</v>
      </c>
      <c r="W23">
        <v>32927</v>
      </c>
      <c r="X23">
        <v>10315</v>
      </c>
      <c r="Y23">
        <v>2834</v>
      </c>
      <c r="Z23">
        <v>10712</v>
      </c>
      <c r="AA23">
        <v>12576</v>
      </c>
      <c r="AB23">
        <v>11088</v>
      </c>
      <c r="AC23">
        <v>6961</v>
      </c>
      <c r="AD23">
        <v>4046</v>
      </c>
      <c r="AE23">
        <v>1065</v>
      </c>
      <c r="AF23">
        <v>61</v>
      </c>
      <c r="AG23">
        <v>31</v>
      </c>
      <c r="AH23">
        <v>985</v>
      </c>
      <c r="AI23">
        <v>0.15239579683616633</v>
      </c>
      <c r="AJ23">
        <v>53.873056986335463</v>
      </c>
      <c r="AK23">
        <v>156437</v>
      </c>
      <c r="AL23">
        <v>153886</v>
      </c>
      <c r="AM23">
        <v>143409</v>
      </c>
      <c r="AN23">
        <v>153453</v>
      </c>
      <c r="AO23">
        <v>145396</v>
      </c>
      <c r="AP23">
        <v>96664</v>
      </c>
      <c r="AQ23">
        <v>57391</v>
      </c>
      <c r="AR23">
        <v>374354</v>
      </c>
      <c r="AS23">
        <v>221959</v>
      </c>
      <c r="AT23">
        <v>14977</v>
      </c>
      <c r="AU23">
        <v>33950</v>
      </c>
      <c r="AV23">
        <v>41792</v>
      </c>
      <c r="AW23">
        <v>43657</v>
      </c>
      <c r="AX23">
        <v>58918</v>
      </c>
      <c r="AY23">
        <v>64228</v>
      </c>
      <c r="AZ23">
        <v>42088</v>
      </c>
      <c r="BA23">
        <v>20756</v>
      </c>
      <c r="BB23">
        <v>136416</v>
      </c>
      <c r="BC23">
        <v>93231</v>
      </c>
      <c r="BD23">
        <v>0.21702027014069561</v>
      </c>
      <c r="BE23">
        <v>0.27157766138570111</v>
      </c>
      <c r="BF23">
        <v>0.30442301389731469</v>
      </c>
      <c r="BG23">
        <v>0.38394817957289856</v>
      </c>
      <c r="BH23">
        <v>0.44174530248424992</v>
      </c>
      <c r="BI23">
        <v>0.43540511462385167</v>
      </c>
      <c r="BJ23">
        <v>0.36165949364882993</v>
      </c>
      <c r="BK23">
        <v>0.36440374618676441</v>
      </c>
      <c r="BL23">
        <v>0.42003703386661501</v>
      </c>
      <c r="BM23">
        <v>190297</v>
      </c>
      <c r="BN23">
        <v>2.2211970543509832E-5</v>
      </c>
      <c r="BO23">
        <v>379</v>
      </c>
      <c r="BP23">
        <v>5.9801459155603398E-6</v>
      </c>
      <c r="BQ23">
        <v>64</v>
      </c>
      <c r="BR23">
        <v>51.448351856852</v>
      </c>
      <c r="BS23">
        <v>57309</v>
      </c>
      <c r="BT23">
        <v>0.48563267506376712</v>
      </c>
      <c r="BU23">
        <v>0.29029161955349864</v>
      </c>
      <c r="BV23">
        <v>0.14467577375161061</v>
      </c>
      <c r="BW23">
        <v>5.6785610981093373E-2</v>
      </c>
      <c r="BX23">
        <v>2.2614320650030242E-2</v>
      </c>
      <c r="BY23">
        <v>6.4932344686020691E-3</v>
      </c>
      <c r="BZ23">
        <v>7.6197020837965113E-3</v>
      </c>
      <c r="CA23">
        <v>6.5853845871277775E-3</v>
      </c>
      <c r="CB23">
        <v>0.92381109593894017</v>
      </c>
      <c r="CC23"/>
      <c r="CD23">
        <f t="shared" si="2"/>
        <v>94948.837974571099</v>
      </c>
      <c r="CE23">
        <f t="shared" si="4"/>
        <v>6267.3829172860387</v>
      </c>
      <c r="CF23">
        <f t="shared" si="5"/>
        <v>6511.3008696395382</v>
      </c>
      <c r="CG23">
        <f t="shared" si="3"/>
        <v>95527.992431482126</v>
      </c>
      <c r="CH23"/>
    </row>
    <row r="24" spans="1:86" x14ac:dyDescent="0.3">
      <c r="A24">
        <v>21</v>
      </c>
      <c r="B24">
        <v>263420</v>
      </c>
      <c r="C24">
        <v>913307</v>
      </c>
      <c r="D24">
        <v>200373</v>
      </c>
      <c r="E24">
        <v>3569</v>
      </c>
      <c r="F24">
        <v>196804</v>
      </c>
      <c r="G24">
        <v>1176727</v>
      </c>
      <c r="H24">
        <v>77681</v>
      </c>
      <c r="I24">
        <v>300525</v>
      </c>
      <c r="J24">
        <v>1378206</v>
      </c>
      <c r="K24">
        <v>13750</v>
      </c>
      <c r="L24">
        <v>3619</v>
      </c>
      <c r="M24">
        <v>602773</v>
      </c>
      <c r="N24">
        <v>310534</v>
      </c>
      <c r="O24">
        <v>0.34001053315040836</v>
      </c>
      <c r="P24">
        <v>70172</v>
      </c>
      <c r="Q24">
        <v>106598</v>
      </c>
      <c r="R24">
        <v>6379</v>
      </c>
      <c r="S24">
        <v>275214</v>
      </c>
      <c r="T24">
        <v>3617</v>
      </c>
      <c r="U24">
        <v>137925</v>
      </c>
      <c r="V24">
        <v>76859</v>
      </c>
      <c r="W24">
        <v>34215</v>
      </c>
      <c r="X24">
        <v>10944</v>
      </c>
      <c r="Y24">
        <v>3102</v>
      </c>
      <c r="Z24">
        <v>10848</v>
      </c>
      <c r="AA24">
        <v>12791</v>
      </c>
      <c r="AB24">
        <v>11272</v>
      </c>
      <c r="AC24">
        <v>7143</v>
      </c>
      <c r="AD24">
        <v>4171</v>
      </c>
      <c r="AE24">
        <v>1170</v>
      </c>
      <c r="AF24">
        <v>60</v>
      </c>
      <c r="AG24">
        <v>34</v>
      </c>
      <c r="AH24">
        <v>1106</v>
      </c>
      <c r="AI24">
        <v>0.15292689367347859</v>
      </c>
      <c r="AJ24">
        <v>54.119030444331379</v>
      </c>
      <c r="AK24">
        <v>156072</v>
      </c>
      <c r="AL24">
        <v>154833</v>
      </c>
      <c r="AM24">
        <v>144348</v>
      </c>
      <c r="AN24">
        <v>151695</v>
      </c>
      <c r="AO24">
        <v>147360</v>
      </c>
      <c r="AP24">
        <v>99955</v>
      </c>
      <c r="AQ24">
        <v>59044</v>
      </c>
      <c r="AR24">
        <v>373812</v>
      </c>
      <c r="AS24">
        <v>228590</v>
      </c>
      <c r="AT24">
        <v>15084</v>
      </c>
      <c r="AU24">
        <v>33971</v>
      </c>
      <c r="AV24">
        <v>42283</v>
      </c>
      <c r="AW24">
        <v>44777</v>
      </c>
      <c r="AX24">
        <v>58063</v>
      </c>
      <c r="AY24">
        <v>65178</v>
      </c>
      <c r="AZ24">
        <v>44216</v>
      </c>
      <c r="BA24">
        <v>22046</v>
      </c>
      <c r="BB24">
        <v>136457</v>
      </c>
      <c r="BC24">
        <v>97823</v>
      </c>
      <c r="BD24">
        <v>0.21766236096160746</v>
      </c>
      <c r="BE24">
        <v>0.27308777844516352</v>
      </c>
      <c r="BF24">
        <v>0.3102017346967052</v>
      </c>
      <c r="BG24">
        <v>0.38276146214443457</v>
      </c>
      <c r="BH24">
        <v>0.44230456026058634</v>
      </c>
      <c r="BI24">
        <v>0.44235906157770999</v>
      </c>
      <c r="BJ24">
        <v>0.37338256215703541</v>
      </c>
      <c r="BK24">
        <v>0.36504178571046408</v>
      </c>
      <c r="BL24">
        <v>0.42794085480554706</v>
      </c>
      <c r="BM24">
        <v>201479</v>
      </c>
      <c r="BN24">
        <v>3.484240609759103E-5</v>
      </c>
      <c r="BO24">
        <v>420</v>
      </c>
      <c r="BP24">
        <v>3.3992591314722957E-6</v>
      </c>
      <c r="BQ24">
        <v>68</v>
      </c>
      <c r="BR24">
        <v>51.570317201377563</v>
      </c>
      <c r="BS24">
        <v>56661</v>
      </c>
      <c r="BT24">
        <v>0.48104568823358229</v>
      </c>
      <c r="BU24">
        <v>0.28987615998965305</v>
      </c>
      <c r="BV24">
        <v>0.14707860445565363</v>
      </c>
      <c r="BW24">
        <v>5.8482879037734019E-2</v>
      </c>
      <c r="BX24">
        <v>2.3516668283376986E-2</v>
      </c>
      <c r="BY24">
        <v>6.632251009150705E-3</v>
      </c>
      <c r="BZ24">
        <v>7.7387406559182277E-3</v>
      </c>
      <c r="CA24">
        <v>6.6131564602312969E-3</v>
      </c>
      <c r="CB24">
        <v>0.92272364555147635</v>
      </c>
    </row>
    <row r="25" spans="1:86" x14ac:dyDescent="0.3">
      <c r="A25">
        <v>22</v>
      </c>
      <c r="B25">
        <v>262331</v>
      </c>
      <c r="C25">
        <v>918304</v>
      </c>
      <c r="D25">
        <v>212961</v>
      </c>
      <c r="E25">
        <v>3706</v>
      </c>
      <c r="F25">
        <v>209255</v>
      </c>
      <c r="G25">
        <v>1180635</v>
      </c>
      <c r="H25">
        <v>81054</v>
      </c>
      <c r="I25">
        <v>313795</v>
      </c>
      <c r="J25">
        <v>1394849</v>
      </c>
      <c r="K25">
        <v>13270</v>
      </c>
      <c r="L25">
        <v>3373</v>
      </c>
      <c r="M25">
        <v>603377</v>
      </c>
      <c r="N25">
        <v>314927</v>
      </c>
      <c r="O25">
        <v>0.34294416663762761</v>
      </c>
      <c r="P25">
        <v>75599</v>
      </c>
      <c r="Q25">
        <v>113097</v>
      </c>
      <c r="R25">
        <v>6499</v>
      </c>
      <c r="S25">
        <v>278682</v>
      </c>
      <c r="T25">
        <v>3468</v>
      </c>
      <c r="U25">
        <v>138507</v>
      </c>
      <c r="V25">
        <v>77887</v>
      </c>
      <c r="W25">
        <v>35318</v>
      </c>
      <c r="X25">
        <v>11582</v>
      </c>
      <c r="Y25">
        <v>3381</v>
      </c>
      <c r="Z25">
        <v>10973</v>
      </c>
      <c r="AA25">
        <v>12943</v>
      </c>
      <c r="AB25">
        <v>11365</v>
      </c>
      <c r="AC25">
        <v>7386</v>
      </c>
      <c r="AD25">
        <v>4255</v>
      </c>
      <c r="AE25">
        <v>1234</v>
      </c>
      <c r="AF25">
        <v>61</v>
      </c>
      <c r="AG25">
        <v>35</v>
      </c>
      <c r="AH25">
        <v>1253</v>
      </c>
      <c r="AI25">
        <v>0.15321645968748313</v>
      </c>
      <c r="AJ25">
        <v>54.336427172011291</v>
      </c>
      <c r="AK25">
        <v>156342</v>
      </c>
      <c r="AL25">
        <v>155045</v>
      </c>
      <c r="AM25">
        <v>145561</v>
      </c>
      <c r="AN25">
        <v>149491</v>
      </c>
      <c r="AO25">
        <v>148343</v>
      </c>
      <c r="AP25">
        <v>103190</v>
      </c>
      <c r="AQ25">
        <v>60332</v>
      </c>
      <c r="AR25">
        <v>372680</v>
      </c>
      <c r="AS25">
        <v>234237</v>
      </c>
      <c r="AT25">
        <v>15181</v>
      </c>
      <c r="AU25">
        <v>34075</v>
      </c>
      <c r="AV25">
        <v>42468</v>
      </c>
      <c r="AW25">
        <v>45933</v>
      </c>
      <c r="AX25">
        <v>57259</v>
      </c>
      <c r="AY25">
        <v>65659</v>
      </c>
      <c r="AZ25">
        <v>46317</v>
      </c>
      <c r="BA25">
        <v>23216</v>
      </c>
      <c r="BB25">
        <v>136370</v>
      </c>
      <c r="BC25">
        <v>102014</v>
      </c>
      <c r="BD25">
        <v>0.21795167005667063</v>
      </c>
      <c r="BE25">
        <v>0.2739075752200974</v>
      </c>
      <c r="BF25">
        <v>0.31555842567720749</v>
      </c>
      <c r="BG25">
        <v>0.38302640292726653</v>
      </c>
      <c r="BH25">
        <v>0.44261609917555933</v>
      </c>
      <c r="BI25">
        <v>0.44885163291016572</v>
      </c>
      <c r="BJ25">
        <v>0.38480408406815619</v>
      </c>
      <c r="BK25">
        <v>0.36591714071052917</v>
      </c>
      <c r="BL25">
        <v>0.43551616525143338</v>
      </c>
      <c r="BM25">
        <v>214214</v>
      </c>
      <c r="BN25">
        <v>3.133906753569054E-5</v>
      </c>
      <c r="BO25">
        <v>457</v>
      </c>
      <c r="BP25">
        <v>6.7760146023114678E-6</v>
      </c>
      <c r="BQ25">
        <v>76</v>
      </c>
      <c r="BR25">
        <v>51.658147241655655</v>
      </c>
      <c r="BS25">
        <v>56118</v>
      </c>
      <c r="BT25">
        <v>0.476662723176561</v>
      </c>
      <c r="BU25">
        <v>0.28963925037548188</v>
      </c>
      <c r="BV25">
        <v>0.1488630312152221</v>
      </c>
      <c r="BW25">
        <v>6.0485272499418041E-2</v>
      </c>
      <c r="BX25">
        <v>2.4349722733316963E-2</v>
      </c>
      <c r="BY25">
        <v>6.644464926281444E-3</v>
      </c>
      <c r="BZ25">
        <v>7.9036915526754601E-3</v>
      </c>
      <c r="CA25">
        <v>6.7272698122585097E-3</v>
      </c>
      <c r="CB25">
        <v>0.92170889841674453</v>
      </c>
    </row>
    <row r="26" spans="1:86" x14ac:dyDescent="0.3">
      <c r="A26">
        <v>23</v>
      </c>
      <c r="B26">
        <v>260685</v>
      </c>
      <c r="C26">
        <v>924400</v>
      </c>
      <c r="D26">
        <v>224361</v>
      </c>
      <c r="E26">
        <v>3814</v>
      </c>
      <c r="F26">
        <v>220547</v>
      </c>
      <c r="G26">
        <v>1185085</v>
      </c>
      <c r="H26">
        <v>84133</v>
      </c>
      <c r="I26">
        <v>326700</v>
      </c>
      <c r="J26">
        <v>1410833</v>
      </c>
      <c r="K26">
        <v>12905</v>
      </c>
      <c r="L26">
        <v>3079</v>
      </c>
      <c r="M26">
        <v>604598</v>
      </c>
      <c r="N26">
        <v>319802</v>
      </c>
      <c r="O26">
        <v>0.34595629597576805</v>
      </c>
      <c r="P26">
        <v>80591</v>
      </c>
      <c r="Q26">
        <v>119615</v>
      </c>
      <c r="R26">
        <v>6518</v>
      </c>
      <c r="S26">
        <v>282165</v>
      </c>
      <c r="T26">
        <v>3483</v>
      </c>
      <c r="U26">
        <v>139367</v>
      </c>
      <c r="V26">
        <v>79172</v>
      </c>
      <c r="W26">
        <v>36281</v>
      </c>
      <c r="X26">
        <v>12265</v>
      </c>
      <c r="Y26">
        <v>3639</v>
      </c>
      <c r="Z26">
        <v>11087</v>
      </c>
      <c r="AA26">
        <v>13107</v>
      </c>
      <c r="AB26">
        <v>11664</v>
      </c>
      <c r="AC26">
        <v>7434</v>
      </c>
      <c r="AD26">
        <v>4367</v>
      </c>
      <c r="AE26">
        <v>1315</v>
      </c>
      <c r="AF26">
        <v>61</v>
      </c>
      <c r="AG26">
        <v>43</v>
      </c>
      <c r="AH26">
        <v>1387</v>
      </c>
      <c r="AI26">
        <v>0.15346370566788201</v>
      </c>
      <c r="AJ26">
        <v>54.606941169848845</v>
      </c>
      <c r="AK26">
        <v>156778</v>
      </c>
      <c r="AL26">
        <v>155129</v>
      </c>
      <c r="AM26">
        <v>146924</v>
      </c>
      <c r="AN26">
        <v>146980</v>
      </c>
      <c r="AO26">
        <v>149175</v>
      </c>
      <c r="AP26">
        <v>106936</v>
      </c>
      <c r="AQ26">
        <v>62478</v>
      </c>
      <c r="AR26">
        <v>371460</v>
      </c>
      <c r="AS26">
        <v>241033</v>
      </c>
      <c r="AT26">
        <v>15283</v>
      </c>
      <c r="AU26">
        <v>34205</v>
      </c>
      <c r="AV26">
        <v>42610</v>
      </c>
      <c r="AW26">
        <v>47119</v>
      </c>
      <c r="AX26">
        <v>56289</v>
      </c>
      <c r="AY26">
        <v>66178</v>
      </c>
      <c r="AZ26">
        <v>48614</v>
      </c>
      <c r="BA26">
        <v>24787</v>
      </c>
      <c r="BB26">
        <v>136269</v>
      </c>
      <c r="BC26">
        <v>106718</v>
      </c>
      <c r="BD26">
        <v>0.2181747439053949</v>
      </c>
      <c r="BE26">
        <v>0.27467462563414963</v>
      </c>
      <c r="BF26">
        <v>0.32070322071274943</v>
      </c>
      <c r="BG26">
        <v>0.38297047217308477</v>
      </c>
      <c r="BH26">
        <v>0.44362661303837775</v>
      </c>
      <c r="BI26">
        <v>0.45460836388119996</v>
      </c>
      <c r="BJ26">
        <v>0.39673164954063833</v>
      </c>
      <c r="BK26">
        <v>0.36684703602002905</v>
      </c>
      <c r="BL26">
        <v>0.4427526521264723</v>
      </c>
      <c r="BM26">
        <v>225748</v>
      </c>
      <c r="BN26">
        <v>3.290903184159786E-5</v>
      </c>
      <c r="BO26">
        <v>496</v>
      </c>
      <c r="BP26">
        <v>8.4382132927174008E-6</v>
      </c>
      <c r="BQ26">
        <v>86</v>
      </c>
      <c r="BR26">
        <v>51.846326605293939</v>
      </c>
      <c r="BS26">
        <v>55640</v>
      </c>
      <c r="BT26">
        <v>0.47255663776018192</v>
      </c>
      <c r="BU26">
        <v>0.28983645483584236</v>
      </c>
      <c r="BV26">
        <v>0.15058907039634653</v>
      </c>
      <c r="BW26">
        <v>6.1872022061479411E-2</v>
      </c>
      <c r="BX26">
        <v>2.5145814946149762E-2</v>
      </c>
      <c r="BY26">
        <v>6.4025494778892425E-3</v>
      </c>
      <c r="BZ26">
        <v>8.0400402852632159E-3</v>
      </c>
      <c r="CA26">
        <v>6.7736174193082626E-3</v>
      </c>
      <c r="CB26">
        <v>0.92065752781186838</v>
      </c>
    </row>
    <row r="27" spans="1:86" x14ac:dyDescent="0.3">
      <c r="A27">
        <v>24</v>
      </c>
      <c r="B27">
        <v>259016</v>
      </c>
      <c r="C27">
        <v>931528</v>
      </c>
      <c r="D27">
        <v>234790</v>
      </c>
      <c r="E27">
        <v>3924</v>
      </c>
      <c r="F27">
        <v>230866</v>
      </c>
      <c r="G27">
        <v>1190544</v>
      </c>
      <c r="H27">
        <v>87186</v>
      </c>
      <c r="I27">
        <v>339671</v>
      </c>
      <c r="J27">
        <v>1426857</v>
      </c>
      <c r="K27">
        <v>12971</v>
      </c>
      <c r="L27">
        <v>3053</v>
      </c>
      <c r="M27">
        <v>606349</v>
      </c>
      <c r="N27">
        <v>325179</v>
      </c>
      <c r="O27">
        <v>0.34908129438943325</v>
      </c>
      <c r="P27">
        <v>85179</v>
      </c>
      <c r="Q27">
        <v>126286</v>
      </c>
      <c r="R27">
        <v>6671</v>
      </c>
      <c r="S27">
        <v>285595</v>
      </c>
      <c r="T27">
        <v>3430</v>
      </c>
      <c r="U27">
        <v>140262</v>
      </c>
      <c r="V27">
        <v>80556</v>
      </c>
      <c r="W27">
        <v>37404</v>
      </c>
      <c r="X27">
        <v>12854</v>
      </c>
      <c r="Y27">
        <v>3990</v>
      </c>
      <c r="Z27">
        <v>11292</v>
      </c>
      <c r="AA27">
        <v>13240</v>
      </c>
      <c r="AB27">
        <v>11924</v>
      </c>
      <c r="AC27">
        <v>7626</v>
      </c>
      <c r="AD27">
        <v>4538</v>
      </c>
      <c r="AE27">
        <v>1390</v>
      </c>
      <c r="AF27">
        <v>55</v>
      </c>
      <c r="AG27">
        <v>48</v>
      </c>
      <c r="AH27">
        <v>1523</v>
      </c>
      <c r="AI27">
        <v>0.15410896767626445</v>
      </c>
      <c r="AJ27">
        <v>54.898022320014512</v>
      </c>
      <c r="AK27">
        <v>157579</v>
      </c>
      <c r="AL27">
        <v>154961</v>
      </c>
      <c r="AM27">
        <v>148299</v>
      </c>
      <c r="AN27">
        <v>145230</v>
      </c>
      <c r="AO27">
        <v>149647</v>
      </c>
      <c r="AP27">
        <v>110603</v>
      </c>
      <c r="AQ27">
        <v>65209</v>
      </c>
      <c r="AR27">
        <v>370360</v>
      </c>
      <c r="AS27">
        <v>248628</v>
      </c>
      <c r="AT27">
        <v>15329</v>
      </c>
      <c r="AU27">
        <v>34377</v>
      </c>
      <c r="AV27">
        <v>42770</v>
      </c>
      <c r="AW27">
        <v>48192</v>
      </c>
      <c r="AX27">
        <v>55579</v>
      </c>
      <c r="AY27">
        <v>66558</v>
      </c>
      <c r="AZ27">
        <v>51144</v>
      </c>
      <c r="BA27">
        <v>26559</v>
      </c>
      <c r="BB27">
        <v>136054</v>
      </c>
      <c r="BC27">
        <v>111978</v>
      </c>
      <c r="BD27">
        <v>0.21815724176444831</v>
      </c>
      <c r="BE27">
        <v>0.27600493027277834</v>
      </c>
      <c r="BF27">
        <v>0.32496510428256425</v>
      </c>
      <c r="BG27">
        <v>0.3826964125869311</v>
      </c>
      <c r="BH27">
        <v>0.44476668426363375</v>
      </c>
      <c r="BI27">
        <v>0.46241060369067749</v>
      </c>
      <c r="BJ27">
        <v>0.4072904046987379</v>
      </c>
      <c r="BK27">
        <v>0.3673560859704072</v>
      </c>
      <c r="BL27">
        <v>0.45038370577730585</v>
      </c>
      <c r="BM27">
        <v>236313</v>
      </c>
      <c r="BN27">
        <v>2.6878469002405623E-5</v>
      </c>
      <c r="BO27">
        <v>528</v>
      </c>
      <c r="BP27">
        <v>7.5595694069265818E-6</v>
      </c>
      <c r="BQ27">
        <v>95</v>
      </c>
      <c r="BR27">
        <v>52.013389228729096</v>
      </c>
      <c r="BS27">
        <v>55145</v>
      </c>
      <c r="BT27">
        <v>0.4682130212613459</v>
      </c>
      <c r="BU27">
        <v>0.28977465815636139</v>
      </c>
      <c r="BV27">
        <v>0.15239460464771415</v>
      </c>
      <c r="BW27">
        <v>6.3271194923475216E-2</v>
      </c>
      <c r="BX27">
        <v>2.6346521011103352E-2</v>
      </c>
      <c r="BY27">
        <v>6.6647469123952132E-3</v>
      </c>
      <c r="BZ27">
        <v>7.8970050659389699E-3</v>
      </c>
      <c r="CA27">
        <v>6.9747648705366884E-3</v>
      </c>
      <c r="CB27">
        <v>0.91955647655063344</v>
      </c>
    </row>
    <row r="28" spans="1:86" x14ac:dyDescent="0.3">
      <c r="A28">
        <v>25</v>
      </c>
      <c r="B28">
        <v>256962</v>
      </c>
      <c r="C28">
        <v>939258</v>
      </c>
      <c r="D28">
        <v>244533</v>
      </c>
      <c r="E28">
        <v>4033</v>
      </c>
      <c r="F28">
        <v>240500</v>
      </c>
      <c r="G28">
        <v>1196220</v>
      </c>
      <c r="H28">
        <v>90114</v>
      </c>
      <c r="I28">
        <v>352316</v>
      </c>
      <c r="J28">
        <v>1442430</v>
      </c>
      <c r="K28">
        <v>12645</v>
      </c>
      <c r="L28">
        <v>2928</v>
      </c>
      <c r="M28">
        <v>608525</v>
      </c>
      <c r="N28">
        <v>330733</v>
      </c>
      <c r="O28">
        <v>0.35212156830178715</v>
      </c>
      <c r="P28">
        <v>89628</v>
      </c>
      <c r="Q28">
        <v>133037</v>
      </c>
      <c r="R28">
        <v>6751</v>
      </c>
      <c r="S28">
        <v>289001</v>
      </c>
      <c r="T28">
        <v>3406</v>
      </c>
      <c r="U28">
        <v>141297</v>
      </c>
      <c r="V28">
        <v>81883</v>
      </c>
      <c r="W28">
        <v>38490</v>
      </c>
      <c r="X28">
        <v>13659</v>
      </c>
      <c r="Y28">
        <v>4182</v>
      </c>
      <c r="Z28">
        <v>11430</v>
      </c>
      <c r="AA28">
        <v>13539</v>
      </c>
      <c r="AB28">
        <v>12161</v>
      </c>
      <c r="AC28">
        <v>7810</v>
      </c>
      <c r="AD28">
        <v>4663</v>
      </c>
      <c r="AE28">
        <v>1492</v>
      </c>
      <c r="AF28">
        <v>74</v>
      </c>
      <c r="AG28">
        <v>53</v>
      </c>
      <c r="AH28">
        <v>1677</v>
      </c>
      <c r="AI28">
        <v>0.15487417342690327</v>
      </c>
      <c r="AJ28">
        <v>55.19316487922282</v>
      </c>
      <c r="AK28">
        <v>158409</v>
      </c>
      <c r="AL28">
        <v>154829</v>
      </c>
      <c r="AM28">
        <v>149942</v>
      </c>
      <c r="AN28">
        <v>144063</v>
      </c>
      <c r="AO28">
        <v>149424</v>
      </c>
      <c r="AP28">
        <v>113851</v>
      </c>
      <c r="AQ28">
        <v>68740</v>
      </c>
      <c r="AR28">
        <v>369668</v>
      </c>
      <c r="AS28">
        <v>256352</v>
      </c>
      <c r="AT28">
        <v>15220</v>
      </c>
      <c r="AU28">
        <v>34645</v>
      </c>
      <c r="AV28">
        <v>42886</v>
      </c>
      <c r="AW28">
        <v>49299</v>
      </c>
      <c r="AX28">
        <v>55019</v>
      </c>
      <c r="AY28">
        <v>66672</v>
      </c>
      <c r="AZ28">
        <v>53428</v>
      </c>
      <c r="BA28">
        <v>28784</v>
      </c>
      <c r="BB28">
        <v>136634</v>
      </c>
      <c r="BC28">
        <v>116568</v>
      </c>
      <c r="BD28">
        <v>0.2187060078657147</v>
      </c>
      <c r="BE28">
        <v>0.27698945288027438</v>
      </c>
      <c r="BF28">
        <v>0.32878713102399593</v>
      </c>
      <c r="BG28">
        <v>0.38190930356857766</v>
      </c>
      <c r="BH28">
        <v>0.44619338258914232</v>
      </c>
      <c r="BI28">
        <v>0.46928002389087492</v>
      </c>
      <c r="BJ28">
        <v>0.41873727087576373</v>
      </c>
      <c r="BK28">
        <v>0.36961273358797625</v>
      </c>
      <c r="BL28">
        <v>0.45471851204593683</v>
      </c>
      <c r="BM28">
        <v>246210</v>
      </c>
      <c r="BN28">
        <v>4.2634298038822292E-5</v>
      </c>
      <c r="BO28">
        <v>579</v>
      </c>
      <c r="BP28">
        <v>1.0031599538546421E-5</v>
      </c>
      <c r="BQ28">
        <v>107</v>
      </c>
      <c r="BR28">
        <v>52.179126237641277</v>
      </c>
      <c r="BS28">
        <v>54920</v>
      </c>
      <c r="BT28">
        <v>0.46405500829499807</v>
      </c>
      <c r="BU28">
        <v>0.28993601001476693</v>
      </c>
      <c r="BV28">
        <v>0.15390107986898158</v>
      </c>
      <c r="BW28">
        <v>6.5232715715527148E-2</v>
      </c>
      <c r="BX28">
        <v>2.6875186105726284E-2</v>
      </c>
      <c r="BY28">
        <v>6.8829452365294121E-3</v>
      </c>
      <c r="BZ28">
        <v>7.9012261696229658E-3</v>
      </c>
      <c r="CA28">
        <v>6.8430643193831608E-3</v>
      </c>
      <c r="CB28">
        <v>0.91847508319296656</v>
      </c>
    </row>
    <row r="29" spans="1:86" x14ac:dyDescent="0.3">
      <c r="A29">
        <v>26</v>
      </c>
      <c r="B29">
        <v>255223</v>
      </c>
      <c r="C29">
        <v>946761</v>
      </c>
      <c r="D29">
        <v>254538</v>
      </c>
      <c r="E29">
        <v>4163</v>
      </c>
      <c r="F29">
        <v>250375</v>
      </c>
      <c r="G29">
        <v>1201984</v>
      </c>
      <c r="H29">
        <v>93213</v>
      </c>
      <c r="I29">
        <v>365151</v>
      </c>
      <c r="J29">
        <v>1458364</v>
      </c>
      <c r="K29">
        <v>12835</v>
      </c>
      <c r="L29">
        <v>3099</v>
      </c>
      <c r="M29">
        <v>610248</v>
      </c>
      <c r="N29">
        <v>336513</v>
      </c>
      <c r="O29">
        <v>0.35543606042073977</v>
      </c>
      <c r="P29">
        <v>94260</v>
      </c>
      <c r="Q29">
        <v>140076</v>
      </c>
      <c r="R29">
        <v>7039</v>
      </c>
      <c r="S29">
        <v>292539</v>
      </c>
      <c r="T29">
        <v>3538</v>
      </c>
      <c r="U29">
        <v>142814</v>
      </c>
      <c r="V29">
        <v>82861</v>
      </c>
      <c r="W29">
        <v>39693</v>
      </c>
      <c r="X29">
        <v>14371</v>
      </c>
      <c r="Y29">
        <v>4527</v>
      </c>
      <c r="Z29">
        <v>11544</v>
      </c>
      <c r="AA29">
        <v>13749</v>
      </c>
      <c r="AB29">
        <v>12440</v>
      </c>
      <c r="AC29">
        <v>8020</v>
      </c>
      <c r="AD29">
        <v>4763</v>
      </c>
      <c r="AE29">
        <v>1586</v>
      </c>
      <c r="AF29">
        <v>86</v>
      </c>
      <c r="AG29">
        <v>59</v>
      </c>
      <c r="AH29">
        <v>1842</v>
      </c>
      <c r="AI29">
        <v>0.15525997509754452</v>
      </c>
      <c r="AJ29">
        <v>55.453967603034656</v>
      </c>
      <c r="AK29">
        <v>159482</v>
      </c>
      <c r="AL29">
        <v>154419</v>
      </c>
      <c r="AM29">
        <v>151059</v>
      </c>
      <c r="AN29">
        <v>143989</v>
      </c>
      <c r="AO29">
        <v>148356</v>
      </c>
      <c r="AP29">
        <v>116655</v>
      </c>
      <c r="AQ29">
        <v>72801</v>
      </c>
      <c r="AR29">
        <v>369198</v>
      </c>
      <c r="AS29">
        <v>263662</v>
      </c>
      <c r="AT29">
        <v>15617</v>
      </c>
      <c r="AU29">
        <v>35160</v>
      </c>
      <c r="AV29">
        <v>42979</v>
      </c>
      <c r="AW29">
        <v>50139</v>
      </c>
      <c r="AX29">
        <v>55080</v>
      </c>
      <c r="AY29">
        <v>66426</v>
      </c>
      <c r="AZ29">
        <v>55511</v>
      </c>
      <c r="BA29">
        <v>31218</v>
      </c>
      <c r="BB29">
        <v>137296</v>
      </c>
      <c r="BC29">
        <v>121078</v>
      </c>
      <c r="BD29">
        <v>0.22046375139514177</v>
      </c>
      <c r="BE29">
        <v>0.27832714886121529</v>
      </c>
      <c r="BF29">
        <v>0.33191666832164918</v>
      </c>
      <c r="BG29">
        <v>0.38252922098215836</v>
      </c>
      <c r="BH29">
        <v>0.44774731052333577</v>
      </c>
      <c r="BI29">
        <v>0.47585615704427586</v>
      </c>
      <c r="BJ29">
        <v>0.42881279103309022</v>
      </c>
      <c r="BK29">
        <v>0.37187633735827386</v>
      </c>
      <c r="BL29">
        <v>0.45921672444265765</v>
      </c>
      <c r="BM29">
        <v>256380</v>
      </c>
      <c r="BN29">
        <v>5.1581385442734682E-5</v>
      </c>
      <c r="BO29">
        <v>641</v>
      </c>
      <c r="BP29">
        <v>1.0815451786379851E-5</v>
      </c>
      <c r="BQ29">
        <v>120</v>
      </c>
      <c r="BR29">
        <v>52.311811166972426</v>
      </c>
      <c r="BS29">
        <v>54843</v>
      </c>
      <c r="BT29">
        <v>0.4610701889587851</v>
      </c>
      <c r="BU29">
        <v>0.28857584935868713</v>
      </c>
      <c r="BV29">
        <v>0.15572223118327747</v>
      </c>
      <c r="BW29">
        <v>6.6882329396443063E-2</v>
      </c>
      <c r="BX29">
        <v>2.77494011028072E-2</v>
      </c>
      <c r="BY29">
        <v>7.0627363404385463E-3</v>
      </c>
      <c r="BZ29">
        <v>8.4257476749545843E-3</v>
      </c>
      <c r="CA29">
        <v>6.9150888659964714E-3</v>
      </c>
      <c r="CB29">
        <v>0.91728453022377787</v>
      </c>
    </row>
    <row r="30" spans="1:86" x14ac:dyDescent="0.3">
      <c r="A30">
        <v>27</v>
      </c>
      <c r="B30">
        <v>253184</v>
      </c>
      <c r="C30">
        <v>954476</v>
      </c>
      <c r="D30">
        <v>264692</v>
      </c>
      <c r="E30">
        <v>4265</v>
      </c>
      <c r="F30">
        <v>260427</v>
      </c>
      <c r="G30">
        <v>1207660</v>
      </c>
      <c r="H30">
        <v>96269</v>
      </c>
      <c r="I30">
        <v>378094</v>
      </c>
      <c r="J30">
        <v>1474363</v>
      </c>
      <c r="K30">
        <v>12943</v>
      </c>
      <c r="L30">
        <v>3056</v>
      </c>
      <c r="M30">
        <v>612022</v>
      </c>
      <c r="N30">
        <v>342454</v>
      </c>
      <c r="O30">
        <v>0.35878743939082808</v>
      </c>
      <c r="P30">
        <v>99010</v>
      </c>
      <c r="Q30">
        <v>147337</v>
      </c>
      <c r="R30">
        <v>7261</v>
      </c>
      <c r="S30">
        <v>296138</v>
      </c>
      <c r="T30">
        <v>3599</v>
      </c>
      <c r="U30">
        <v>144446</v>
      </c>
      <c r="V30">
        <v>84187</v>
      </c>
      <c r="W30">
        <v>40535</v>
      </c>
      <c r="X30">
        <v>15117</v>
      </c>
      <c r="Y30">
        <v>4805</v>
      </c>
      <c r="Z30">
        <v>11715</v>
      </c>
      <c r="AA30">
        <v>13915</v>
      </c>
      <c r="AB30">
        <v>12733</v>
      </c>
      <c r="AC30">
        <v>8244</v>
      </c>
      <c r="AD30">
        <v>4926</v>
      </c>
      <c r="AE30">
        <v>1676</v>
      </c>
      <c r="AF30">
        <v>91</v>
      </c>
      <c r="AG30">
        <v>64</v>
      </c>
      <c r="AH30">
        <v>2011</v>
      </c>
      <c r="AI30">
        <v>0.1558282280247858</v>
      </c>
      <c r="AJ30">
        <v>55.719317046961052</v>
      </c>
      <c r="AK30">
        <v>160793</v>
      </c>
      <c r="AL30">
        <v>153812</v>
      </c>
      <c r="AM30">
        <v>152409</v>
      </c>
      <c r="AN30">
        <v>143613</v>
      </c>
      <c r="AO30">
        <v>147524</v>
      </c>
      <c r="AP30">
        <v>119547</v>
      </c>
      <c r="AQ30">
        <v>76778</v>
      </c>
      <c r="AR30">
        <v>369171</v>
      </c>
      <c r="AS30">
        <v>270700</v>
      </c>
      <c r="AT30">
        <v>15577</v>
      </c>
      <c r="AU30">
        <v>35498</v>
      </c>
      <c r="AV30">
        <v>43073</v>
      </c>
      <c r="AW30">
        <v>50997</v>
      </c>
      <c r="AX30">
        <v>55139</v>
      </c>
      <c r="AY30">
        <v>66341</v>
      </c>
      <c r="AZ30">
        <v>57729</v>
      </c>
      <c r="BA30">
        <v>33677</v>
      </c>
      <c r="BB30">
        <v>138296</v>
      </c>
      <c r="BC30">
        <v>125587</v>
      </c>
      <c r="BD30">
        <v>0.22076831702872637</v>
      </c>
      <c r="BE30">
        <v>0.28003666814032713</v>
      </c>
      <c r="BF30">
        <v>0.33460622404188728</v>
      </c>
      <c r="BG30">
        <v>0.38394156517863981</v>
      </c>
      <c r="BH30">
        <v>0.44969632059868225</v>
      </c>
      <c r="BI30">
        <v>0.48289793972245226</v>
      </c>
      <c r="BJ30">
        <v>0.43862825288494101</v>
      </c>
      <c r="BK30">
        <v>0.37461230703386778</v>
      </c>
      <c r="BL30">
        <v>0.46393424455116367</v>
      </c>
      <c r="BM30">
        <v>266703</v>
      </c>
      <c r="BN30">
        <v>4.5542619611480049E-5</v>
      </c>
      <c r="BO30">
        <v>696</v>
      </c>
      <c r="BP30">
        <v>1.3248762068794197E-5</v>
      </c>
      <c r="BQ30">
        <v>136</v>
      </c>
      <c r="BR30">
        <v>52.47259183362641</v>
      </c>
      <c r="BS30">
        <v>55079</v>
      </c>
      <c r="BT30">
        <v>0.45845700378424242</v>
      </c>
      <c r="BU30">
        <v>0.2880075626132117</v>
      </c>
      <c r="BV30">
        <v>0.15638403748425678</v>
      </c>
      <c r="BW30">
        <v>6.8583154983662284E-2</v>
      </c>
      <c r="BX30">
        <v>2.8568241134626846E-2</v>
      </c>
      <c r="BY30">
        <v>7.1454681266985582E-3</v>
      </c>
      <c r="BZ30">
        <v>8.4419401260717106E-3</v>
      </c>
      <c r="CA30">
        <v>7.311348876977976E-3</v>
      </c>
      <c r="CB30">
        <v>0.91606821323416487</v>
      </c>
    </row>
    <row r="31" spans="1:86" x14ac:dyDescent="0.3">
      <c r="A31">
        <v>28</v>
      </c>
      <c r="B31">
        <v>251074</v>
      </c>
      <c r="C31">
        <v>962066</v>
      </c>
      <c r="D31">
        <v>274973</v>
      </c>
      <c r="E31">
        <v>4395</v>
      </c>
      <c r="F31">
        <v>270578</v>
      </c>
      <c r="G31">
        <v>1213140</v>
      </c>
      <c r="H31">
        <v>99384</v>
      </c>
      <c r="I31">
        <v>390936</v>
      </c>
      <c r="J31">
        <v>1490320</v>
      </c>
      <c r="K31">
        <v>12842</v>
      </c>
      <c r="L31">
        <v>3115</v>
      </c>
      <c r="M31">
        <v>613813</v>
      </c>
      <c r="N31">
        <v>348253</v>
      </c>
      <c r="O31">
        <v>0.36198452081250143</v>
      </c>
      <c r="P31">
        <v>103866</v>
      </c>
      <c r="Q31">
        <v>154698</v>
      </c>
      <c r="R31">
        <v>7361</v>
      </c>
      <c r="S31">
        <v>299628</v>
      </c>
      <c r="T31">
        <v>3490</v>
      </c>
      <c r="U31">
        <v>146052</v>
      </c>
      <c r="V31">
        <v>85444</v>
      </c>
      <c r="W31">
        <v>41682</v>
      </c>
      <c r="X31">
        <v>15660</v>
      </c>
      <c r="Y31">
        <v>5048</v>
      </c>
      <c r="Z31">
        <v>11871</v>
      </c>
      <c r="AA31">
        <v>14140</v>
      </c>
      <c r="AB31">
        <v>12992</v>
      </c>
      <c r="AC31">
        <v>8427</v>
      </c>
      <c r="AD31">
        <v>5012</v>
      </c>
      <c r="AE31">
        <v>1765</v>
      </c>
      <c r="AF31">
        <v>94</v>
      </c>
      <c r="AG31">
        <v>66</v>
      </c>
      <c r="AH31">
        <v>2207</v>
      </c>
      <c r="AI31">
        <v>0.15611351517431293</v>
      </c>
      <c r="AJ31">
        <v>55.987770385323316</v>
      </c>
      <c r="AK31">
        <v>162111</v>
      </c>
      <c r="AL31">
        <v>152814</v>
      </c>
      <c r="AM31">
        <v>153494</v>
      </c>
      <c r="AN31">
        <v>143705</v>
      </c>
      <c r="AO31">
        <v>146799</v>
      </c>
      <c r="AP31">
        <v>122121</v>
      </c>
      <c r="AQ31">
        <v>81022</v>
      </c>
      <c r="AR31">
        <v>369430</v>
      </c>
      <c r="AS31">
        <v>277711</v>
      </c>
      <c r="AT31">
        <v>14995</v>
      </c>
      <c r="AU31">
        <v>35796</v>
      </c>
      <c r="AV31">
        <v>43021</v>
      </c>
      <c r="AW31">
        <v>51753</v>
      </c>
      <c r="AX31">
        <v>55107</v>
      </c>
      <c r="AY31">
        <v>66478</v>
      </c>
      <c r="AZ31">
        <v>59733</v>
      </c>
      <c r="BA31">
        <v>36365</v>
      </c>
      <c r="BB31">
        <v>139246</v>
      </c>
      <c r="BC31">
        <v>130190</v>
      </c>
      <c r="BD31">
        <v>0.22081166608064845</v>
      </c>
      <c r="BE31">
        <v>0.28152525292185271</v>
      </c>
      <c r="BF31">
        <v>0.33716627360027102</v>
      </c>
      <c r="BG31">
        <v>0.38347308722730594</v>
      </c>
      <c r="BH31">
        <v>0.45285049625678647</v>
      </c>
      <c r="BI31">
        <v>0.48912963372392954</v>
      </c>
      <c r="BJ31">
        <v>0.44882871318901041</v>
      </c>
      <c r="BK31">
        <v>0.37692120293425008</v>
      </c>
      <c r="BL31">
        <v>0.46879669872637381</v>
      </c>
      <c r="BM31">
        <v>277180</v>
      </c>
      <c r="BN31">
        <v>4.1215358491188155E-5</v>
      </c>
      <c r="BO31">
        <v>746</v>
      </c>
      <c r="BP31">
        <v>9.8916860378851568E-6</v>
      </c>
      <c r="BQ31">
        <v>148</v>
      </c>
      <c r="BR31">
        <v>52.625564867307531</v>
      </c>
      <c r="BS31">
        <v>55318</v>
      </c>
      <c r="BT31">
        <v>0.45599258506387008</v>
      </c>
      <c r="BU31">
        <v>0.28754244531195861</v>
      </c>
      <c r="BV31">
        <v>0.15786768612413665</v>
      </c>
      <c r="BW31">
        <v>6.9549675452172513E-2</v>
      </c>
      <c r="BX31">
        <v>2.9047608047862144E-2</v>
      </c>
      <c r="BY31">
        <v>7.1477335873620703E-3</v>
      </c>
      <c r="BZ31">
        <v>8.4522491663834663E-3</v>
      </c>
      <c r="CA31">
        <v>7.4240874202010617E-3</v>
      </c>
      <c r="CB31">
        <v>0.91489598623685076</v>
      </c>
    </row>
    <row r="32" spans="1:86" x14ac:dyDescent="0.3">
      <c r="A32">
        <v>29</v>
      </c>
      <c r="B32">
        <v>249436</v>
      </c>
      <c r="C32">
        <v>968562</v>
      </c>
      <c r="D32">
        <v>285687</v>
      </c>
      <c r="E32">
        <v>4512</v>
      </c>
      <c r="F32">
        <v>281175</v>
      </c>
      <c r="G32">
        <v>1217998</v>
      </c>
      <c r="H32">
        <v>102465</v>
      </c>
      <c r="I32">
        <v>403615</v>
      </c>
      <c r="J32">
        <v>1506080</v>
      </c>
      <c r="K32">
        <v>12679</v>
      </c>
      <c r="L32">
        <v>3081</v>
      </c>
      <c r="M32">
        <v>614971</v>
      </c>
      <c r="N32">
        <v>353591</v>
      </c>
      <c r="O32">
        <v>0.3650680080366564</v>
      </c>
      <c r="P32">
        <v>109008</v>
      </c>
      <c r="Q32">
        <v>162051</v>
      </c>
      <c r="R32">
        <v>7353</v>
      </c>
      <c r="S32">
        <v>302943</v>
      </c>
      <c r="T32">
        <v>3315</v>
      </c>
      <c r="U32">
        <v>147169</v>
      </c>
      <c r="V32">
        <v>86752</v>
      </c>
      <c r="W32">
        <v>42531</v>
      </c>
      <c r="X32">
        <v>16266</v>
      </c>
      <c r="Y32">
        <v>5351</v>
      </c>
      <c r="Z32">
        <v>12129</v>
      </c>
      <c r="AA32">
        <v>14352</v>
      </c>
      <c r="AB32">
        <v>13206</v>
      </c>
      <c r="AC32">
        <v>8646</v>
      </c>
      <c r="AD32">
        <v>5168</v>
      </c>
      <c r="AE32">
        <v>1860</v>
      </c>
      <c r="AF32">
        <v>92</v>
      </c>
      <c r="AG32">
        <v>69</v>
      </c>
      <c r="AH32">
        <v>2395</v>
      </c>
      <c r="AI32">
        <v>0.15702322740114991</v>
      </c>
      <c r="AJ32">
        <v>56.259794508344385</v>
      </c>
      <c r="AK32">
        <v>169194</v>
      </c>
      <c r="AL32">
        <v>145089</v>
      </c>
      <c r="AM32">
        <v>154771</v>
      </c>
      <c r="AN32">
        <v>143299</v>
      </c>
      <c r="AO32">
        <v>146331</v>
      </c>
      <c r="AP32">
        <v>124857</v>
      </c>
      <c r="AQ32">
        <v>85021</v>
      </c>
      <c r="AR32">
        <v>370384</v>
      </c>
      <c r="AS32">
        <v>283895</v>
      </c>
      <c r="AT32">
        <v>14896</v>
      </c>
      <c r="AU32">
        <v>37632</v>
      </c>
      <c r="AV32">
        <v>41057</v>
      </c>
      <c r="AW32">
        <v>52685</v>
      </c>
      <c r="AX32">
        <v>54897</v>
      </c>
      <c r="AY32">
        <v>66470</v>
      </c>
      <c r="AZ32">
        <v>61911</v>
      </c>
      <c r="BA32">
        <v>38939</v>
      </c>
      <c r="BB32">
        <v>140366</v>
      </c>
      <c r="BC32">
        <v>134536</v>
      </c>
      <c r="BD32">
        <v>0.22241923472463562</v>
      </c>
      <c r="BE32">
        <v>0.28297803417212886</v>
      </c>
      <c r="BF32">
        <v>0.34040614843866102</v>
      </c>
      <c r="BG32">
        <v>0.3830940899796928</v>
      </c>
      <c r="BH32">
        <v>0.45424414512304295</v>
      </c>
      <c r="BI32">
        <v>0.4958552584156275</v>
      </c>
      <c r="BJ32">
        <v>0.45799273120758399</v>
      </c>
      <c r="BK32">
        <v>0.37897425374746208</v>
      </c>
      <c r="BL32">
        <v>0.47389351696930204</v>
      </c>
      <c r="BM32">
        <v>288082</v>
      </c>
      <c r="BN32">
        <v>3.2840776421636162E-5</v>
      </c>
      <c r="BO32">
        <v>786</v>
      </c>
      <c r="BP32">
        <v>8.2101941054090405E-6</v>
      </c>
      <c r="BQ32">
        <v>158</v>
      </c>
      <c r="BR32">
        <v>52.870692876896626</v>
      </c>
      <c r="BS32">
        <v>55506</v>
      </c>
      <c r="BT32">
        <v>0.45310464487868701</v>
      </c>
      <c r="BU32">
        <v>0.28757857610148763</v>
      </c>
      <c r="BV32">
        <v>0.1585374178684188</v>
      </c>
      <c r="BW32">
        <v>7.085928833518218E-2</v>
      </c>
      <c r="BX32">
        <v>2.9920072816224365E-2</v>
      </c>
      <c r="BY32">
        <v>7.1082432075549743E-3</v>
      </c>
      <c r="BZ32">
        <v>8.6053611567752548E-3</v>
      </c>
      <c r="CA32">
        <v>7.1699479799780469E-3</v>
      </c>
      <c r="CB32">
        <v>0.91375422580902199</v>
      </c>
    </row>
    <row r="33" spans="1:80" x14ac:dyDescent="0.3">
      <c r="A33">
        <v>30</v>
      </c>
      <c r="B33">
        <v>248163</v>
      </c>
      <c r="C33">
        <v>974554</v>
      </c>
      <c r="D33">
        <v>296726</v>
      </c>
      <c r="E33">
        <v>4608</v>
      </c>
      <c r="F33">
        <v>292118</v>
      </c>
      <c r="G33">
        <v>1222717</v>
      </c>
      <c r="H33">
        <v>105534</v>
      </c>
      <c r="I33">
        <v>416518</v>
      </c>
      <c r="J33">
        <v>1522052</v>
      </c>
      <c r="K33">
        <v>12903</v>
      </c>
      <c r="L33">
        <v>3069</v>
      </c>
      <c r="M33">
        <v>615466</v>
      </c>
      <c r="N33">
        <v>359088</v>
      </c>
      <c r="O33">
        <v>0.36846393324536147</v>
      </c>
      <c r="P33">
        <v>114372</v>
      </c>
      <c r="Q33">
        <v>169718</v>
      </c>
      <c r="R33">
        <v>7667</v>
      </c>
      <c r="S33">
        <v>306351</v>
      </c>
      <c r="T33">
        <v>3408</v>
      </c>
      <c r="U33">
        <v>148708</v>
      </c>
      <c r="V33">
        <v>87857</v>
      </c>
      <c r="W33">
        <v>43593</v>
      </c>
      <c r="X33">
        <v>16713</v>
      </c>
      <c r="Y33">
        <v>5719</v>
      </c>
      <c r="Z33">
        <v>12328</v>
      </c>
      <c r="AA33">
        <v>14539</v>
      </c>
      <c r="AB33">
        <v>13386</v>
      </c>
      <c r="AC33">
        <v>8878</v>
      </c>
      <c r="AD33">
        <v>5266</v>
      </c>
      <c r="AE33">
        <v>1944</v>
      </c>
      <c r="AF33">
        <v>88</v>
      </c>
      <c r="AG33">
        <v>69</v>
      </c>
      <c r="AH33">
        <v>2609</v>
      </c>
      <c r="AI33">
        <v>0.15733747716437196</v>
      </c>
      <c r="AJ33">
        <v>56.497379472441295</v>
      </c>
      <c r="AK33">
        <v>169485</v>
      </c>
      <c r="AL33">
        <v>144254</v>
      </c>
      <c r="AM33">
        <v>156027</v>
      </c>
      <c r="AN33">
        <v>143126</v>
      </c>
      <c r="AO33">
        <v>145666</v>
      </c>
      <c r="AP33">
        <v>127293</v>
      </c>
      <c r="AQ33">
        <v>88703</v>
      </c>
      <c r="AR33">
        <v>371832</v>
      </c>
      <c r="AS33">
        <v>288983</v>
      </c>
      <c r="AT33">
        <v>15015</v>
      </c>
      <c r="AU33">
        <v>37955</v>
      </c>
      <c r="AV33">
        <v>40929</v>
      </c>
      <c r="AW33">
        <v>53594</v>
      </c>
      <c r="AX33">
        <v>55570</v>
      </c>
      <c r="AY33">
        <v>66265</v>
      </c>
      <c r="AZ33">
        <v>63336</v>
      </c>
      <c r="BA33">
        <v>41439</v>
      </c>
      <c r="BB33">
        <v>141730</v>
      </c>
      <c r="BC33">
        <v>138474</v>
      </c>
      <c r="BD33">
        <v>0.22394312181018969</v>
      </c>
      <c r="BE33">
        <v>0.28372870076393031</v>
      </c>
      <c r="BF33">
        <v>0.34349183154197671</v>
      </c>
      <c r="BG33">
        <v>0.38825929600491876</v>
      </c>
      <c r="BH33">
        <v>0.454910548789697</v>
      </c>
      <c r="BI33">
        <v>0.49756074568122366</v>
      </c>
      <c r="BJ33">
        <v>0.46716571029164738</v>
      </c>
      <c r="BK33">
        <v>0.38116676348458445</v>
      </c>
      <c r="BL33">
        <v>0.47917697580826552</v>
      </c>
      <c r="BM33">
        <v>299335</v>
      </c>
      <c r="BN33">
        <v>4.8253193502666602E-5</v>
      </c>
      <c r="BO33">
        <v>845</v>
      </c>
      <c r="BP33">
        <v>1.063205958533332E-5</v>
      </c>
      <c r="BQ33">
        <v>171</v>
      </c>
      <c r="BR33">
        <v>53.035855502057721</v>
      </c>
      <c r="BS33">
        <v>55982</v>
      </c>
      <c r="BT33">
        <v>0.4510976590183956</v>
      </c>
      <c r="BU33">
        <v>0.28683397434640479</v>
      </c>
      <c r="BV33">
        <v>0.15961085417676274</v>
      </c>
      <c r="BW33">
        <v>7.1686083806973361E-2</v>
      </c>
      <c r="BX33">
        <v>3.0771428651463498E-2</v>
      </c>
      <c r="BY33">
        <v>7.5763612429439759E-3</v>
      </c>
      <c r="BZ33">
        <v>8.8917711004068145E-3</v>
      </c>
      <c r="CA33">
        <v>7.2719832329633744E-3</v>
      </c>
      <c r="CB33">
        <v>0.9124838740076624</v>
      </c>
    </row>
    <row r="34" spans="1:80" x14ac:dyDescent="0.3">
      <c r="A34">
        <v>31</v>
      </c>
      <c r="B34">
        <v>246760</v>
      </c>
      <c r="C34">
        <v>980484</v>
      </c>
      <c r="D34">
        <v>308061</v>
      </c>
      <c r="E34">
        <v>4701</v>
      </c>
      <c r="F34">
        <v>303360</v>
      </c>
      <c r="G34">
        <v>1227244</v>
      </c>
      <c r="H34">
        <v>108693</v>
      </c>
      <c r="I34">
        <v>429429</v>
      </c>
      <c r="J34">
        <v>1538122</v>
      </c>
      <c r="K34">
        <v>12911</v>
      </c>
      <c r="L34">
        <v>3159</v>
      </c>
      <c r="M34">
        <v>616303</v>
      </c>
      <c r="N34">
        <v>364181</v>
      </c>
      <c r="O34">
        <v>0.37142982445404515</v>
      </c>
      <c r="P34">
        <v>120014</v>
      </c>
      <c r="Q34">
        <v>177295</v>
      </c>
      <c r="R34">
        <v>7577</v>
      </c>
      <c r="S34">
        <v>309717</v>
      </c>
      <c r="T34">
        <v>3366</v>
      </c>
      <c r="U34">
        <v>150062</v>
      </c>
      <c r="V34">
        <v>88762</v>
      </c>
      <c r="W34">
        <v>44688</v>
      </c>
      <c r="X34">
        <v>17262</v>
      </c>
      <c r="Y34">
        <v>5919</v>
      </c>
      <c r="Z34">
        <v>12434</v>
      </c>
      <c r="AA34">
        <v>14778</v>
      </c>
      <c r="AB34">
        <v>13710</v>
      </c>
      <c r="AC34">
        <v>8964</v>
      </c>
      <c r="AD34">
        <v>5412</v>
      </c>
      <c r="AE34">
        <v>2032</v>
      </c>
      <c r="AF34">
        <v>81</v>
      </c>
      <c r="AG34">
        <v>77</v>
      </c>
      <c r="AH34">
        <v>2817</v>
      </c>
      <c r="AI34">
        <v>0.15785557181731064</v>
      </c>
      <c r="AJ34">
        <v>56.741263272932962</v>
      </c>
      <c r="AK34">
        <v>169396</v>
      </c>
      <c r="AL34">
        <v>144025</v>
      </c>
      <c r="AM34">
        <v>156999</v>
      </c>
      <c r="AN34">
        <v>143978</v>
      </c>
      <c r="AO34">
        <v>144361</v>
      </c>
      <c r="AP34">
        <v>129363</v>
      </c>
      <c r="AQ34">
        <v>92362</v>
      </c>
      <c r="AR34">
        <v>373750</v>
      </c>
      <c r="AS34">
        <v>293313</v>
      </c>
      <c r="AT34">
        <v>15137</v>
      </c>
      <c r="AU34">
        <v>37982</v>
      </c>
      <c r="AV34">
        <v>40927</v>
      </c>
      <c r="AW34">
        <v>54183</v>
      </c>
      <c r="AX34">
        <v>56713</v>
      </c>
      <c r="AY34">
        <v>65768</v>
      </c>
      <c r="AZ34">
        <v>64660</v>
      </c>
      <c r="BA34">
        <v>43948</v>
      </c>
      <c r="BB34">
        <v>143238</v>
      </c>
      <c r="BC34">
        <v>142034</v>
      </c>
      <c r="BD34">
        <v>0.22422017048808709</v>
      </c>
      <c r="BE34">
        <v>0.28416594341260198</v>
      </c>
      <c r="BF34">
        <v>0.34511684787801195</v>
      </c>
      <c r="BG34">
        <v>0.39390045701426607</v>
      </c>
      <c r="BH34">
        <v>0.45558010820096839</v>
      </c>
      <c r="BI34">
        <v>0.49983380100956226</v>
      </c>
      <c r="BJ34">
        <v>0.47582339057188022</v>
      </c>
      <c r="BK34">
        <v>0.38324548494983279</v>
      </c>
      <c r="BL34">
        <v>0.48424038484485854</v>
      </c>
      <c r="BM34">
        <v>310878</v>
      </c>
      <c r="BN34">
        <v>4.7260365501888783E-5</v>
      </c>
      <c r="BO34">
        <v>903</v>
      </c>
      <c r="BP34">
        <v>1.3852176095381196E-5</v>
      </c>
      <c r="BQ34">
        <v>188</v>
      </c>
      <c r="BR34">
        <v>53.201923205075232</v>
      </c>
      <c r="BS34">
        <v>56565</v>
      </c>
      <c r="BT34">
        <v>0.44889513827691846</v>
      </c>
      <c r="BU34">
        <v>0.28602921067098352</v>
      </c>
      <c r="BV34">
        <v>0.16132445281788774</v>
      </c>
      <c r="BW34">
        <v>7.2449315038219178E-2</v>
      </c>
      <c r="BX34">
        <v>3.1301883195991059E-2</v>
      </c>
      <c r="BY34">
        <v>7.2458450454819558E-3</v>
      </c>
      <c r="BZ34">
        <v>8.4989882947866455E-3</v>
      </c>
      <c r="CA34">
        <v>7.5064329146703234E-3</v>
      </c>
      <c r="CB34">
        <v>0.91136316065312051</v>
      </c>
    </row>
    <row r="35" spans="1:80" x14ac:dyDescent="0.3">
      <c r="A35">
        <v>32</v>
      </c>
      <c r="B35">
        <v>245202</v>
      </c>
      <c r="C35">
        <v>986482</v>
      </c>
      <c r="D35">
        <v>319512</v>
      </c>
      <c r="E35">
        <v>4812</v>
      </c>
      <c r="F35">
        <v>314700</v>
      </c>
      <c r="G35">
        <v>1231684</v>
      </c>
      <c r="H35">
        <v>111874</v>
      </c>
      <c r="I35">
        <v>442334</v>
      </c>
      <c r="J35">
        <v>1554208</v>
      </c>
      <c r="K35">
        <v>12905</v>
      </c>
      <c r="L35">
        <v>3181</v>
      </c>
      <c r="M35">
        <v>617222</v>
      </c>
      <c r="N35">
        <v>369260</v>
      </c>
      <c r="O35">
        <v>0.37432005855149919</v>
      </c>
      <c r="P35">
        <v>125887</v>
      </c>
      <c r="Q35">
        <v>184981</v>
      </c>
      <c r="R35">
        <v>7686</v>
      </c>
      <c r="S35">
        <v>313178</v>
      </c>
      <c r="T35">
        <v>3461</v>
      </c>
      <c r="U35">
        <v>151318</v>
      </c>
      <c r="V35">
        <v>90137</v>
      </c>
      <c r="W35">
        <v>45402</v>
      </c>
      <c r="X35">
        <v>17782</v>
      </c>
      <c r="Y35">
        <v>6178</v>
      </c>
      <c r="Z35">
        <v>12524</v>
      </c>
      <c r="AA35">
        <v>14960</v>
      </c>
      <c r="AB35">
        <v>13943</v>
      </c>
      <c r="AC35">
        <v>9159</v>
      </c>
      <c r="AD35">
        <v>5525</v>
      </c>
      <c r="AE35">
        <v>2163</v>
      </c>
      <c r="AF35">
        <v>88</v>
      </c>
      <c r="AG35">
        <v>81</v>
      </c>
      <c r="AH35">
        <v>3012</v>
      </c>
      <c r="AI35">
        <v>0.15827059524454315</v>
      </c>
      <c r="AJ35">
        <v>56.959161566375997</v>
      </c>
      <c r="AK35">
        <v>169631</v>
      </c>
      <c r="AL35">
        <v>144179</v>
      </c>
      <c r="AM35">
        <v>157321</v>
      </c>
      <c r="AN35">
        <v>145386</v>
      </c>
      <c r="AO35">
        <v>142656</v>
      </c>
      <c r="AP35">
        <v>130878</v>
      </c>
      <c r="AQ35">
        <v>96431</v>
      </c>
      <c r="AR35">
        <v>374831</v>
      </c>
      <c r="AS35">
        <v>297841</v>
      </c>
      <c r="AT35">
        <v>15271</v>
      </c>
      <c r="AU35">
        <v>37997</v>
      </c>
      <c r="AV35">
        <v>41156</v>
      </c>
      <c r="AW35">
        <v>54605</v>
      </c>
      <c r="AX35">
        <v>58004</v>
      </c>
      <c r="AY35">
        <v>65302</v>
      </c>
      <c r="AZ35">
        <v>65602</v>
      </c>
      <c r="BA35">
        <v>46594</v>
      </c>
      <c r="BB35">
        <v>144427</v>
      </c>
      <c r="BC35">
        <v>145680</v>
      </c>
      <c r="BD35">
        <v>0.22399797206878461</v>
      </c>
      <c r="BE35">
        <v>0.28545072444669473</v>
      </c>
      <c r="BF35">
        <v>0.34709288651864662</v>
      </c>
      <c r="BG35">
        <v>0.39896551249776457</v>
      </c>
      <c r="BH35">
        <v>0.45775852400179451</v>
      </c>
      <c r="BI35">
        <v>0.50124543467962535</v>
      </c>
      <c r="BJ35">
        <v>0.48318486793665938</v>
      </c>
      <c r="BK35">
        <v>0.38531231408288003</v>
      </c>
      <c r="BL35">
        <v>0.48912003384356084</v>
      </c>
      <c r="BM35">
        <v>322524</v>
      </c>
      <c r="BN35">
        <v>4.2218621009934368E-5</v>
      </c>
      <c r="BO35">
        <v>955</v>
      </c>
      <c r="BP35">
        <v>1.2178448368250298E-5</v>
      </c>
      <c r="BQ35">
        <v>203</v>
      </c>
      <c r="BR35">
        <v>53.351379214634079</v>
      </c>
      <c r="BS35">
        <v>56902</v>
      </c>
      <c r="BT35">
        <v>0.44652356865652115</v>
      </c>
      <c r="BU35">
        <v>0.28642403959359874</v>
      </c>
      <c r="BV35">
        <v>0.16173472724894258</v>
      </c>
      <c r="BW35">
        <v>7.3423123882614572E-2</v>
      </c>
      <c r="BX35">
        <v>3.189454061832294E-2</v>
      </c>
      <c r="BY35">
        <v>7.2336764284120962E-3</v>
      </c>
      <c r="BZ35">
        <v>8.6519307449117455E-3</v>
      </c>
      <c r="CA35">
        <v>7.5601746111118619E-3</v>
      </c>
      <c r="CB35">
        <v>0.91026081377527046</v>
      </c>
    </row>
    <row r="36" spans="1:80" x14ac:dyDescent="0.3">
      <c r="A36">
        <v>33</v>
      </c>
      <c r="B36">
        <v>243495</v>
      </c>
      <c r="C36">
        <v>992054</v>
      </c>
      <c r="D36">
        <v>331440</v>
      </c>
      <c r="E36">
        <v>4928</v>
      </c>
      <c r="F36">
        <v>326512</v>
      </c>
      <c r="G36">
        <v>1235549</v>
      </c>
      <c r="H36">
        <v>114949</v>
      </c>
      <c r="I36">
        <v>455274</v>
      </c>
      <c r="J36">
        <v>1570223</v>
      </c>
      <c r="K36">
        <v>12940</v>
      </c>
      <c r="L36">
        <v>3075</v>
      </c>
      <c r="M36">
        <v>617849</v>
      </c>
      <c r="N36">
        <v>374205</v>
      </c>
      <c r="O36">
        <v>0.3772022490711191</v>
      </c>
      <c r="P36">
        <v>132086</v>
      </c>
      <c r="Q36">
        <v>192836</v>
      </c>
      <c r="R36">
        <v>7855</v>
      </c>
      <c r="S36">
        <v>316689</v>
      </c>
      <c r="T36">
        <v>3511</v>
      </c>
      <c r="U36">
        <v>152669</v>
      </c>
      <c r="V36">
        <v>91190</v>
      </c>
      <c r="W36">
        <v>46201</v>
      </c>
      <c r="X36">
        <v>18249</v>
      </c>
      <c r="Y36">
        <v>6486</v>
      </c>
      <c r="Z36">
        <v>12613</v>
      </c>
      <c r="AA36">
        <v>15218</v>
      </c>
      <c r="AB36">
        <v>14148</v>
      </c>
      <c r="AC36">
        <v>9408</v>
      </c>
      <c r="AD36">
        <v>5609</v>
      </c>
      <c r="AE36">
        <v>2227</v>
      </c>
      <c r="AF36">
        <v>99</v>
      </c>
      <c r="AG36">
        <v>88</v>
      </c>
      <c r="AH36">
        <v>3234</v>
      </c>
      <c r="AI36">
        <v>0.15876324474552719</v>
      </c>
      <c r="AJ36">
        <v>57.149549043973224</v>
      </c>
      <c r="AK36">
        <v>169869</v>
      </c>
      <c r="AL36">
        <v>144558</v>
      </c>
      <c r="AM36">
        <v>157631</v>
      </c>
      <c r="AN36">
        <v>146853</v>
      </c>
      <c r="AO36">
        <v>140618</v>
      </c>
      <c r="AP36">
        <v>132236</v>
      </c>
      <c r="AQ36">
        <v>100289</v>
      </c>
      <c r="AR36">
        <v>375424</v>
      </c>
      <c r="AS36">
        <v>302203</v>
      </c>
      <c r="AT36">
        <v>14897</v>
      </c>
      <c r="AU36">
        <v>38191</v>
      </c>
      <c r="AV36">
        <v>41428</v>
      </c>
      <c r="AW36">
        <v>54954</v>
      </c>
      <c r="AX36">
        <v>59334</v>
      </c>
      <c r="AY36">
        <v>64565</v>
      </c>
      <c r="AZ36">
        <v>66603</v>
      </c>
      <c r="BA36">
        <v>49130</v>
      </c>
      <c r="BB36">
        <v>145206</v>
      </c>
      <c r="BC36">
        <v>149380</v>
      </c>
      <c r="BD36">
        <v>0.22482618959315709</v>
      </c>
      <c r="BE36">
        <v>0.28658393170907182</v>
      </c>
      <c r="BF36">
        <v>0.34862431882053657</v>
      </c>
      <c r="BG36">
        <v>0.40403668975097545</v>
      </c>
      <c r="BH36">
        <v>0.45915174444239004</v>
      </c>
      <c r="BI36">
        <v>0.50366768504794457</v>
      </c>
      <c r="BJ36">
        <v>0.48988423456211549</v>
      </c>
      <c r="BK36">
        <v>0.38677868223661782</v>
      </c>
      <c r="BL36">
        <v>0.49430349797983475</v>
      </c>
      <c r="BM36">
        <v>334674</v>
      </c>
      <c r="BN36">
        <v>4.9370765546327987E-5</v>
      </c>
      <c r="BO36">
        <v>1016</v>
      </c>
      <c r="BP36">
        <v>1.5377779432462815E-5</v>
      </c>
      <c r="BQ36">
        <v>222</v>
      </c>
      <c r="BR36">
        <v>53.446305405812573</v>
      </c>
      <c r="BS36">
        <v>56975</v>
      </c>
      <c r="BT36">
        <v>0.44455621572334997</v>
      </c>
      <c r="BU36">
        <v>0.28620380805344936</v>
      </c>
      <c r="BV36">
        <v>0.16231969036367205</v>
      </c>
      <c r="BW36">
        <v>7.4388567770602307E-2</v>
      </c>
      <c r="BX36">
        <v>3.2531718088926305E-2</v>
      </c>
      <c r="BY36">
        <v>7.3466973256113505E-3</v>
      </c>
      <c r="BZ36">
        <v>8.7590809369293629E-3</v>
      </c>
      <c r="CA36">
        <v>7.7128607531160975E-3</v>
      </c>
      <c r="CB36">
        <v>0.90915134604086123</v>
      </c>
    </row>
    <row r="37" spans="1:80" x14ac:dyDescent="0.3">
      <c r="A37">
        <v>34</v>
      </c>
      <c r="B37">
        <v>242209</v>
      </c>
      <c r="C37">
        <v>997325</v>
      </c>
      <c r="D37">
        <v>343296</v>
      </c>
      <c r="E37">
        <v>5042</v>
      </c>
      <c r="F37">
        <v>338254</v>
      </c>
      <c r="G37">
        <v>1239534</v>
      </c>
      <c r="H37">
        <v>118084</v>
      </c>
      <c r="I37">
        <v>468209</v>
      </c>
      <c r="J37">
        <v>1586293</v>
      </c>
      <c r="K37">
        <v>12935</v>
      </c>
      <c r="L37">
        <v>3135</v>
      </c>
      <c r="M37">
        <v>618365</v>
      </c>
      <c r="N37">
        <v>378960</v>
      </c>
      <c r="O37">
        <v>0.37997643696889177</v>
      </c>
      <c r="P37">
        <v>138346</v>
      </c>
      <c r="Q37">
        <v>200675</v>
      </c>
      <c r="R37">
        <v>7839</v>
      </c>
      <c r="S37">
        <v>320094</v>
      </c>
      <c r="T37">
        <v>3405</v>
      </c>
      <c r="U37">
        <v>154014</v>
      </c>
      <c r="V37">
        <v>92085</v>
      </c>
      <c r="W37">
        <v>47211</v>
      </c>
      <c r="X37">
        <v>18506</v>
      </c>
      <c r="Y37">
        <v>6759</v>
      </c>
      <c r="Z37">
        <v>12788</v>
      </c>
      <c r="AA37">
        <v>15366</v>
      </c>
      <c r="AB37">
        <v>14485</v>
      </c>
      <c r="AC37">
        <v>9553</v>
      </c>
      <c r="AD37">
        <v>5690</v>
      </c>
      <c r="AE37">
        <v>2304</v>
      </c>
      <c r="AF37">
        <v>104</v>
      </c>
      <c r="AG37">
        <v>95</v>
      </c>
      <c r="AH37">
        <v>3463</v>
      </c>
      <c r="AI37">
        <v>0.15934399408908592</v>
      </c>
      <c r="AJ37">
        <v>57.343550770529873</v>
      </c>
      <c r="AK37">
        <v>169626</v>
      </c>
      <c r="AL37">
        <v>145307</v>
      </c>
      <c r="AM37">
        <v>157685</v>
      </c>
      <c r="AN37">
        <v>148210</v>
      </c>
      <c r="AO37">
        <v>139254</v>
      </c>
      <c r="AP37">
        <v>132985</v>
      </c>
      <c r="AQ37">
        <v>104258</v>
      </c>
      <c r="AR37">
        <v>375284</v>
      </c>
      <c r="AS37">
        <v>307108</v>
      </c>
      <c r="AT37">
        <v>14589</v>
      </c>
      <c r="AU37">
        <v>38191</v>
      </c>
      <c r="AV37">
        <v>41801</v>
      </c>
      <c r="AW37">
        <v>55343</v>
      </c>
      <c r="AX37">
        <v>60547</v>
      </c>
      <c r="AY37">
        <v>63987</v>
      </c>
      <c r="AZ37">
        <v>67249</v>
      </c>
      <c r="BA37">
        <v>51842</v>
      </c>
      <c r="BB37">
        <v>145818</v>
      </c>
      <c r="BC37">
        <v>153150</v>
      </c>
      <c r="BD37">
        <v>0.22514826736467286</v>
      </c>
      <c r="BE37">
        <v>0.28767368399320059</v>
      </c>
      <c r="BF37">
        <v>0.35097187430637028</v>
      </c>
      <c r="BG37">
        <v>0.4085216921935092</v>
      </c>
      <c r="BH37">
        <v>0.45949847042095737</v>
      </c>
      <c r="BI37">
        <v>0.5056886114975373</v>
      </c>
      <c r="BJ37">
        <v>0.49724721364307772</v>
      </c>
      <c r="BK37">
        <v>0.38855373530446274</v>
      </c>
      <c r="BL37">
        <v>0.49868450186904933</v>
      </c>
      <c r="BM37">
        <v>346759</v>
      </c>
      <c r="BN37">
        <v>4.9212042590199219E-5</v>
      </c>
      <c r="BO37">
        <v>1077</v>
      </c>
      <c r="BP37">
        <v>1.5328341134652217E-5</v>
      </c>
      <c r="BQ37">
        <v>241</v>
      </c>
      <c r="BR37">
        <v>53.589115275234718</v>
      </c>
      <c r="BS37">
        <v>57187</v>
      </c>
      <c r="BT37">
        <v>0.44308380505608874</v>
      </c>
      <c r="BU37">
        <v>0.28542702088153493</v>
      </c>
      <c r="BV37">
        <v>0.16388591525725382</v>
      </c>
      <c r="BW37">
        <v>7.453440897632399E-2</v>
      </c>
      <c r="BX37">
        <v>3.3068849828798506E-2</v>
      </c>
      <c r="BY37">
        <v>7.4206259744136055E-3</v>
      </c>
      <c r="BZ37">
        <v>8.9344382876477228E-3</v>
      </c>
      <c r="CA37">
        <v>7.3546402760181354E-3</v>
      </c>
      <c r="CB37">
        <v>0.90807371051078267</v>
      </c>
    </row>
    <row r="38" spans="1:80" x14ac:dyDescent="0.3">
      <c r="A38">
        <v>35</v>
      </c>
      <c r="B38">
        <v>241229</v>
      </c>
      <c r="C38">
        <v>1001957</v>
      </c>
      <c r="D38">
        <v>355515</v>
      </c>
      <c r="E38">
        <v>5139</v>
      </c>
      <c r="F38">
        <v>350376</v>
      </c>
      <c r="G38">
        <v>1243186</v>
      </c>
      <c r="H38">
        <v>121277</v>
      </c>
      <c r="I38">
        <v>481114</v>
      </c>
      <c r="J38">
        <v>1602391</v>
      </c>
      <c r="K38">
        <v>12905</v>
      </c>
      <c r="L38">
        <v>3193</v>
      </c>
      <c r="M38">
        <v>618355</v>
      </c>
      <c r="N38">
        <v>383602</v>
      </c>
      <c r="O38">
        <v>0.38285275715424916</v>
      </c>
      <c r="P38">
        <v>144664</v>
      </c>
      <c r="Q38">
        <v>208521</v>
      </c>
      <c r="R38">
        <v>7846</v>
      </c>
      <c r="S38">
        <v>323435</v>
      </c>
      <c r="T38">
        <v>3341</v>
      </c>
      <c r="U38">
        <v>155352</v>
      </c>
      <c r="V38">
        <v>93069</v>
      </c>
      <c r="W38">
        <v>47943</v>
      </c>
      <c r="X38">
        <v>18954</v>
      </c>
      <c r="Y38">
        <v>6967</v>
      </c>
      <c r="Z38">
        <v>12860</v>
      </c>
      <c r="AA38">
        <v>15649</v>
      </c>
      <c r="AB38">
        <v>14635</v>
      </c>
      <c r="AC38">
        <v>9837</v>
      </c>
      <c r="AD38">
        <v>5744</v>
      </c>
      <c r="AE38">
        <v>2393</v>
      </c>
      <c r="AF38">
        <v>99</v>
      </c>
      <c r="AG38">
        <v>100</v>
      </c>
      <c r="AH38">
        <v>3690</v>
      </c>
      <c r="AI38">
        <v>0.15984536055599294</v>
      </c>
      <c r="AJ38">
        <v>57.549350629037384</v>
      </c>
      <c r="AK38">
        <v>168938</v>
      </c>
      <c r="AL38">
        <v>146169</v>
      </c>
      <c r="AM38">
        <v>157635</v>
      </c>
      <c r="AN38">
        <v>149911</v>
      </c>
      <c r="AO38">
        <v>138312</v>
      </c>
      <c r="AP38">
        <v>132805</v>
      </c>
      <c r="AQ38">
        <v>108187</v>
      </c>
      <c r="AR38">
        <v>375556</v>
      </c>
      <c r="AS38">
        <v>311294</v>
      </c>
      <c r="AT38">
        <v>14583</v>
      </c>
      <c r="AU38">
        <v>38099</v>
      </c>
      <c r="AV38">
        <v>42244</v>
      </c>
      <c r="AW38">
        <v>55661</v>
      </c>
      <c r="AX38">
        <v>61751</v>
      </c>
      <c r="AY38">
        <v>63652</v>
      </c>
      <c r="AZ38">
        <v>67516</v>
      </c>
      <c r="BA38">
        <v>54679</v>
      </c>
      <c r="BB38">
        <v>147105</v>
      </c>
      <c r="BC38">
        <v>156154</v>
      </c>
      <c r="BD38">
        <v>0.22552060519243747</v>
      </c>
      <c r="BE38">
        <v>0.28900792917786944</v>
      </c>
      <c r="BF38">
        <v>0.35310051701715989</v>
      </c>
      <c r="BG38">
        <v>0.41191773785779562</v>
      </c>
      <c r="BH38">
        <v>0.46020591127306382</v>
      </c>
      <c r="BI38">
        <v>0.50838447347614923</v>
      </c>
      <c r="BJ38">
        <v>0.5054119256472589</v>
      </c>
      <c r="BK38">
        <v>0.39169924059261468</v>
      </c>
      <c r="BL38">
        <v>0.5016286854227836</v>
      </c>
      <c r="BM38">
        <v>359205</v>
      </c>
      <c r="BN38">
        <v>4.9871861491361711E-5</v>
      </c>
      <c r="BO38">
        <v>1139</v>
      </c>
      <c r="BP38">
        <v>1.4478927529750174E-5</v>
      </c>
      <c r="BQ38">
        <v>259</v>
      </c>
      <c r="BR38">
        <v>53.733122199907307</v>
      </c>
      <c r="BS38">
        <v>57491</v>
      </c>
      <c r="BT38">
        <v>0.44148972467914227</v>
      </c>
      <c r="BU38">
        <v>0.28534159208419724</v>
      </c>
      <c r="BV38">
        <v>0.16424240833573922</v>
      </c>
      <c r="BW38">
        <v>7.5564945801947461E-2</v>
      </c>
      <c r="BX38">
        <v>3.3361329098973783E-2</v>
      </c>
      <c r="BY38">
        <v>7.4704782819804069E-3</v>
      </c>
      <c r="BZ38">
        <v>8.5905848230833758E-3</v>
      </c>
      <c r="CA38">
        <v>7.5137620483833548E-3</v>
      </c>
      <c r="CB38">
        <v>0.9069461716974877</v>
      </c>
    </row>
    <row r="39" spans="1:80" x14ac:dyDescent="0.3">
      <c r="A39">
        <v>36</v>
      </c>
      <c r="B39">
        <v>240248</v>
      </c>
      <c r="C39">
        <v>1006249</v>
      </c>
      <c r="D39">
        <v>368034</v>
      </c>
      <c r="E39">
        <v>5262</v>
      </c>
      <c r="F39">
        <v>362772</v>
      </c>
      <c r="G39">
        <v>1246497</v>
      </c>
      <c r="H39">
        <v>124423</v>
      </c>
      <c r="I39">
        <v>494062</v>
      </c>
      <c r="J39">
        <v>1618485</v>
      </c>
      <c r="K39">
        <v>12948</v>
      </c>
      <c r="L39">
        <v>3146</v>
      </c>
      <c r="M39">
        <v>618415</v>
      </c>
      <c r="N39">
        <v>387834</v>
      </c>
      <c r="O39">
        <v>0.38542547619923101</v>
      </c>
      <c r="P39">
        <v>151309</v>
      </c>
      <c r="Q39">
        <v>216324</v>
      </c>
      <c r="R39">
        <v>7803</v>
      </c>
      <c r="S39">
        <v>326773</v>
      </c>
      <c r="T39">
        <v>3338</v>
      </c>
      <c r="U39">
        <v>156214</v>
      </c>
      <c r="V39">
        <v>93853</v>
      </c>
      <c r="W39">
        <v>48773</v>
      </c>
      <c r="X39">
        <v>19494</v>
      </c>
      <c r="Y39">
        <v>7219</v>
      </c>
      <c r="Z39">
        <v>13068</v>
      </c>
      <c r="AA39">
        <v>15840</v>
      </c>
      <c r="AB39">
        <v>14951</v>
      </c>
      <c r="AC39">
        <v>9895</v>
      </c>
      <c r="AD39">
        <v>5862</v>
      </c>
      <c r="AE39">
        <v>2462</v>
      </c>
      <c r="AF39">
        <v>91</v>
      </c>
      <c r="AG39">
        <v>112</v>
      </c>
      <c r="AH39">
        <v>3954</v>
      </c>
      <c r="AI39">
        <v>0.16058674587581284</v>
      </c>
      <c r="AJ39">
        <v>57.738511837538738</v>
      </c>
      <c r="AK39">
        <v>168210</v>
      </c>
      <c r="AL39">
        <v>147385</v>
      </c>
      <c r="AM39">
        <v>157297</v>
      </c>
      <c r="AN39">
        <v>151086</v>
      </c>
      <c r="AO39">
        <v>138329</v>
      </c>
      <c r="AP39">
        <v>132001</v>
      </c>
      <c r="AQ39">
        <v>111941</v>
      </c>
      <c r="AR39">
        <v>376359</v>
      </c>
      <c r="AS39">
        <v>314295</v>
      </c>
      <c r="AT39">
        <v>14487</v>
      </c>
      <c r="AU39">
        <v>37979</v>
      </c>
      <c r="AV39">
        <v>42734</v>
      </c>
      <c r="AW39">
        <v>55844</v>
      </c>
      <c r="AX39">
        <v>62765</v>
      </c>
      <c r="AY39">
        <v>63748</v>
      </c>
      <c r="AZ39">
        <v>67321</v>
      </c>
      <c r="BA39">
        <v>57443</v>
      </c>
      <c r="BB39">
        <v>148617</v>
      </c>
      <c r="BC39">
        <v>158504</v>
      </c>
      <c r="BD39">
        <v>0.22578324713156173</v>
      </c>
      <c r="BE39">
        <v>0.28994809512501274</v>
      </c>
      <c r="BF39">
        <v>0.35502266413218309</v>
      </c>
      <c r="BG39">
        <v>0.4154256516156361</v>
      </c>
      <c r="BH39">
        <v>0.46084335171945146</v>
      </c>
      <c r="BI39">
        <v>0.51000371209309026</v>
      </c>
      <c r="BJ39">
        <v>0.51315425090002764</v>
      </c>
      <c r="BK39">
        <v>0.39488095143201041</v>
      </c>
      <c r="BL39">
        <v>0.50431600884519323</v>
      </c>
      <c r="BM39">
        <v>371988</v>
      </c>
      <c r="BN39">
        <v>5.0541637886011762E-5</v>
      </c>
      <c r="BO39">
        <v>1202</v>
      </c>
      <c r="BP39">
        <v>2.3265198391973668E-5</v>
      </c>
      <c r="BQ39">
        <v>288</v>
      </c>
      <c r="BR39">
        <v>53.891815074193097</v>
      </c>
      <c r="BS39">
        <v>57642</v>
      </c>
      <c r="BT39">
        <v>0.43950058286102983</v>
      </c>
      <c r="BU39">
        <v>0.28479187058148503</v>
      </c>
      <c r="BV39">
        <v>0.16544425953282846</v>
      </c>
      <c r="BW39">
        <v>7.6301571517957051E-2</v>
      </c>
      <c r="BX39">
        <v>3.3961715506699658E-2</v>
      </c>
      <c r="BY39">
        <v>7.2466293825947815E-3</v>
      </c>
      <c r="BZ39">
        <v>8.7067056225537728E-3</v>
      </c>
      <c r="CA39">
        <v>7.4057409534073991E-3</v>
      </c>
      <c r="CB39">
        <v>0.90592870483413257</v>
      </c>
    </row>
    <row r="40" spans="1:80" x14ac:dyDescent="0.3">
      <c r="A40">
        <v>37</v>
      </c>
      <c r="B40">
        <v>239097</v>
      </c>
      <c r="C40">
        <v>1010267</v>
      </c>
      <c r="D40">
        <v>380706</v>
      </c>
      <c r="E40">
        <v>5368</v>
      </c>
      <c r="F40">
        <v>375338</v>
      </c>
      <c r="G40">
        <v>1249364</v>
      </c>
      <c r="H40">
        <v>127513</v>
      </c>
      <c r="I40">
        <v>506758</v>
      </c>
      <c r="J40">
        <v>1634271</v>
      </c>
      <c r="K40">
        <v>12696</v>
      </c>
      <c r="L40">
        <v>3090</v>
      </c>
      <c r="M40">
        <v>618328</v>
      </c>
      <c r="N40">
        <v>391939</v>
      </c>
      <c r="O40">
        <v>0.38795585721398401</v>
      </c>
      <c r="P40">
        <v>158125</v>
      </c>
      <c r="Q40">
        <v>224176</v>
      </c>
      <c r="R40">
        <v>7852</v>
      </c>
      <c r="S40">
        <v>330089</v>
      </c>
      <c r="T40">
        <v>3316</v>
      </c>
      <c r="U40">
        <v>157068</v>
      </c>
      <c r="V40">
        <v>95025</v>
      </c>
      <c r="W40">
        <v>49454</v>
      </c>
      <c r="X40">
        <v>19887</v>
      </c>
      <c r="Y40">
        <v>7494</v>
      </c>
      <c r="Z40">
        <v>13059</v>
      </c>
      <c r="AA40">
        <v>16038</v>
      </c>
      <c r="AB40">
        <v>15115</v>
      </c>
      <c r="AC40">
        <v>10080</v>
      </c>
      <c r="AD40">
        <v>5921</v>
      </c>
      <c r="AE40">
        <v>2576</v>
      </c>
      <c r="AF40">
        <v>104</v>
      </c>
      <c r="AG40">
        <v>118</v>
      </c>
      <c r="AH40">
        <v>4201</v>
      </c>
      <c r="AI40">
        <v>0.16076736430924199</v>
      </c>
      <c r="AJ40">
        <v>57.922914024886524</v>
      </c>
      <c r="AK40">
        <v>167461</v>
      </c>
      <c r="AL40">
        <v>148351</v>
      </c>
      <c r="AM40">
        <v>156704</v>
      </c>
      <c r="AN40">
        <v>152615</v>
      </c>
      <c r="AO40">
        <v>138076</v>
      </c>
      <c r="AP40">
        <v>131381</v>
      </c>
      <c r="AQ40">
        <v>115679</v>
      </c>
      <c r="AR40">
        <v>377529</v>
      </c>
      <c r="AS40">
        <v>316926</v>
      </c>
      <c r="AT40">
        <v>14296</v>
      </c>
      <c r="AU40">
        <v>37696</v>
      </c>
      <c r="AV40">
        <v>43194</v>
      </c>
      <c r="AW40">
        <v>55882</v>
      </c>
      <c r="AX40">
        <v>63948</v>
      </c>
      <c r="AY40">
        <v>63759</v>
      </c>
      <c r="AZ40">
        <v>67334</v>
      </c>
      <c r="BA40">
        <v>60126</v>
      </c>
      <c r="BB40">
        <v>150289</v>
      </c>
      <c r="BC40">
        <v>160760</v>
      </c>
      <c r="BD40">
        <v>0.2251031583473167</v>
      </c>
      <c r="BE40">
        <v>0.29116082803621141</v>
      </c>
      <c r="BF40">
        <v>0.35660863794159692</v>
      </c>
      <c r="BG40">
        <v>0.41901516888903451</v>
      </c>
      <c r="BH40">
        <v>0.46176743242851764</v>
      </c>
      <c r="BI40">
        <v>0.51250941917019965</v>
      </c>
      <c r="BJ40">
        <v>0.51976590392378907</v>
      </c>
      <c r="BK40">
        <v>0.39808597485226299</v>
      </c>
      <c r="BL40">
        <v>0.50724774868581313</v>
      </c>
      <c r="BM40">
        <v>384907</v>
      </c>
      <c r="BN40">
        <v>5.5228100057309159E-5</v>
      </c>
      <c r="BO40">
        <v>1271</v>
      </c>
      <c r="BP40">
        <v>2.0010181180184479E-5</v>
      </c>
      <c r="BQ40">
        <v>313</v>
      </c>
      <c r="BR40">
        <v>54.038257315302928</v>
      </c>
      <c r="BS40">
        <v>57971</v>
      </c>
      <c r="BT40">
        <v>0.43718600712852151</v>
      </c>
      <c r="BU40">
        <v>0.28540554708961535</v>
      </c>
      <c r="BV40">
        <v>0.16592700332270308</v>
      </c>
      <c r="BW40">
        <v>7.7008076763949315E-2</v>
      </c>
      <c r="BX40">
        <v>3.4473365695210735E-2</v>
      </c>
      <c r="BY40">
        <v>7.2828138259470824E-3</v>
      </c>
      <c r="BZ40">
        <v>8.7676476388453342E-3</v>
      </c>
      <c r="CA40">
        <v>7.3740185285197952E-3</v>
      </c>
      <c r="CB40">
        <v>0.90491963812086806</v>
      </c>
    </row>
    <row r="41" spans="1:80" x14ac:dyDescent="0.3">
      <c r="A41">
        <v>38</v>
      </c>
      <c r="B41">
        <v>238440</v>
      </c>
      <c r="C41">
        <v>1013859</v>
      </c>
      <c r="D41">
        <v>393611</v>
      </c>
      <c r="E41">
        <v>5452</v>
      </c>
      <c r="F41">
        <v>388159</v>
      </c>
      <c r="G41">
        <v>1252299</v>
      </c>
      <c r="H41">
        <v>130741</v>
      </c>
      <c r="I41">
        <v>519657</v>
      </c>
      <c r="J41">
        <v>1650398</v>
      </c>
      <c r="K41">
        <v>12899</v>
      </c>
      <c r="L41">
        <v>3228</v>
      </c>
      <c r="M41">
        <v>618256</v>
      </c>
      <c r="N41">
        <v>395603</v>
      </c>
      <c r="O41">
        <v>0.39019528356507166</v>
      </c>
      <c r="P41">
        <v>165244</v>
      </c>
      <c r="Q41">
        <v>231945</v>
      </c>
      <c r="R41">
        <v>7769</v>
      </c>
      <c r="S41">
        <v>333390</v>
      </c>
      <c r="T41">
        <v>3301</v>
      </c>
      <c r="U41">
        <v>157758</v>
      </c>
      <c r="V41">
        <v>95963</v>
      </c>
      <c r="W41">
        <v>50068</v>
      </c>
      <c r="X41">
        <v>20254</v>
      </c>
      <c r="Y41">
        <v>7739</v>
      </c>
      <c r="Z41">
        <v>13165</v>
      </c>
      <c r="AA41">
        <v>16132</v>
      </c>
      <c r="AB41">
        <v>15393</v>
      </c>
      <c r="AC41">
        <v>10270</v>
      </c>
      <c r="AD41">
        <v>5962</v>
      </c>
      <c r="AE41">
        <v>2665</v>
      </c>
      <c r="AF41">
        <v>115</v>
      </c>
      <c r="AG41">
        <v>119</v>
      </c>
      <c r="AH41">
        <v>4488</v>
      </c>
      <c r="AI41">
        <v>0.16132587467739123</v>
      </c>
      <c r="AJ41">
        <v>58.088009949368434</v>
      </c>
      <c r="AK41">
        <v>166196</v>
      </c>
      <c r="AL41">
        <v>149674</v>
      </c>
      <c r="AM41">
        <v>155755</v>
      </c>
      <c r="AN41">
        <v>153794</v>
      </c>
      <c r="AO41">
        <v>138263</v>
      </c>
      <c r="AP41">
        <v>130968</v>
      </c>
      <c r="AQ41">
        <v>119209</v>
      </c>
      <c r="AR41">
        <v>379038</v>
      </c>
      <c r="AS41">
        <v>318951</v>
      </c>
      <c r="AT41">
        <v>14430</v>
      </c>
      <c r="AU41">
        <v>37342</v>
      </c>
      <c r="AV41">
        <v>43694</v>
      </c>
      <c r="AW41">
        <v>55712</v>
      </c>
      <c r="AX41">
        <v>64883</v>
      </c>
      <c r="AY41">
        <v>63925</v>
      </c>
      <c r="AZ41">
        <v>67470</v>
      </c>
      <c r="BA41">
        <v>62577</v>
      </c>
      <c r="BB41">
        <v>152064</v>
      </c>
      <c r="BC41">
        <v>162503</v>
      </c>
      <c r="BD41">
        <v>0.2246865147175624</v>
      </c>
      <c r="BE41">
        <v>0.29192778972967914</v>
      </c>
      <c r="BF41">
        <v>0.35768996179897916</v>
      </c>
      <c r="BG41">
        <v>0.42188251817366085</v>
      </c>
      <c r="BH41">
        <v>0.46234350476989505</v>
      </c>
      <c r="BI41">
        <v>0.51516400952904529</v>
      </c>
      <c r="BJ41">
        <v>0.52493519784580023</v>
      </c>
      <c r="BK41">
        <v>0.40118405014800629</v>
      </c>
      <c r="BL41">
        <v>0.50949205363833316</v>
      </c>
      <c r="BM41">
        <v>398099</v>
      </c>
      <c r="BN41">
        <v>5.4300131198699351E-5</v>
      </c>
      <c r="BO41">
        <v>1339</v>
      </c>
      <c r="BP41">
        <v>1.1977970117360151E-5</v>
      </c>
      <c r="BQ41">
        <v>328</v>
      </c>
      <c r="BR41">
        <v>54.196522521837245</v>
      </c>
      <c r="BS41">
        <v>58460</v>
      </c>
      <c r="BT41">
        <v>0.43524639423076922</v>
      </c>
      <c r="BU41">
        <v>0.28544399853324642</v>
      </c>
      <c r="BV41">
        <v>0.16669297995436766</v>
      </c>
      <c r="BW41">
        <v>7.772775423728813E-2</v>
      </c>
      <c r="BX41">
        <v>3.4888873044328556E-2</v>
      </c>
      <c r="BY41">
        <v>7.2466521037135526E-3</v>
      </c>
      <c r="BZ41">
        <v>8.6060688291675954E-3</v>
      </c>
      <c r="CA41">
        <v>7.249510863968695E-3</v>
      </c>
      <c r="CB41">
        <v>0.90401961323464719</v>
      </c>
    </row>
    <row r="42" spans="1:80" x14ac:dyDescent="0.3">
      <c r="A42">
        <v>39</v>
      </c>
      <c r="B42">
        <v>237347</v>
      </c>
      <c r="C42">
        <v>1017430</v>
      </c>
      <c r="D42">
        <v>406629</v>
      </c>
      <c r="E42">
        <v>5548</v>
      </c>
      <c r="F42">
        <v>401081</v>
      </c>
      <c r="G42">
        <v>1254777</v>
      </c>
      <c r="H42">
        <v>133963</v>
      </c>
      <c r="I42">
        <v>532267</v>
      </c>
      <c r="J42">
        <v>1666230</v>
      </c>
      <c r="K42">
        <v>12610</v>
      </c>
      <c r="L42">
        <v>3222</v>
      </c>
      <c r="M42">
        <v>618253</v>
      </c>
      <c r="N42">
        <v>399177</v>
      </c>
      <c r="O42">
        <v>0.39233853926068624</v>
      </c>
      <c r="P42">
        <v>172379</v>
      </c>
      <c r="Q42">
        <v>239630</v>
      </c>
      <c r="R42">
        <v>7685</v>
      </c>
      <c r="S42">
        <v>336750</v>
      </c>
      <c r="T42">
        <v>3360</v>
      </c>
      <c r="U42">
        <v>158489</v>
      </c>
      <c r="V42">
        <v>96934</v>
      </c>
      <c r="W42">
        <v>50619</v>
      </c>
      <c r="X42">
        <v>20718</v>
      </c>
      <c r="Y42">
        <v>7890</v>
      </c>
      <c r="Z42">
        <v>13264</v>
      </c>
      <c r="AA42">
        <v>16240</v>
      </c>
      <c r="AB42">
        <v>15591</v>
      </c>
      <c r="AC42">
        <v>10384</v>
      </c>
      <c r="AD42">
        <v>6090</v>
      </c>
      <c r="AE42">
        <v>2748</v>
      </c>
      <c r="AF42">
        <v>98</v>
      </c>
      <c r="AG42">
        <v>112</v>
      </c>
      <c r="AH42">
        <v>4824</v>
      </c>
      <c r="AI42">
        <v>0.16165009507060776</v>
      </c>
      <c r="AJ42">
        <v>58.247739724483125</v>
      </c>
      <c r="AK42">
        <v>165057</v>
      </c>
      <c r="AL42">
        <v>157320</v>
      </c>
      <c r="AM42">
        <v>148172</v>
      </c>
      <c r="AN42">
        <v>155136</v>
      </c>
      <c r="AO42">
        <v>138120</v>
      </c>
      <c r="AP42">
        <v>130819</v>
      </c>
      <c r="AQ42">
        <v>122806</v>
      </c>
      <c r="AR42">
        <v>374177</v>
      </c>
      <c r="AS42">
        <v>320876</v>
      </c>
      <c r="AT42">
        <v>13979</v>
      </c>
      <c r="AU42">
        <v>37046</v>
      </c>
      <c r="AV42">
        <v>46353</v>
      </c>
      <c r="AW42">
        <v>53166</v>
      </c>
      <c r="AX42">
        <v>65847</v>
      </c>
      <c r="AY42">
        <v>63938</v>
      </c>
      <c r="AZ42">
        <v>67637</v>
      </c>
      <c r="BA42">
        <v>65190</v>
      </c>
      <c r="BB42">
        <v>151529</v>
      </c>
      <c r="BC42">
        <v>164249</v>
      </c>
      <c r="BD42">
        <v>0.22444367703278262</v>
      </c>
      <c r="BE42">
        <v>0.29464149504195269</v>
      </c>
      <c r="BF42">
        <v>0.35881273115028478</v>
      </c>
      <c r="BG42">
        <v>0.42444693688118812</v>
      </c>
      <c r="BH42">
        <v>0.46291630466261224</v>
      </c>
      <c r="BI42">
        <v>0.51702734312294085</v>
      </c>
      <c r="BJ42">
        <v>0.53083725550868854</v>
      </c>
      <c r="BK42">
        <v>0.40496609893178898</v>
      </c>
      <c r="BL42">
        <v>0.51187686209002858</v>
      </c>
      <c r="BM42">
        <v>411453</v>
      </c>
      <c r="BN42">
        <v>5.6583759504676927E-5</v>
      </c>
      <c r="BO42">
        <v>1410</v>
      </c>
      <c r="BP42">
        <v>1.5939087184416036E-5</v>
      </c>
      <c r="BQ42">
        <v>348</v>
      </c>
      <c r="BR42">
        <v>54.320343998637128</v>
      </c>
      <c r="BS42">
        <v>57963</v>
      </c>
      <c r="BT42">
        <v>0.43347996941085609</v>
      </c>
      <c r="BU42">
        <v>0.28563496450195475</v>
      </c>
      <c r="BV42">
        <v>0.16710455581383024</v>
      </c>
      <c r="BW42">
        <v>7.8496992824675246E-2</v>
      </c>
      <c r="BX42">
        <v>3.5283517448683681E-2</v>
      </c>
      <c r="BY42">
        <v>7.1748294698443125E-3</v>
      </c>
      <c r="BZ42">
        <v>8.4105925330027562E-3</v>
      </c>
      <c r="CA42">
        <v>7.2011129688955827E-3</v>
      </c>
      <c r="CB42">
        <v>0.90315202675927153</v>
      </c>
    </row>
    <row r="43" spans="1:80" x14ac:dyDescent="0.3">
      <c r="A43">
        <v>40</v>
      </c>
      <c r="B43">
        <v>236759</v>
      </c>
      <c r="C43">
        <v>1020131</v>
      </c>
      <c r="D43">
        <v>420182</v>
      </c>
      <c r="E43">
        <v>5669</v>
      </c>
      <c r="F43">
        <v>414513</v>
      </c>
      <c r="G43">
        <v>1256890</v>
      </c>
      <c r="H43">
        <v>137190</v>
      </c>
      <c r="I43">
        <v>544987</v>
      </c>
      <c r="J43">
        <v>1682177</v>
      </c>
      <c r="K43">
        <v>12720</v>
      </c>
      <c r="L43">
        <v>3227</v>
      </c>
      <c r="M43">
        <v>617570</v>
      </c>
      <c r="N43">
        <v>402561</v>
      </c>
      <c r="O43">
        <v>0.39461696586026695</v>
      </c>
      <c r="P43">
        <v>179755</v>
      </c>
      <c r="Q43">
        <v>247372</v>
      </c>
      <c r="R43">
        <v>7742</v>
      </c>
      <c r="S43">
        <v>340049</v>
      </c>
      <c r="T43">
        <v>3299</v>
      </c>
      <c r="U43">
        <v>159325</v>
      </c>
      <c r="V43">
        <v>97672</v>
      </c>
      <c r="W43">
        <v>51110</v>
      </c>
      <c r="X43">
        <v>21088</v>
      </c>
      <c r="Y43">
        <v>8091</v>
      </c>
      <c r="Z43">
        <v>13381</v>
      </c>
      <c r="AA43">
        <v>16407</v>
      </c>
      <c r="AB43">
        <v>15800</v>
      </c>
      <c r="AC43">
        <v>10445</v>
      </c>
      <c r="AD43">
        <v>6188</v>
      </c>
      <c r="AE43">
        <v>2832</v>
      </c>
      <c r="AF43">
        <v>100</v>
      </c>
      <c r="AG43">
        <v>122</v>
      </c>
      <c r="AH43">
        <v>5105</v>
      </c>
      <c r="AI43">
        <v>0.1621493388579619</v>
      </c>
      <c r="AJ43">
        <v>58.401313092922564</v>
      </c>
      <c r="AK43">
        <v>164022</v>
      </c>
      <c r="AL43">
        <v>157845</v>
      </c>
      <c r="AM43">
        <v>147402</v>
      </c>
      <c r="AN43">
        <v>156497</v>
      </c>
      <c r="AO43">
        <v>138041</v>
      </c>
      <c r="AP43">
        <v>130426</v>
      </c>
      <c r="AQ43">
        <v>125898</v>
      </c>
      <c r="AR43">
        <v>375901</v>
      </c>
      <c r="AS43">
        <v>322363</v>
      </c>
      <c r="AT43">
        <v>13589</v>
      </c>
      <c r="AU43">
        <v>36941</v>
      </c>
      <c r="AV43">
        <v>46715</v>
      </c>
      <c r="AW43">
        <v>52894</v>
      </c>
      <c r="AX43">
        <v>66728</v>
      </c>
      <c r="AY43">
        <v>64493</v>
      </c>
      <c r="AZ43">
        <v>67545</v>
      </c>
      <c r="BA43">
        <v>67245</v>
      </c>
      <c r="BB43">
        <v>152931</v>
      </c>
      <c r="BC43">
        <v>165974</v>
      </c>
      <c r="BD43">
        <v>0.2252197875894697</v>
      </c>
      <c r="BE43">
        <v>0.29595489245779089</v>
      </c>
      <c r="BF43">
        <v>0.35884180675974547</v>
      </c>
      <c r="BG43">
        <v>0.4263851703227538</v>
      </c>
      <c r="BH43">
        <v>0.46720177338616786</v>
      </c>
      <c r="BI43">
        <v>0.51787987057795226</v>
      </c>
      <c r="BJ43">
        <v>0.53412286136396125</v>
      </c>
      <c r="BK43">
        <v>0.40683850269086808</v>
      </c>
      <c r="BL43">
        <v>0.51486678061688218</v>
      </c>
      <c r="BM43">
        <v>425287</v>
      </c>
      <c r="BN43">
        <v>5.0919332638496607E-5</v>
      </c>
      <c r="BO43">
        <v>1474</v>
      </c>
      <c r="BP43">
        <v>1.5912291449530189E-5</v>
      </c>
      <c r="BQ43">
        <v>368</v>
      </c>
      <c r="BR43">
        <v>54.444958418327317</v>
      </c>
      <c r="BS43">
        <v>58253</v>
      </c>
      <c r="BT43">
        <v>0.43229780704718568</v>
      </c>
      <c r="BU43">
        <v>0.28554943968441104</v>
      </c>
      <c r="BV43">
        <v>0.1674814208511991</v>
      </c>
      <c r="BW43">
        <v>7.8929780955027076E-2</v>
      </c>
      <c r="BX43">
        <v>3.5741551462177133E-2</v>
      </c>
      <c r="BY43">
        <v>7.3570760593661359E-3</v>
      </c>
      <c r="BZ43">
        <v>8.3350060381903197E-3</v>
      </c>
      <c r="CA43">
        <v>7.2039861549579708E-3</v>
      </c>
      <c r="CB43">
        <v>0.90222298686788549</v>
      </c>
    </row>
    <row r="44" spans="1:80" x14ac:dyDescent="0.3">
      <c r="A44">
        <v>41</v>
      </c>
      <c r="B44">
        <v>236549</v>
      </c>
      <c r="C44">
        <v>1022447</v>
      </c>
      <c r="D44">
        <v>433702</v>
      </c>
      <c r="E44">
        <v>5771</v>
      </c>
      <c r="F44">
        <v>427931</v>
      </c>
      <c r="G44">
        <v>1258996</v>
      </c>
      <c r="H44">
        <v>140442</v>
      </c>
      <c r="I44">
        <v>557640</v>
      </c>
      <c r="J44">
        <v>1698082</v>
      </c>
      <c r="K44">
        <v>12653</v>
      </c>
      <c r="L44">
        <v>3252</v>
      </c>
      <c r="M44">
        <v>616711</v>
      </c>
      <c r="N44">
        <v>405736</v>
      </c>
      <c r="O44">
        <v>0.39682839306096063</v>
      </c>
      <c r="P44">
        <v>187206</v>
      </c>
      <c r="Q44">
        <v>255059</v>
      </c>
      <c r="R44">
        <v>7687</v>
      </c>
      <c r="S44">
        <v>343267</v>
      </c>
      <c r="T44">
        <v>3218</v>
      </c>
      <c r="U44">
        <v>159516</v>
      </c>
      <c r="V44">
        <v>98980</v>
      </c>
      <c r="W44">
        <v>51685</v>
      </c>
      <c r="X44">
        <v>21383</v>
      </c>
      <c r="Y44">
        <v>8295</v>
      </c>
      <c r="Z44">
        <v>13411</v>
      </c>
      <c r="AA44">
        <v>16693</v>
      </c>
      <c r="AB44">
        <v>15795</v>
      </c>
      <c r="AC44">
        <v>10563</v>
      </c>
      <c r="AD44">
        <v>6310</v>
      </c>
      <c r="AE44">
        <v>2899</v>
      </c>
      <c r="AF44">
        <v>93</v>
      </c>
      <c r="AG44">
        <v>113</v>
      </c>
      <c r="AH44">
        <v>5384</v>
      </c>
      <c r="AI44">
        <v>0.16236419740915276</v>
      </c>
      <c r="AJ44">
        <v>58.553820711004199</v>
      </c>
      <c r="AK44">
        <v>162699</v>
      </c>
      <c r="AL44">
        <v>157716</v>
      </c>
      <c r="AM44">
        <v>147276</v>
      </c>
      <c r="AN44">
        <v>157560</v>
      </c>
      <c r="AO44">
        <v>138942</v>
      </c>
      <c r="AP44">
        <v>129415</v>
      </c>
      <c r="AQ44">
        <v>128839</v>
      </c>
      <c r="AR44">
        <v>377832</v>
      </c>
      <c r="AS44">
        <v>324200</v>
      </c>
      <c r="AT44">
        <v>13668</v>
      </c>
      <c r="AU44">
        <v>36705</v>
      </c>
      <c r="AV44">
        <v>46815</v>
      </c>
      <c r="AW44">
        <v>52888</v>
      </c>
      <c r="AX44">
        <v>67500</v>
      </c>
      <c r="AY44">
        <v>65587</v>
      </c>
      <c r="AZ44">
        <v>67052</v>
      </c>
      <c r="BA44">
        <v>69189</v>
      </c>
      <c r="BB44">
        <v>154440</v>
      </c>
      <c r="BC44">
        <v>167776</v>
      </c>
      <c r="BD44">
        <v>0.22560064905131563</v>
      </c>
      <c r="BE44">
        <v>0.29683101270638362</v>
      </c>
      <c r="BF44">
        <v>0.35910806920340044</v>
      </c>
      <c r="BG44">
        <v>0.42840822543792839</v>
      </c>
      <c r="BH44">
        <v>0.47204588965179717</v>
      </c>
      <c r="BI44">
        <v>0.51811613800564071</v>
      </c>
      <c r="BJ44">
        <v>0.53701907031256069</v>
      </c>
      <c r="BK44">
        <v>0.40875309661436832</v>
      </c>
      <c r="BL44">
        <v>0.5175077112893276</v>
      </c>
      <c r="BM44">
        <v>439086</v>
      </c>
      <c r="BN44">
        <v>5.0039873041693538E-5</v>
      </c>
      <c r="BO44">
        <v>1537</v>
      </c>
      <c r="BP44">
        <v>1.5091390282415511E-5</v>
      </c>
      <c r="BQ44">
        <v>387</v>
      </c>
      <c r="BR44">
        <v>54.520311442112387</v>
      </c>
      <c r="BS44">
        <v>58582</v>
      </c>
      <c r="BT44">
        <v>0.42949251299577035</v>
      </c>
      <c r="BU44">
        <v>0.28729283140145689</v>
      </c>
      <c r="BV44">
        <v>0.16759762661096636</v>
      </c>
      <c r="BW44">
        <v>7.9343120624095015E-2</v>
      </c>
      <c r="BX44">
        <v>3.6273908367711376E-2</v>
      </c>
      <c r="BY44">
        <v>7.4434717475773604E-3</v>
      </c>
      <c r="BZ44">
        <v>8.3520319122413356E-3</v>
      </c>
      <c r="CA44">
        <v>6.9386398654568528E-3</v>
      </c>
      <c r="CB44">
        <v>0.90131455414286443</v>
      </c>
    </row>
    <row r="45" spans="1:80" x14ac:dyDescent="0.3">
      <c r="A45">
        <v>42</v>
      </c>
      <c r="B45">
        <v>236203</v>
      </c>
      <c r="C45">
        <v>1025985</v>
      </c>
      <c r="D45">
        <v>446011</v>
      </c>
      <c r="E45">
        <v>5872</v>
      </c>
      <c r="F45">
        <v>440139</v>
      </c>
      <c r="G45">
        <v>1262188</v>
      </c>
      <c r="H45">
        <v>143638</v>
      </c>
      <c r="I45">
        <v>570249</v>
      </c>
      <c r="J45">
        <v>1713887</v>
      </c>
      <c r="K45">
        <v>12609</v>
      </c>
      <c r="L45">
        <v>3196</v>
      </c>
      <c r="M45">
        <v>616417</v>
      </c>
      <c r="N45">
        <v>409568</v>
      </c>
      <c r="O45">
        <v>0.39919492000370377</v>
      </c>
      <c r="P45">
        <v>193997</v>
      </c>
      <c r="Q45">
        <v>262823</v>
      </c>
      <c r="R45">
        <v>7764</v>
      </c>
      <c r="S45">
        <v>346430</v>
      </c>
      <c r="T45">
        <v>3163</v>
      </c>
      <c r="U45">
        <v>160309</v>
      </c>
      <c r="V45">
        <v>100047</v>
      </c>
      <c r="W45">
        <v>52308</v>
      </c>
      <c r="X45">
        <v>21838</v>
      </c>
      <c r="Y45">
        <v>8442</v>
      </c>
      <c r="Z45">
        <v>13535</v>
      </c>
      <c r="AA45">
        <v>16865</v>
      </c>
      <c r="AB45">
        <v>15922</v>
      </c>
      <c r="AC45">
        <v>10677</v>
      </c>
      <c r="AD45">
        <v>6448</v>
      </c>
      <c r="AE45">
        <v>2969</v>
      </c>
      <c r="AF45">
        <v>101</v>
      </c>
      <c r="AG45">
        <v>107</v>
      </c>
      <c r="AH45">
        <v>5688</v>
      </c>
      <c r="AI45">
        <v>0.16266895851238378</v>
      </c>
      <c r="AJ45">
        <v>58.764119755449642</v>
      </c>
      <c r="AK45">
        <v>161376</v>
      </c>
      <c r="AL45">
        <v>157817</v>
      </c>
      <c r="AM45">
        <v>147462</v>
      </c>
      <c r="AN45">
        <v>158012</v>
      </c>
      <c r="AO45">
        <v>140351</v>
      </c>
      <c r="AP45">
        <v>128391</v>
      </c>
      <c r="AQ45">
        <v>132576</v>
      </c>
      <c r="AR45">
        <v>379618</v>
      </c>
      <c r="AS45">
        <v>327174</v>
      </c>
      <c r="AT45">
        <v>13308</v>
      </c>
      <c r="AU45">
        <v>36507</v>
      </c>
      <c r="AV45">
        <v>46667</v>
      </c>
      <c r="AW45">
        <v>53189</v>
      </c>
      <c r="AX45">
        <v>68049</v>
      </c>
      <c r="AY45">
        <v>66777</v>
      </c>
      <c r="AZ45">
        <v>66654</v>
      </c>
      <c r="BA45">
        <v>71725</v>
      </c>
      <c r="BB45">
        <v>156017</v>
      </c>
      <c r="BC45">
        <v>170377</v>
      </c>
      <c r="BD45">
        <v>0.22622323022010707</v>
      </c>
      <c r="BE45">
        <v>0.29570325123402424</v>
      </c>
      <c r="BF45">
        <v>0.36069631498284305</v>
      </c>
      <c r="BG45">
        <v>0.43065716527858644</v>
      </c>
      <c r="BH45">
        <v>0.47578570868750492</v>
      </c>
      <c r="BI45">
        <v>0.5191485384489567</v>
      </c>
      <c r="BJ45">
        <v>0.54101043929519677</v>
      </c>
      <c r="BK45">
        <v>0.41098419990622154</v>
      </c>
      <c r="BL45">
        <v>0.52075348285621714</v>
      </c>
      <c r="BM45">
        <v>451699</v>
      </c>
      <c r="BN45">
        <v>6.179745014213413E-5</v>
      </c>
      <c r="BO45">
        <v>1615</v>
      </c>
      <c r="BP45">
        <v>1.5053225034622418E-5</v>
      </c>
      <c r="BQ45">
        <v>406</v>
      </c>
      <c r="BR45">
        <v>54.700334978073599</v>
      </c>
      <c r="BS45">
        <v>59152</v>
      </c>
      <c r="BT45">
        <v>0.42777522140008023</v>
      </c>
      <c r="BU45">
        <v>0.28768353629878612</v>
      </c>
      <c r="BV45">
        <v>0.16789249761928782</v>
      </c>
      <c r="BW45">
        <v>8.0009153746022924E-2</v>
      </c>
      <c r="BX45">
        <v>3.6639590935822891E-2</v>
      </c>
      <c r="BY45">
        <v>7.0803557722130496E-3</v>
      </c>
      <c r="BZ45">
        <v>8.6586747153603906E-3</v>
      </c>
      <c r="CA45">
        <v>7.1240263332320005E-3</v>
      </c>
      <c r="CB45">
        <v>0.90033500049479487</v>
      </c>
    </row>
    <row r="46" spans="1:80" x14ac:dyDescent="0.3">
      <c r="A46">
        <v>43</v>
      </c>
      <c r="B46">
        <v>236088</v>
      </c>
      <c r="C46">
        <v>1028951</v>
      </c>
      <c r="D46">
        <v>458567</v>
      </c>
      <c r="E46">
        <v>5950</v>
      </c>
      <c r="F46">
        <v>452617</v>
      </c>
      <c r="G46">
        <v>1265039</v>
      </c>
      <c r="H46">
        <v>146885</v>
      </c>
      <c r="I46">
        <v>582697</v>
      </c>
      <c r="J46">
        <v>1729582</v>
      </c>
      <c r="K46">
        <v>12448</v>
      </c>
      <c r="L46">
        <v>3247</v>
      </c>
      <c r="M46">
        <v>615770</v>
      </c>
      <c r="N46">
        <v>413181</v>
      </c>
      <c r="O46">
        <v>0.40155556484225197</v>
      </c>
      <c r="P46">
        <v>201042</v>
      </c>
      <c r="Q46">
        <v>270716</v>
      </c>
      <c r="R46">
        <v>7893</v>
      </c>
      <c r="S46">
        <v>349483</v>
      </c>
      <c r="T46">
        <v>3053</v>
      </c>
      <c r="U46">
        <v>161197</v>
      </c>
      <c r="V46">
        <v>100819</v>
      </c>
      <c r="W46">
        <v>53030</v>
      </c>
      <c r="X46">
        <v>22100</v>
      </c>
      <c r="Y46">
        <v>8735</v>
      </c>
      <c r="Z46">
        <v>13553</v>
      </c>
      <c r="AA46">
        <v>17023</v>
      </c>
      <c r="AB46">
        <v>16064</v>
      </c>
      <c r="AC46">
        <v>10849</v>
      </c>
      <c r="AD46">
        <v>6531</v>
      </c>
      <c r="AE46">
        <v>3052</v>
      </c>
      <c r="AF46">
        <v>112</v>
      </c>
      <c r="AG46">
        <v>116</v>
      </c>
      <c r="AH46">
        <v>5976</v>
      </c>
      <c r="AI46">
        <v>0.16288261076864619</v>
      </c>
      <c r="AJ46">
        <v>58.958233800682997</v>
      </c>
      <c r="AK46">
        <v>159609</v>
      </c>
      <c r="AL46">
        <v>157980</v>
      </c>
      <c r="AM46">
        <v>147846</v>
      </c>
      <c r="AN46">
        <v>158381</v>
      </c>
      <c r="AO46">
        <v>142086</v>
      </c>
      <c r="AP46">
        <v>126964</v>
      </c>
      <c r="AQ46">
        <v>136085</v>
      </c>
      <c r="AR46">
        <v>380778</v>
      </c>
      <c r="AS46">
        <v>330584</v>
      </c>
      <c r="AT46">
        <v>13532</v>
      </c>
      <c r="AU46">
        <v>36134</v>
      </c>
      <c r="AV46">
        <v>46703</v>
      </c>
      <c r="AW46">
        <v>53504</v>
      </c>
      <c r="AX46">
        <v>68419</v>
      </c>
      <c r="AY46">
        <v>68284</v>
      </c>
      <c r="AZ46">
        <v>66110</v>
      </c>
      <c r="BA46">
        <v>74027</v>
      </c>
      <c r="BB46">
        <v>157232</v>
      </c>
      <c r="BC46">
        <v>173112</v>
      </c>
      <c r="BD46">
        <v>0.22639074237668302</v>
      </c>
      <c r="BE46">
        <v>0.29562602861121662</v>
      </c>
      <c r="BF46">
        <v>0.36189007480757002</v>
      </c>
      <c r="BG46">
        <v>0.43198994828925186</v>
      </c>
      <c r="BH46">
        <v>0.48058218262179242</v>
      </c>
      <c r="BI46">
        <v>0.52069878075674991</v>
      </c>
      <c r="BJ46">
        <v>0.54397619135099384</v>
      </c>
      <c r="BK46">
        <v>0.41292301551034988</v>
      </c>
      <c r="BL46">
        <v>0.52365510732521836</v>
      </c>
      <c r="BM46">
        <v>464543</v>
      </c>
      <c r="BN46">
        <v>6.3239157053656059E-5</v>
      </c>
      <c r="BO46">
        <v>1695</v>
      </c>
      <c r="BP46">
        <v>2.0552726042438216E-5</v>
      </c>
      <c r="BQ46">
        <v>432</v>
      </c>
      <c r="BR46">
        <v>54.901642090113342</v>
      </c>
      <c r="BS46">
        <v>59585</v>
      </c>
      <c r="BT46">
        <v>0.42632245347047215</v>
      </c>
      <c r="BU46">
        <v>0.28748893025389055</v>
      </c>
      <c r="BV46">
        <v>0.16856265293326925</v>
      </c>
      <c r="BW46">
        <v>8.038282414534241E-2</v>
      </c>
      <c r="BX46">
        <v>3.7243139197025626E-2</v>
      </c>
      <c r="BY46">
        <v>7.4530289147294142E-3</v>
      </c>
      <c r="BZ46">
        <v>8.55247904332407E-3</v>
      </c>
      <c r="CA46">
        <v>7.1753859824502941E-3</v>
      </c>
      <c r="CB46">
        <v>0.8993501632102896</v>
      </c>
    </row>
    <row r="47" spans="1:80" x14ac:dyDescent="0.3">
      <c r="A47">
        <v>44</v>
      </c>
      <c r="B47">
        <v>235747</v>
      </c>
      <c r="C47">
        <v>1031856</v>
      </c>
      <c r="D47">
        <v>471417</v>
      </c>
      <c r="E47">
        <v>6023</v>
      </c>
      <c r="F47">
        <v>465394</v>
      </c>
      <c r="G47">
        <v>1267603</v>
      </c>
      <c r="H47">
        <v>150104</v>
      </c>
      <c r="I47">
        <v>595174</v>
      </c>
      <c r="J47">
        <v>1745278</v>
      </c>
      <c r="K47">
        <v>12477</v>
      </c>
      <c r="L47">
        <v>3219</v>
      </c>
      <c r="M47">
        <v>615391</v>
      </c>
      <c r="N47">
        <v>416465</v>
      </c>
      <c r="O47">
        <v>0.40360767393899927</v>
      </c>
      <c r="P47">
        <v>208353</v>
      </c>
      <c r="Q47">
        <v>278375</v>
      </c>
      <c r="R47">
        <v>7659</v>
      </c>
      <c r="S47">
        <v>352701</v>
      </c>
      <c r="T47">
        <v>3218</v>
      </c>
      <c r="U47">
        <v>161888</v>
      </c>
      <c r="V47">
        <v>101587</v>
      </c>
      <c r="W47">
        <v>53691</v>
      </c>
      <c r="X47">
        <v>22365</v>
      </c>
      <c r="Y47">
        <v>8952</v>
      </c>
      <c r="Z47">
        <v>13608</v>
      </c>
      <c r="AA47">
        <v>17151</v>
      </c>
      <c r="AB47">
        <v>16217</v>
      </c>
      <c r="AC47">
        <v>10988</v>
      </c>
      <c r="AD47">
        <v>6624</v>
      </c>
      <c r="AE47">
        <v>3147</v>
      </c>
      <c r="AF47">
        <v>132</v>
      </c>
      <c r="AG47">
        <v>115</v>
      </c>
      <c r="AH47">
        <v>6258</v>
      </c>
      <c r="AI47">
        <v>0.163235806130167</v>
      </c>
      <c r="AJ47">
        <v>59.128433361747085</v>
      </c>
      <c r="AK47">
        <v>157904</v>
      </c>
      <c r="AL47">
        <v>158135</v>
      </c>
      <c r="AM47">
        <v>148688</v>
      </c>
      <c r="AN47">
        <v>158421</v>
      </c>
      <c r="AO47">
        <v>143693</v>
      </c>
      <c r="AP47">
        <v>126101</v>
      </c>
      <c r="AQ47">
        <v>138914</v>
      </c>
      <c r="AR47">
        <v>381912</v>
      </c>
      <c r="AS47">
        <v>333905</v>
      </c>
      <c r="AT47">
        <v>13638</v>
      </c>
      <c r="AU47">
        <v>35725</v>
      </c>
      <c r="AV47">
        <v>46762</v>
      </c>
      <c r="AW47">
        <v>53950</v>
      </c>
      <c r="AX47">
        <v>68681</v>
      </c>
      <c r="AY47">
        <v>69644</v>
      </c>
      <c r="AZ47">
        <v>65660</v>
      </c>
      <c r="BA47">
        <v>76043</v>
      </c>
      <c r="BB47">
        <v>158288</v>
      </c>
      <c r="BC47">
        <v>175690</v>
      </c>
      <c r="BD47">
        <v>0.22624506028979632</v>
      </c>
      <c r="BE47">
        <v>0.29570936225377054</v>
      </c>
      <c r="BF47">
        <v>0.36284030991068544</v>
      </c>
      <c r="BG47">
        <v>0.43353469552647694</v>
      </c>
      <c r="BH47">
        <v>0.48467218305693388</v>
      </c>
      <c r="BI47">
        <v>0.52069372962942406</v>
      </c>
      <c r="BJ47">
        <v>0.547410628158429</v>
      </c>
      <c r="BK47">
        <v>0.4144619702968223</v>
      </c>
      <c r="BL47">
        <v>0.5261676225273656</v>
      </c>
      <c r="BM47">
        <v>477675</v>
      </c>
      <c r="BN47">
        <v>6.3111242242247772E-5</v>
      </c>
      <c r="BO47">
        <v>1775</v>
      </c>
      <c r="BP47">
        <v>9.4666863363371648E-6</v>
      </c>
      <c r="BQ47">
        <v>444</v>
      </c>
      <c r="BR47">
        <v>55.012045364696583</v>
      </c>
      <c r="BS47">
        <v>59981</v>
      </c>
      <c r="BT47">
        <v>0.42485674375591603</v>
      </c>
      <c r="BU47">
        <v>0.28745179400151549</v>
      </c>
      <c r="BV47">
        <v>0.16923967066194431</v>
      </c>
      <c r="BW47">
        <v>8.0743988321620261E-2</v>
      </c>
      <c r="BX47">
        <v>3.77078032590039E-2</v>
      </c>
      <c r="BY47">
        <v>7.1035536753375371E-3</v>
      </c>
      <c r="BZ47">
        <v>8.4041822284596016E-3</v>
      </c>
      <c r="CA47">
        <v>6.9315990878573456E-3</v>
      </c>
      <c r="CB47">
        <v>0.89848770944001466</v>
      </c>
    </row>
    <row r="48" spans="1:80" x14ac:dyDescent="0.3">
      <c r="A48">
        <v>45</v>
      </c>
      <c r="B48">
        <v>235546</v>
      </c>
      <c r="C48">
        <v>1034637</v>
      </c>
      <c r="D48">
        <v>484558</v>
      </c>
      <c r="E48">
        <v>6109</v>
      </c>
      <c r="F48">
        <v>478449</v>
      </c>
      <c r="G48">
        <v>1270183</v>
      </c>
      <c r="H48">
        <v>153412</v>
      </c>
      <c r="I48">
        <v>607887</v>
      </c>
      <c r="J48">
        <v>1761299</v>
      </c>
      <c r="K48">
        <v>12713</v>
      </c>
      <c r="L48">
        <v>3308</v>
      </c>
      <c r="M48">
        <v>615114</v>
      </c>
      <c r="N48">
        <v>419523</v>
      </c>
      <c r="O48">
        <v>0.40547844316412424</v>
      </c>
      <c r="P48">
        <v>215906</v>
      </c>
      <c r="Q48">
        <v>286089</v>
      </c>
      <c r="R48">
        <v>7714</v>
      </c>
      <c r="S48">
        <v>355898</v>
      </c>
      <c r="T48">
        <v>3197</v>
      </c>
      <c r="U48">
        <v>162515</v>
      </c>
      <c r="V48">
        <v>102313</v>
      </c>
      <c r="W48">
        <v>54162</v>
      </c>
      <c r="X48">
        <v>22783</v>
      </c>
      <c r="Y48">
        <v>9119</v>
      </c>
      <c r="Z48">
        <v>13719</v>
      </c>
      <c r="AA48">
        <v>17306</v>
      </c>
      <c r="AB48">
        <v>16230</v>
      </c>
      <c r="AC48">
        <v>11216</v>
      </c>
      <c r="AD48">
        <v>6671</v>
      </c>
      <c r="AE48">
        <v>3242</v>
      </c>
      <c r="AF48">
        <v>132</v>
      </c>
      <c r="AG48">
        <v>115</v>
      </c>
      <c r="AH48">
        <v>6558</v>
      </c>
      <c r="AI48">
        <v>0.16359293769352337</v>
      </c>
      <c r="AJ48">
        <v>59.294996936997492</v>
      </c>
      <c r="AK48">
        <v>156756</v>
      </c>
      <c r="AL48">
        <v>157741</v>
      </c>
      <c r="AM48">
        <v>149613</v>
      </c>
      <c r="AN48">
        <v>158474</v>
      </c>
      <c r="AO48">
        <v>145435</v>
      </c>
      <c r="AP48">
        <v>125567</v>
      </c>
      <c r="AQ48">
        <v>141051</v>
      </c>
      <c r="AR48">
        <v>383396</v>
      </c>
      <c r="AS48">
        <v>336744</v>
      </c>
      <c r="AT48">
        <v>13460</v>
      </c>
      <c r="AU48">
        <v>35316</v>
      </c>
      <c r="AV48">
        <v>46719</v>
      </c>
      <c r="AW48">
        <v>54431</v>
      </c>
      <c r="AX48">
        <v>69019</v>
      </c>
      <c r="AY48">
        <v>70899</v>
      </c>
      <c r="AZ48">
        <v>65459</v>
      </c>
      <c r="BA48">
        <v>77680</v>
      </c>
      <c r="BB48">
        <v>159475</v>
      </c>
      <c r="BC48">
        <v>178013</v>
      </c>
      <c r="BD48">
        <v>0.2252928117584016</v>
      </c>
      <c r="BE48">
        <v>0.29617537609118744</v>
      </c>
      <c r="BF48">
        <v>0.36381196821131856</v>
      </c>
      <c r="BG48">
        <v>0.43552254628519504</v>
      </c>
      <c r="BH48">
        <v>0.48749613229277683</v>
      </c>
      <c r="BI48">
        <v>0.52130734986103033</v>
      </c>
      <c r="BJ48">
        <v>0.55072278821135623</v>
      </c>
      <c r="BK48">
        <v>0.41595373973646049</v>
      </c>
      <c r="BL48">
        <v>0.52863005725417533</v>
      </c>
      <c r="BM48">
        <v>491116</v>
      </c>
      <c r="BN48">
        <v>5.3535592902754956E-5</v>
      </c>
      <c r="BO48">
        <v>1843</v>
      </c>
      <c r="BP48">
        <v>1.4958474487534473E-5</v>
      </c>
      <c r="BQ48">
        <v>463</v>
      </c>
      <c r="BR48">
        <v>55.166323108636128</v>
      </c>
      <c r="BS48">
        <v>60404</v>
      </c>
      <c r="BT48">
        <v>0.42360480153064412</v>
      </c>
      <c r="BU48">
        <v>0.28752217366849825</v>
      </c>
      <c r="BV48">
        <v>0.16919770980256421</v>
      </c>
      <c r="BW48">
        <v>8.1721686208338737E-2</v>
      </c>
      <c r="BX48">
        <v>3.7953628789954667E-2</v>
      </c>
      <c r="BY48">
        <v>6.9857582107301502E-3</v>
      </c>
      <c r="BZ48">
        <v>8.6274331601138635E-3</v>
      </c>
      <c r="CA48">
        <v>6.9384278236052158E-3</v>
      </c>
      <c r="CB48">
        <v>0.8976962806894333</v>
      </c>
    </row>
    <row r="49" spans="1:80" x14ac:dyDescent="0.3">
      <c r="A49">
        <v>46</v>
      </c>
      <c r="B49">
        <v>235247</v>
      </c>
      <c r="C49">
        <v>1036940</v>
      </c>
      <c r="D49">
        <v>497886</v>
      </c>
      <c r="E49">
        <v>6188</v>
      </c>
      <c r="F49">
        <v>491698</v>
      </c>
      <c r="G49">
        <v>1272187</v>
      </c>
      <c r="H49">
        <v>156701</v>
      </c>
      <c r="I49">
        <v>620274</v>
      </c>
      <c r="J49">
        <v>1776975</v>
      </c>
      <c r="K49">
        <v>12387</v>
      </c>
      <c r="L49">
        <v>3289</v>
      </c>
      <c r="M49">
        <v>614384</v>
      </c>
      <c r="N49">
        <v>422556</v>
      </c>
      <c r="O49">
        <v>0.40750284490905936</v>
      </c>
      <c r="P49">
        <v>223644</v>
      </c>
      <c r="Q49">
        <v>294060</v>
      </c>
      <c r="R49">
        <v>7971</v>
      </c>
      <c r="S49">
        <v>359042</v>
      </c>
      <c r="T49">
        <v>3144</v>
      </c>
      <c r="U49">
        <v>163258</v>
      </c>
      <c r="V49">
        <v>102945</v>
      </c>
      <c r="W49">
        <v>54753</v>
      </c>
      <c r="X49">
        <v>23053</v>
      </c>
      <c r="Y49">
        <v>9263</v>
      </c>
      <c r="Z49">
        <v>13789</v>
      </c>
      <c r="AA49">
        <v>17377</v>
      </c>
      <c r="AB49">
        <v>16427</v>
      </c>
      <c r="AC49">
        <v>11422</v>
      </c>
      <c r="AD49">
        <v>6702</v>
      </c>
      <c r="AE49">
        <v>3311</v>
      </c>
      <c r="AF49">
        <v>142</v>
      </c>
      <c r="AG49">
        <v>114</v>
      </c>
      <c r="AH49">
        <v>6902</v>
      </c>
      <c r="AI49">
        <v>0.16396406630127131</v>
      </c>
      <c r="AJ49">
        <v>59.44563797461165</v>
      </c>
      <c r="AK49">
        <v>155628</v>
      </c>
      <c r="AL49">
        <v>157164</v>
      </c>
      <c r="AM49">
        <v>150773</v>
      </c>
      <c r="AN49">
        <v>158329</v>
      </c>
      <c r="AO49">
        <v>146688</v>
      </c>
      <c r="AP49">
        <v>125789</v>
      </c>
      <c r="AQ49">
        <v>142569</v>
      </c>
      <c r="AR49">
        <v>384573</v>
      </c>
      <c r="AS49">
        <v>339575</v>
      </c>
      <c r="AT49">
        <v>13407</v>
      </c>
      <c r="AU49">
        <v>35020</v>
      </c>
      <c r="AV49">
        <v>46598</v>
      </c>
      <c r="AW49">
        <v>55062</v>
      </c>
      <c r="AX49">
        <v>69237</v>
      </c>
      <c r="AY49">
        <v>71948</v>
      </c>
      <c r="AZ49">
        <v>65683</v>
      </c>
      <c r="BA49">
        <v>79008</v>
      </c>
      <c r="BB49">
        <v>160568</v>
      </c>
      <c r="BC49">
        <v>180370</v>
      </c>
      <c r="BD49">
        <v>0.22502377464209525</v>
      </c>
      <c r="BE49">
        <v>0.2964928355094042</v>
      </c>
      <c r="BF49">
        <v>0.36519801290682019</v>
      </c>
      <c r="BG49">
        <v>0.43729828395303449</v>
      </c>
      <c r="BH49">
        <v>0.49048320244328097</v>
      </c>
      <c r="BI49">
        <v>0.52216807510990626</v>
      </c>
      <c r="BJ49">
        <v>0.55417376849104649</v>
      </c>
      <c r="BK49">
        <v>0.4175228110137737</v>
      </c>
      <c r="BL49">
        <v>0.53116395494367963</v>
      </c>
      <c r="BM49">
        <v>504788</v>
      </c>
      <c r="BN49">
        <v>6.760012482441654E-5</v>
      </c>
      <c r="BO49">
        <v>1929</v>
      </c>
      <c r="BP49">
        <v>1.3362815372268385E-5</v>
      </c>
      <c r="BQ49">
        <v>480</v>
      </c>
      <c r="BR49">
        <v>55.298803121439683</v>
      </c>
      <c r="BS49">
        <v>60906</v>
      </c>
      <c r="BT49">
        <v>0.42255763277794883</v>
      </c>
      <c r="BU49">
        <v>0.28717221693170941</v>
      </c>
      <c r="BV49">
        <v>0.1698851282491903</v>
      </c>
      <c r="BW49">
        <v>8.2281396408974944E-2</v>
      </c>
      <c r="BX49">
        <v>3.8103625632176501E-2</v>
      </c>
      <c r="BY49">
        <v>7.4586306555154865E-3</v>
      </c>
      <c r="BZ49">
        <v>8.637925345031737E-3</v>
      </c>
      <c r="CA49">
        <v>7.151014586335009E-3</v>
      </c>
      <c r="CB49">
        <v>0.89683422745384012</v>
      </c>
    </row>
    <row r="50" spans="1:80" x14ac:dyDescent="0.3">
      <c r="A50">
        <v>47</v>
      </c>
      <c r="B50">
        <v>235078</v>
      </c>
      <c r="C50">
        <v>1039093</v>
      </c>
      <c r="D50">
        <v>511426</v>
      </c>
      <c r="E50">
        <v>6283</v>
      </c>
      <c r="F50">
        <v>505143</v>
      </c>
      <c r="G50">
        <v>1274171</v>
      </c>
      <c r="H50">
        <v>160061</v>
      </c>
      <c r="I50">
        <v>632800</v>
      </c>
      <c r="J50">
        <v>1792861</v>
      </c>
      <c r="K50">
        <v>12526</v>
      </c>
      <c r="L50">
        <v>3360</v>
      </c>
      <c r="M50">
        <v>614001</v>
      </c>
      <c r="N50">
        <v>425092</v>
      </c>
      <c r="O50">
        <v>0.40909908930192002</v>
      </c>
      <c r="P50">
        <v>231612</v>
      </c>
      <c r="Q50">
        <v>301802</v>
      </c>
      <c r="R50">
        <v>7742</v>
      </c>
      <c r="S50">
        <v>362166</v>
      </c>
      <c r="T50">
        <v>3124</v>
      </c>
      <c r="U50">
        <v>163818</v>
      </c>
      <c r="V50">
        <v>103541</v>
      </c>
      <c r="W50">
        <v>55451</v>
      </c>
      <c r="X50">
        <v>23213</v>
      </c>
      <c r="Y50">
        <v>9456</v>
      </c>
      <c r="Z50">
        <v>13771</v>
      </c>
      <c r="AA50">
        <v>17391</v>
      </c>
      <c r="AB50">
        <v>16527</v>
      </c>
      <c r="AC50">
        <v>11508</v>
      </c>
      <c r="AD50">
        <v>6794</v>
      </c>
      <c r="AE50">
        <v>3385</v>
      </c>
      <c r="AF50">
        <v>124</v>
      </c>
      <c r="AG50">
        <v>113</v>
      </c>
      <c r="AH50">
        <v>7264</v>
      </c>
      <c r="AI50">
        <v>0.16375984492768625</v>
      </c>
      <c r="AJ50">
        <v>59.57159626622002</v>
      </c>
      <c r="AK50">
        <v>154496</v>
      </c>
      <c r="AL50">
        <v>156582</v>
      </c>
      <c r="AM50">
        <v>151865</v>
      </c>
      <c r="AN50">
        <v>157874</v>
      </c>
      <c r="AO50">
        <v>148376</v>
      </c>
      <c r="AP50">
        <v>125762</v>
      </c>
      <c r="AQ50">
        <v>144138</v>
      </c>
      <c r="AR50">
        <v>385681</v>
      </c>
      <c r="AS50">
        <v>342334</v>
      </c>
      <c r="AT50">
        <v>13591</v>
      </c>
      <c r="AU50">
        <v>34747</v>
      </c>
      <c r="AV50">
        <v>46372</v>
      </c>
      <c r="AW50">
        <v>55592</v>
      </c>
      <c r="AX50">
        <v>69232</v>
      </c>
      <c r="AY50">
        <v>73099</v>
      </c>
      <c r="AZ50">
        <v>65902</v>
      </c>
      <c r="BA50">
        <v>80148</v>
      </c>
      <c r="BB50">
        <v>161564</v>
      </c>
      <c r="BC50">
        <v>182409</v>
      </c>
      <c r="BD50">
        <v>0.22490549917149957</v>
      </c>
      <c r="BE50">
        <v>0.29615153721372828</v>
      </c>
      <c r="BF50">
        <v>0.36606196292760018</v>
      </c>
      <c r="BG50">
        <v>0.43852692653635178</v>
      </c>
      <c r="BH50">
        <v>0.49266053809241389</v>
      </c>
      <c r="BI50">
        <v>0.52402156454254867</v>
      </c>
      <c r="BJ50">
        <v>0.5560504516505016</v>
      </c>
      <c r="BK50">
        <v>0.41890577964691028</v>
      </c>
      <c r="BL50">
        <v>0.5328392739254646</v>
      </c>
      <c r="BM50">
        <v>518690</v>
      </c>
      <c r="BN50">
        <v>6.1216273168985958E-5</v>
      </c>
      <c r="BO50">
        <v>2007</v>
      </c>
      <c r="BP50">
        <v>1.8050952344700985E-5</v>
      </c>
      <c r="BQ50">
        <v>503</v>
      </c>
      <c r="BR50">
        <v>55.401976583769795</v>
      </c>
      <c r="BS50">
        <v>61301</v>
      </c>
      <c r="BT50">
        <v>0.42135620566113841</v>
      </c>
      <c r="BU50">
        <v>0.28692908154791563</v>
      </c>
      <c r="BV50">
        <v>0.17077846584573042</v>
      </c>
      <c r="BW50">
        <v>8.2380715116141132E-2</v>
      </c>
      <c r="BX50">
        <v>3.8555531829074431E-2</v>
      </c>
      <c r="BY50">
        <v>7.342209992349186E-3</v>
      </c>
      <c r="BZ50">
        <v>8.4845628093330183E-3</v>
      </c>
      <c r="CA50">
        <v>6.7658675133165664E-3</v>
      </c>
      <c r="CB50">
        <v>0.89615033200271665</v>
      </c>
    </row>
    <row r="51" spans="1:80" x14ac:dyDescent="0.3">
      <c r="A51">
        <v>48</v>
      </c>
      <c r="B51">
        <v>234585</v>
      </c>
      <c r="C51">
        <v>1041100</v>
      </c>
      <c r="D51">
        <v>525207</v>
      </c>
      <c r="E51">
        <v>6351</v>
      </c>
      <c r="F51">
        <v>518856</v>
      </c>
      <c r="G51">
        <v>1275685</v>
      </c>
      <c r="H51">
        <v>163336</v>
      </c>
      <c r="I51">
        <v>645164</v>
      </c>
      <c r="J51">
        <v>1808500</v>
      </c>
      <c r="K51">
        <v>12364</v>
      </c>
      <c r="L51">
        <v>3275</v>
      </c>
      <c r="M51">
        <v>613602</v>
      </c>
      <c r="N51">
        <v>427498</v>
      </c>
      <c r="O51">
        <v>0.41062145807319184</v>
      </c>
      <c r="P51">
        <v>239612</v>
      </c>
      <c r="Q51">
        <v>309373</v>
      </c>
      <c r="R51">
        <v>7571</v>
      </c>
      <c r="S51">
        <v>365345</v>
      </c>
      <c r="T51">
        <v>3179</v>
      </c>
      <c r="U51">
        <v>164125</v>
      </c>
      <c r="V51">
        <v>104104</v>
      </c>
      <c r="W51">
        <v>55874</v>
      </c>
      <c r="X51">
        <v>23648</v>
      </c>
      <c r="Y51">
        <v>9525</v>
      </c>
      <c r="Z51">
        <v>13890</v>
      </c>
      <c r="AA51">
        <v>17507</v>
      </c>
      <c r="AB51">
        <v>16743</v>
      </c>
      <c r="AC51">
        <v>11533</v>
      </c>
      <c r="AD51">
        <v>6848</v>
      </c>
      <c r="AE51">
        <v>3456</v>
      </c>
      <c r="AF51">
        <v>126</v>
      </c>
      <c r="AG51">
        <v>119</v>
      </c>
      <c r="AH51">
        <v>7608</v>
      </c>
      <c r="AI51">
        <v>0.16426275678482707</v>
      </c>
      <c r="AJ51">
        <v>59.697053553466915</v>
      </c>
      <c r="AK51">
        <v>153626</v>
      </c>
      <c r="AL51">
        <v>155566</v>
      </c>
      <c r="AM51">
        <v>153256</v>
      </c>
      <c r="AN51">
        <v>157033</v>
      </c>
      <c r="AO51">
        <v>149612</v>
      </c>
      <c r="AP51">
        <v>126259</v>
      </c>
      <c r="AQ51">
        <v>145748</v>
      </c>
      <c r="AR51">
        <v>387165</v>
      </c>
      <c r="AS51">
        <v>344743</v>
      </c>
      <c r="AT51">
        <v>13596</v>
      </c>
      <c r="AU51">
        <v>34562</v>
      </c>
      <c r="AV51">
        <v>45934</v>
      </c>
      <c r="AW51">
        <v>56187</v>
      </c>
      <c r="AX51">
        <v>68980</v>
      </c>
      <c r="AY51">
        <v>74067</v>
      </c>
      <c r="AZ51">
        <v>66259</v>
      </c>
      <c r="BA51">
        <v>81509</v>
      </c>
      <c r="BB51">
        <v>162450</v>
      </c>
      <c r="BC51">
        <v>184552</v>
      </c>
      <c r="BD51">
        <v>0.22497493913790634</v>
      </c>
      <c r="BE51">
        <v>0.29527017471684042</v>
      </c>
      <c r="BF51">
        <v>0.36662186146056269</v>
      </c>
      <c r="BG51">
        <v>0.4392707265351869</v>
      </c>
      <c r="BH51">
        <v>0.49506055663984172</v>
      </c>
      <c r="BI51">
        <v>0.52478635186402556</v>
      </c>
      <c r="BJ51">
        <v>0.55924609600131736</v>
      </c>
      <c r="BK51">
        <v>0.41958854751849989</v>
      </c>
      <c r="BL51">
        <v>0.5353321169682923</v>
      </c>
      <c r="BM51">
        <v>532815</v>
      </c>
      <c r="BN51">
        <v>6.1143620878194852E-5</v>
      </c>
      <c r="BO51">
        <v>2085</v>
      </c>
      <c r="BP51">
        <v>1.8029529233313867E-5</v>
      </c>
      <c r="BQ51">
        <v>526</v>
      </c>
      <c r="BR51">
        <v>55.508325971058646</v>
      </c>
      <c r="BS51">
        <v>61398</v>
      </c>
      <c r="BT51">
        <v>0.42004780590707341</v>
      </c>
      <c r="BU51">
        <v>0.28695578307538749</v>
      </c>
      <c r="BV51">
        <v>0.17134854659188242</v>
      </c>
      <c r="BW51">
        <v>8.3013801419075647E-2</v>
      </c>
      <c r="BX51">
        <v>3.8634063006580982E-2</v>
      </c>
      <c r="BY51">
        <v>7.2026443116251391E-3</v>
      </c>
      <c r="BZ51">
        <v>8.1085697527144042E-3</v>
      </c>
      <c r="CA51">
        <v>6.7074776041876668E-3</v>
      </c>
      <c r="CB51">
        <v>0.89549463658853778</v>
      </c>
    </row>
    <row r="52" spans="1:80" x14ac:dyDescent="0.3">
      <c r="A52">
        <v>49</v>
      </c>
      <c r="B52">
        <v>234109</v>
      </c>
      <c r="C52">
        <v>1043069</v>
      </c>
      <c r="D52">
        <v>539012</v>
      </c>
      <c r="E52">
        <v>6425</v>
      </c>
      <c r="F52">
        <v>532587</v>
      </c>
      <c r="G52">
        <v>1277178</v>
      </c>
      <c r="H52">
        <v>166649</v>
      </c>
      <c r="I52">
        <v>657497</v>
      </c>
      <c r="J52">
        <v>1824146</v>
      </c>
      <c r="K52">
        <v>12333</v>
      </c>
      <c r="L52">
        <v>3313</v>
      </c>
      <c r="M52">
        <v>613082</v>
      </c>
      <c r="N52">
        <v>429987</v>
      </c>
      <c r="O52">
        <v>0.41223255604375164</v>
      </c>
      <c r="P52">
        <v>247682</v>
      </c>
      <c r="Q52">
        <v>317016</v>
      </c>
      <c r="R52">
        <v>7643</v>
      </c>
      <c r="S52">
        <v>368609</v>
      </c>
      <c r="T52">
        <v>3264</v>
      </c>
      <c r="U52">
        <v>164680</v>
      </c>
      <c r="V52">
        <v>104717</v>
      </c>
      <c r="W52">
        <v>56260</v>
      </c>
      <c r="X52">
        <v>23835</v>
      </c>
      <c r="Y52">
        <v>9736</v>
      </c>
      <c r="Z52">
        <v>13891</v>
      </c>
      <c r="AA52">
        <v>17632</v>
      </c>
      <c r="AB52">
        <v>16957</v>
      </c>
      <c r="AC52">
        <v>11540</v>
      </c>
      <c r="AD52">
        <v>6911</v>
      </c>
      <c r="AE52">
        <v>3558</v>
      </c>
      <c r="AF52">
        <v>145</v>
      </c>
      <c r="AG52">
        <v>125</v>
      </c>
      <c r="AH52">
        <v>7956</v>
      </c>
      <c r="AI52">
        <v>0.16456078904711072</v>
      </c>
      <c r="AJ52">
        <v>59.819087553809766</v>
      </c>
      <c r="AK52">
        <v>152921</v>
      </c>
      <c r="AL52">
        <v>154369</v>
      </c>
      <c r="AM52">
        <v>160920</v>
      </c>
      <c r="AN52">
        <v>149576</v>
      </c>
      <c r="AO52">
        <v>151022</v>
      </c>
      <c r="AP52">
        <v>126392</v>
      </c>
      <c r="AQ52">
        <v>147869</v>
      </c>
      <c r="AR52">
        <v>388556</v>
      </c>
      <c r="AS52">
        <v>347223</v>
      </c>
      <c r="AT52">
        <v>13622</v>
      </c>
      <c r="AU52">
        <v>34428</v>
      </c>
      <c r="AV52">
        <v>45594</v>
      </c>
      <c r="AW52">
        <v>59412</v>
      </c>
      <c r="AX52">
        <v>65837</v>
      </c>
      <c r="AY52">
        <v>75140</v>
      </c>
      <c r="AZ52">
        <v>66439</v>
      </c>
      <c r="BA52">
        <v>83137</v>
      </c>
      <c r="BB52">
        <v>163278</v>
      </c>
      <c r="BC52">
        <v>186687</v>
      </c>
      <c r="BD52">
        <v>0.22513585446080003</v>
      </c>
      <c r="BE52">
        <v>0.2953572284590818</v>
      </c>
      <c r="BF52">
        <v>0.36920208799403431</v>
      </c>
      <c r="BG52">
        <v>0.44015751190030489</v>
      </c>
      <c r="BH52">
        <v>0.49754340427222526</v>
      </c>
      <c r="BI52">
        <v>0.52565826951072858</v>
      </c>
      <c r="BJ52">
        <v>0.56223413967768765</v>
      </c>
      <c r="BK52">
        <v>0.42021742039757459</v>
      </c>
      <c r="BL52">
        <v>0.53765735564752337</v>
      </c>
      <c r="BM52">
        <v>546968</v>
      </c>
      <c r="BN52">
        <v>7.5165716916514384E-5</v>
      </c>
      <c r="BO52">
        <v>2181</v>
      </c>
      <c r="BP52">
        <v>1.9574405447008953E-5</v>
      </c>
      <c r="BQ52">
        <v>551</v>
      </c>
      <c r="BR52">
        <v>55.58590599951421</v>
      </c>
      <c r="BS52">
        <v>61602</v>
      </c>
      <c r="BT52">
        <v>0.41902435475960853</v>
      </c>
      <c r="BU52">
        <v>0.2870970694036733</v>
      </c>
      <c r="BV52">
        <v>0.17180676695787253</v>
      </c>
      <c r="BW52">
        <v>8.3008923899295803E-2</v>
      </c>
      <c r="BX52">
        <v>3.9062884979549885E-2</v>
      </c>
      <c r="BY52">
        <v>7.2797682970483909E-3</v>
      </c>
      <c r="BZ52">
        <v>8.2416520663712248E-3</v>
      </c>
      <c r="CA52">
        <v>6.6943658693152559E-3</v>
      </c>
      <c r="CB52">
        <v>0.89479702552024043</v>
      </c>
    </row>
    <row r="53" spans="1:80" x14ac:dyDescent="0.3">
      <c r="A53">
        <v>50</v>
      </c>
      <c r="B53">
        <v>233632</v>
      </c>
      <c r="C53">
        <v>1044773</v>
      </c>
      <c r="D53">
        <v>553212</v>
      </c>
      <c r="E53">
        <v>6505</v>
      </c>
      <c r="F53">
        <v>546707</v>
      </c>
      <c r="G53">
        <v>1278405</v>
      </c>
      <c r="H53">
        <v>170006</v>
      </c>
      <c r="I53">
        <v>669907</v>
      </c>
      <c r="J53">
        <v>1839913</v>
      </c>
      <c r="K53">
        <v>12410</v>
      </c>
      <c r="L53">
        <v>3357</v>
      </c>
      <c r="M53">
        <v>612437</v>
      </c>
      <c r="N53">
        <v>432336</v>
      </c>
      <c r="O53">
        <v>0.41380854979981296</v>
      </c>
      <c r="P53">
        <v>256025</v>
      </c>
      <c r="Q53">
        <v>324848</v>
      </c>
      <c r="R53">
        <v>7832</v>
      </c>
      <c r="S53">
        <v>371809</v>
      </c>
      <c r="T53">
        <v>3200</v>
      </c>
      <c r="U53">
        <v>165271</v>
      </c>
      <c r="V53">
        <v>105217</v>
      </c>
      <c r="W53">
        <v>56664</v>
      </c>
      <c r="X53">
        <v>24235</v>
      </c>
      <c r="Y53">
        <v>9838</v>
      </c>
      <c r="Z53">
        <v>13929</v>
      </c>
      <c r="AA53">
        <v>17628</v>
      </c>
      <c r="AB53">
        <v>17113</v>
      </c>
      <c r="AC53">
        <v>11592</v>
      </c>
      <c r="AD53">
        <v>7002</v>
      </c>
      <c r="AE53">
        <v>3578</v>
      </c>
      <c r="AF53">
        <v>144</v>
      </c>
      <c r="AG53">
        <v>125</v>
      </c>
      <c r="AH53">
        <v>8296</v>
      </c>
      <c r="AI53">
        <v>0.16448086673328152</v>
      </c>
      <c r="AJ53">
        <v>59.918005902816326</v>
      </c>
      <c r="AK53">
        <v>152061</v>
      </c>
      <c r="AL53">
        <v>153871</v>
      </c>
      <c r="AM53">
        <v>161524</v>
      </c>
      <c r="AN53">
        <v>148990</v>
      </c>
      <c r="AO53">
        <v>152489</v>
      </c>
      <c r="AP53">
        <v>126656</v>
      </c>
      <c r="AQ53">
        <v>149182</v>
      </c>
      <c r="AR53">
        <v>389485</v>
      </c>
      <c r="AS53">
        <v>349356</v>
      </c>
      <c r="AT53">
        <v>13625</v>
      </c>
      <c r="AU53">
        <v>34163</v>
      </c>
      <c r="AV53">
        <v>45560</v>
      </c>
      <c r="AW53">
        <v>59837</v>
      </c>
      <c r="AX53">
        <v>65640</v>
      </c>
      <c r="AY53">
        <v>76184</v>
      </c>
      <c r="AZ53">
        <v>67086</v>
      </c>
      <c r="BA53">
        <v>83866</v>
      </c>
      <c r="BB53">
        <v>164061</v>
      </c>
      <c r="BC53">
        <v>188552</v>
      </c>
      <c r="BD53">
        <v>0.22466641676695537</v>
      </c>
      <c r="BE53">
        <v>0.29609218111275026</v>
      </c>
      <c r="BF53">
        <v>0.37045268814541493</v>
      </c>
      <c r="BG53">
        <v>0.44056648097187728</v>
      </c>
      <c r="BH53">
        <v>0.49960325007049688</v>
      </c>
      <c r="BI53">
        <v>0.52967091965639213</v>
      </c>
      <c r="BJ53">
        <v>0.56217238004585002</v>
      </c>
      <c r="BK53">
        <v>0.42122546439529124</v>
      </c>
      <c r="BL53">
        <v>0.53971307205257679</v>
      </c>
      <c r="BM53">
        <v>561508</v>
      </c>
      <c r="BN53">
        <v>5.5537955499235377E-5</v>
      </c>
      <c r="BO53">
        <v>2252</v>
      </c>
      <c r="BP53">
        <v>2.112006758421627E-5</v>
      </c>
      <c r="BQ53">
        <v>578</v>
      </c>
      <c r="BR53">
        <v>55.649037036140641</v>
      </c>
      <c r="BS53">
        <v>61961</v>
      </c>
      <c r="BT53">
        <v>0.41821376978172137</v>
      </c>
      <c r="BU53">
        <v>0.2866934740448413</v>
      </c>
      <c r="BV53">
        <v>0.17217944918072575</v>
      </c>
      <c r="BW53">
        <v>8.361241478777752E-2</v>
      </c>
      <c r="BX53">
        <v>3.9300892204934081E-2</v>
      </c>
      <c r="BY53">
        <v>7.4199495312683864E-3</v>
      </c>
      <c r="BZ53">
        <v>8.3860953129327506E-3</v>
      </c>
      <c r="CA53">
        <v>6.9059386870311702E-3</v>
      </c>
      <c r="CB53">
        <v>0.89411090446854147</v>
      </c>
    </row>
    <row r="56" spans="1:80" x14ac:dyDescent="0.3">
      <c r="A56" t="s">
        <v>512</v>
      </c>
    </row>
    <row r="58" spans="1:80" x14ac:dyDescent="0.3">
      <c r="A58" t="s">
        <v>433</v>
      </c>
      <c r="B58" t="s">
        <v>434</v>
      </c>
      <c r="C58" t="s">
        <v>435</v>
      </c>
      <c r="D58" t="s">
        <v>436</v>
      </c>
      <c r="E58" t="s">
        <v>437</v>
      </c>
      <c r="F58" t="s">
        <v>438</v>
      </c>
      <c r="G58" t="s">
        <v>439</v>
      </c>
      <c r="H58" t="s">
        <v>440</v>
      </c>
      <c r="I58" t="s">
        <v>441</v>
      </c>
      <c r="J58" t="s">
        <v>442</v>
      </c>
      <c r="K58" t="s">
        <v>443</v>
      </c>
      <c r="L58" t="s">
        <v>444</v>
      </c>
      <c r="M58" t="s">
        <v>445</v>
      </c>
      <c r="N58" t="s">
        <v>446</v>
      </c>
      <c r="O58" t="s">
        <v>447</v>
      </c>
      <c r="P58" t="s">
        <v>448</v>
      </c>
      <c r="Q58" t="s">
        <v>449</v>
      </c>
      <c r="R58" t="s">
        <v>450</v>
      </c>
      <c r="S58" t="s">
        <v>451</v>
      </c>
      <c r="T58" t="s">
        <v>452</v>
      </c>
      <c r="U58" t="s">
        <v>453</v>
      </c>
      <c r="V58" t="s">
        <v>214</v>
      </c>
      <c r="W58" t="s">
        <v>215</v>
      </c>
      <c r="X58" t="s">
        <v>216</v>
      </c>
      <c r="Y58" t="s">
        <v>217</v>
      </c>
      <c r="Z58" t="s">
        <v>454</v>
      </c>
      <c r="AA58" t="s">
        <v>455</v>
      </c>
      <c r="AB58" t="s">
        <v>456</v>
      </c>
      <c r="AC58" t="s">
        <v>457</v>
      </c>
      <c r="AD58" t="s">
        <v>458</v>
      </c>
      <c r="AE58" t="s">
        <v>459</v>
      </c>
      <c r="AF58" t="s">
        <v>218</v>
      </c>
      <c r="AG58" t="s">
        <v>259</v>
      </c>
      <c r="AH58" t="s">
        <v>460</v>
      </c>
      <c r="AI58" t="s">
        <v>461</v>
      </c>
      <c r="AJ58" t="s">
        <v>462</v>
      </c>
      <c r="AK58" t="s">
        <v>463</v>
      </c>
      <c r="AL58" t="s">
        <v>464</v>
      </c>
      <c r="AM58" t="s">
        <v>465</v>
      </c>
      <c r="AN58" t="s">
        <v>466</v>
      </c>
      <c r="AO58" t="s">
        <v>467</v>
      </c>
      <c r="AP58" t="s">
        <v>468</v>
      </c>
      <c r="AQ58" t="s">
        <v>469</v>
      </c>
      <c r="AR58" t="s">
        <v>470</v>
      </c>
      <c r="AS58" t="s">
        <v>471</v>
      </c>
      <c r="AT58" t="s">
        <v>472</v>
      </c>
      <c r="AU58" t="s">
        <v>473</v>
      </c>
      <c r="AV58" t="s">
        <v>474</v>
      </c>
      <c r="AW58" t="s">
        <v>475</v>
      </c>
      <c r="AX58" t="s">
        <v>476</v>
      </c>
      <c r="AY58" t="s">
        <v>477</v>
      </c>
      <c r="AZ58" t="s">
        <v>478</v>
      </c>
      <c r="BA58" t="s">
        <v>479</v>
      </c>
      <c r="BB58" t="s">
        <v>480</v>
      </c>
      <c r="BC58" t="s">
        <v>481</v>
      </c>
      <c r="BD58" t="s">
        <v>482</v>
      </c>
      <c r="BE58" t="s">
        <v>483</v>
      </c>
      <c r="BF58" t="s">
        <v>484</v>
      </c>
      <c r="BG58" t="s">
        <v>485</v>
      </c>
      <c r="BH58" t="s">
        <v>486</v>
      </c>
      <c r="BI58" s="49" t="s">
        <v>487</v>
      </c>
      <c r="BJ58" s="49" t="s">
        <v>488</v>
      </c>
      <c r="BK58" t="s">
        <v>489</v>
      </c>
      <c r="BL58" t="s">
        <v>490</v>
      </c>
      <c r="BM58" t="s">
        <v>491</v>
      </c>
      <c r="BN58" t="s">
        <v>492</v>
      </c>
      <c r="BO58" t="s">
        <v>493</v>
      </c>
      <c r="BP58" t="s">
        <v>494</v>
      </c>
      <c r="BQ58" t="s">
        <v>495</v>
      </c>
      <c r="BR58" t="s">
        <v>496</v>
      </c>
      <c r="BS58" t="s">
        <v>497</v>
      </c>
      <c r="BT58" t="s">
        <v>498</v>
      </c>
      <c r="BU58" t="s">
        <v>499</v>
      </c>
      <c r="BV58" t="s">
        <v>500</v>
      </c>
      <c r="BW58" t="s">
        <v>501</v>
      </c>
      <c r="BX58" t="s">
        <v>502</v>
      </c>
      <c r="BY58" t="s">
        <v>503</v>
      </c>
      <c r="BZ58" t="s">
        <v>504</v>
      </c>
      <c r="CA58" t="s">
        <v>505</v>
      </c>
      <c r="CB58" t="s">
        <v>506</v>
      </c>
    </row>
    <row r="59" spans="1:80" x14ac:dyDescent="0.3">
      <c r="A59">
        <v>0</v>
      </c>
      <c r="B59">
        <v>249757</v>
      </c>
      <c r="C59">
        <v>750243</v>
      </c>
      <c r="D59">
        <v>0</v>
      </c>
      <c r="E59">
        <v>0</v>
      </c>
      <c r="F59">
        <v>0</v>
      </c>
      <c r="G59">
        <v>1000000</v>
      </c>
      <c r="H59">
        <v>0</v>
      </c>
      <c r="I59">
        <v>0</v>
      </c>
      <c r="J59">
        <v>1000000</v>
      </c>
      <c r="K59">
        <v>0</v>
      </c>
      <c r="L59">
        <v>0</v>
      </c>
      <c r="M59">
        <v>546507</v>
      </c>
      <c r="N59">
        <v>203736</v>
      </c>
      <c r="O59">
        <v>0.27156001455528411</v>
      </c>
      <c r="P59">
        <v>0</v>
      </c>
      <c r="Q59">
        <v>0</v>
      </c>
      <c r="R59">
        <v>0</v>
      </c>
      <c r="S59">
        <v>203736</v>
      </c>
      <c r="T59">
        <v>203736</v>
      </c>
      <c r="U59">
        <v>177088</v>
      </c>
      <c r="V59">
        <v>0</v>
      </c>
      <c r="W59">
        <v>0</v>
      </c>
      <c r="X59">
        <v>0</v>
      </c>
      <c r="Y59">
        <v>0</v>
      </c>
      <c r="Z59">
        <v>9179</v>
      </c>
      <c r="AA59">
        <v>6242</v>
      </c>
      <c r="AB59">
        <v>5452</v>
      </c>
      <c r="AC59">
        <v>4516</v>
      </c>
      <c r="AD59">
        <v>1255</v>
      </c>
      <c r="AE59">
        <v>0</v>
      </c>
      <c r="AF59">
        <v>4</v>
      </c>
      <c r="AG59">
        <v>0</v>
      </c>
      <c r="AH59">
        <v>0</v>
      </c>
      <c r="AI59">
        <v>0.13079671732045392</v>
      </c>
      <c r="AJ59">
        <v>47.637683080064399</v>
      </c>
      <c r="AK59">
        <v>150444</v>
      </c>
      <c r="AL59">
        <v>151106</v>
      </c>
      <c r="AM59">
        <v>155037</v>
      </c>
      <c r="AN59">
        <v>117783</v>
      </c>
      <c r="AO59">
        <v>75898</v>
      </c>
      <c r="AP59">
        <v>59761</v>
      </c>
      <c r="AQ59">
        <v>40214</v>
      </c>
      <c r="AR59">
        <v>313707</v>
      </c>
      <c r="AS59">
        <v>134986</v>
      </c>
      <c r="AT59">
        <v>14403</v>
      </c>
      <c r="AU59">
        <v>27467</v>
      </c>
      <c r="AV59">
        <v>39598</v>
      </c>
      <c r="AW59">
        <v>51592</v>
      </c>
      <c r="AX59">
        <v>39966</v>
      </c>
      <c r="AY59">
        <v>22557</v>
      </c>
      <c r="AZ59">
        <v>13524</v>
      </c>
      <c r="BA59">
        <v>9032</v>
      </c>
      <c r="BB59">
        <v>105326</v>
      </c>
      <c r="BC59">
        <v>31345</v>
      </c>
      <c r="BD59">
        <v>0.18257291749754062</v>
      </c>
      <c r="BE59">
        <v>0.26205445184175347</v>
      </c>
      <c r="BF59">
        <v>0.33277217696420852</v>
      </c>
      <c r="BG59">
        <v>0.33931891699141642</v>
      </c>
      <c r="BH59">
        <v>0.29720150728609451</v>
      </c>
      <c r="BI59">
        <v>0.22630143404561504</v>
      </c>
      <c r="BJ59">
        <v>0.224598398567663</v>
      </c>
      <c r="BK59">
        <v>0.33574641305421937</v>
      </c>
      <c r="BL59">
        <v>0.23220926614611886</v>
      </c>
      <c r="BM59">
        <v>0</v>
      </c>
      <c r="BN59">
        <v>3.9999999999999998E-6</v>
      </c>
      <c r="BO59">
        <v>4</v>
      </c>
      <c r="BP59">
        <v>0</v>
      </c>
      <c r="BQ59">
        <v>0</v>
      </c>
      <c r="BR59">
        <v>47.623407571376944</v>
      </c>
      <c r="BS59">
        <v>91550</v>
      </c>
      <c r="BT59">
        <v>0.91427463530520492</v>
      </c>
      <c r="BU59">
        <v>3.0638289517601554E-2</v>
      </c>
      <c r="BV59">
        <v>2.6760646339308504E-2</v>
      </c>
      <c r="BW59">
        <v>2.2166375434394203E-2</v>
      </c>
      <c r="BX59">
        <v>6.1600534034908609E-3</v>
      </c>
      <c r="BY59">
        <v>0</v>
      </c>
      <c r="BZ59">
        <v>0</v>
      </c>
      <c r="CA59">
        <v>0</v>
      </c>
      <c r="CB59">
        <v>0.94408049668165273</v>
      </c>
    </row>
    <row r="60" spans="1:80" x14ac:dyDescent="0.3">
      <c r="A60">
        <v>1</v>
      </c>
      <c r="B60">
        <v>264421</v>
      </c>
      <c r="C60">
        <v>745082</v>
      </c>
      <c r="D60">
        <v>8165</v>
      </c>
      <c r="E60">
        <v>143</v>
      </c>
      <c r="F60">
        <v>8022</v>
      </c>
      <c r="G60">
        <v>1009503</v>
      </c>
      <c r="H60">
        <v>3799</v>
      </c>
      <c r="I60">
        <v>13873</v>
      </c>
      <c r="J60">
        <v>1017672</v>
      </c>
      <c r="K60">
        <v>13873</v>
      </c>
      <c r="L60">
        <v>3799</v>
      </c>
      <c r="M60">
        <v>538888</v>
      </c>
      <c r="N60">
        <v>206194</v>
      </c>
      <c r="O60">
        <v>0.27674000982442198</v>
      </c>
      <c r="P60">
        <v>2061</v>
      </c>
      <c r="Q60">
        <v>3714</v>
      </c>
      <c r="R60">
        <v>3714</v>
      </c>
      <c r="S60">
        <v>204545</v>
      </c>
      <c r="T60">
        <v>809</v>
      </c>
      <c r="U60">
        <v>167725</v>
      </c>
      <c r="V60">
        <v>10666</v>
      </c>
      <c r="W60">
        <v>440</v>
      </c>
      <c r="X60">
        <v>11</v>
      </c>
      <c r="Y60">
        <v>1</v>
      </c>
      <c r="Z60">
        <v>9233</v>
      </c>
      <c r="AA60">
        <v>6584</v>
      </c>
      <c r="AB60">
        <v>5615</v>
      </c>
      <c r="AC60">
        <v>4399</v>
      </c>
      <c r="AD60">
        <v>1480</v>
      </c>
      <c r="AE60">
        <v>34</v>
      </c>
      <c r="AF60">
        <v>6</v>
      </c>
      <c r="AG60">
        <v>0</v>
      </c>
      <c r="AH60">
        <v>4</v>
      </c>
      <c r="AI60">
        <v>0.1326469247407781</v>
      </c>
      <c r="AJ60">
        <v>48.35007323200481</v>
      </c>
      <c r="AK60">
        <v>137165</v>
      </c>
      <c r="AL60">
        <v>149178</v>
      </c>
      <c r="AM60">
        <v>157429</v>
      </c>
      <c r="AN60">
        <v>121913</v>
      </c>
      <c r="AO60">
        <v>78216</v>
      </c>
      <c r="AP60">
        <v>59742</v>
      </c>
      <c r="AQ60">
        <v>41439</v>
      </c>
      <c r="AR60">
        <v>322066</v>
      </c>
      <c r="AS60">
        <v>136673</v>
      </c>
      <c r="AT60">
        <v>28790</v>
      </c>
      <c r="AU60">
        <v>25798</v>
      </c>
      <c r="AV60">
        <v>38543</v>
      </c>
      <c r="AW60">
        <v>52041</v>
      </c>
      <c r="AX60">
        <v>41950</v>
      </c>
      <c r="AY60">
        <v>24526</v>
      </c>
      <c r="AZ60">
        <v>13864</v>
      </c>
      <c r="BA60">
        <v>9472</v>
      </c>
      <c r="BB60">
        <v>108749</v>
      </c>
      <c r="BC60">
        <v>33104</v>
      </c>
      <c r="BD60">
        <v>0.18808004957532898</v>
      </c>
      <c r="BE60">
        <v>0.25836919653031948</v>
      </c>
      <c r="BF60">
        <v>0.33056806560417712</v>
      </c>
      <c r="BG60">
        <v>0.34409784026313844</v>
      </c>
      <c r="BH60">
        <v>0.31356755651017693</v>
      </c>
      <c r="BI60">
        <v>0.23206454420675571</v>
      </c>
      <c r="BJ60">
        <v>0.22857694442433457</v>
      </c>
      <c r="BK60">
        <v>0.33766060372718637</v>
      </c>
      <c r="BL60">
        <v>0.24221316573134416</v>
      </c>
      <c r="BM60">
        <v>8169</v>
      </c>
      <c r="BN60">
        <v>4.9529322845003926E-6</v>
      </c>
      <c r="BO60">
        <v>9</v>
      </c>
      <c r="BP60">
        <v>0</v>
      </c>
      <c r="BQ60">
        <v>0</v>
      </c>
      <c r="BR60">
        <v>48.349309882247724</v>
      </c>
      <c r="BS60">
        <v>88492</v>
      </c>
      <c r="BT60">
        <v>0.85837771762856896</v>
      </c>
      <c r="BU60">
        <v>8.3675310690066645E-2</v>
      </c>
      <c r="BV60">
        <v>2.937124673787557E-2</v>
      </c>
      <c r="BW60">
        <v>2.1391775080764865E-2</v>
      </c>
      <c r="BX60">
        <v>7.1839498627239828E-3</v>
      </c>
      <c r="BY60">
        <v>5.248949686215483E-3</v>
      </c>
      <c r="BZ60">
        <v>4.9366010123790905E-3</v>
      </c>
      <c r="CA60">
        <v>4.6377587139138339E-3</v>
      </c>
      <c r="CB60">
        <v>0.94260569914342129</v>
      </c>
    </row>
    <row r="61" spans="1:80" x14ac:dyDescent="0.3">
      <c r="A61">
        <v>2</v>
      </c>
      <c r="B61">
        <v>264863</v>
      </c>
      <c r="C61">
        <v>753388</v>
      </c>
      <c r="D61">
        <v>17025</v>
      </c>
      <c r="E61">
        <v>324</v>
      </c>
      <c r="F61">
        <v>16701</v>
      </c>
      <c r="G61">
        <v>1018251</v>
      </c>
      <c r="H61">
        <v>7193</v>
      </c>
      <c r="I61">
        <v>28098</v>
      </c>
      <c r="J61">
        <v>1035291</v>
      </c>
      <c r="K61">
        <v>14225</v>
      </c>
      <c r="L61">
        <v>3394</v>
      </c>
      <c r="M61">
        <v>542559</v>
      </c>
      <c r="N61">
        <v>210829</v>
      </c>
      <c r="O61">
        <v>0.27984119736443902</v>
      </c>
      <c r="P61">
        <v>4700</v>
      </c>
      <c r="Q61">
        <v>7711</v>
      </c>
      <c r="R61">
        <v>3997</v>
      </c>
      <c r="S61">
        <v>207833</v>
      </c>
      <c r="T61">
        <v>3288</v>
      </c>
      <c r="U61">
        <v>161280</v>
      </c>
      <c r="V61">
        <v>19703</v>
      </c>
      <c r="W61">
        <v>1489</v>
      </c>
      <c r="X61">
        <v>63</v>
      </c>
      <c r="Y61">
        <v>2</v>
      </c>
      <c r="Z61">
        <v>9319</v>
      </c>
      <c r="AA61">
        <v>6969</v>
      </c>
      <c r="AB61">
        <v>5858</v>
      </c>
      <c r="AC61">
        <v>4403</v>
      </c>
      <c r="AD61">
        <v>1654</v>
      </c>
      <c r="AE61">
        <v>79</v>
      </c>
      <c r="AF61">
        <v>10</v>
      </c>
      <c r="AG61">
        <v>0</v>
      </c>
      <c r="AH61">
        <v>15</v>
      </c>
      <c r="AI61">
        <v>0.1341940624866598</v>
      </c>
      <c r="AJ61">
        <v>48.622447575997612</v>
      </c>
      <c r="AK61">
        <v>138671</v>
      </c>
      <c r="AL61">
        <v>146863</v>
      </c>
      <c r="AM61">
        <v>158990</v>
      </c>
      <c r="AN61">
        <v>126324</v>
      </c>
      <c r="AO61">
        <v>80745</v>
      </c>
      <c r="AP61">
        <v>59536</v>
      </c>
      <c r="AQ61">
        <v>42259</v>
      </c>
      <c r="AR61">
        <v>329873</v>
      </c>
      <c r="AS61">
        <v>137981</v>
      </c>
      <c r="AT61">
        <v>28825</v>
      </c>
      <c r="AU61">
        <v>26679</v>
      </c>
      <c r="AV61">
        <v>37546</v>
      </c>
      <c r="AW61">
        <v>52286</v>
      </c>
      <c r="AX61">
        <v>44078</v>
      </c>
      <c r="AY61">
        <v>26481</v>
      </c>
      <c r="AZ61">
        <v>14069</v>
      </c>
      <c r="BA61">
        <v>9690</v>
      </c>
      <c r="BB61">
        <v>111967</v>
      </c>
      <c r="BC61">
        <v>34637</v>
      </c>
      <c r="BD61">
        <v>0.19239062240843435</v>
      </c>
      <c r="BE61">
        <v>0.25565322783818933</v>
      </c>
      <c r="BF61">
        <v>0.32886345053147997</v>
      </c>
      <c r="BG61">
        <v>0.34892815300338809</v>
      </c>
      <c r="BH61">
        <v>0.32795838751625489</v>
      </c>
      <c r="BI61">
        <v>0.23631080354743347</v>
      </c>
      <c r="BJ61">
        <v>0.22930026739866063</v>
      </c>
      <c r="BK61">
        <v>0.33942456642404806</v>
      </c>
      <c r="BL61">
        <v>0.25102731535501266</v>
      </c>
      <c r="BM61">
        <v>17040</v>
      </c>
      <c r="BN61">
        <v>1.0802837414350685E-5</v>
      </c>
      <c r="BO61">
        <v>20</v>
      </c>
      <c r="BP61">
        <v>0</v>
      </c>
      <c r="BQ61">
        <v>0</v>
      </c>
      <c r="BR61">
        <v>48.604606894841268</v>
      </c>
      <c r="BS61">
        <v>85616</v>
      </c>
      <c r="BT61">
        <v>0.80952358356268383</v>
      </c>
      <c r="BU61">
        <v>0.12656353800892095</v>
      </c>
      <c r="BV61">
        <v>3.4862864192844262E-2</v>
      </c>
      <c r="BW61">
        <v>2.1191990130018032E-2</v>
      </c>
      <c r="BX61">
        <v>7.8580241055328844E-3</v>
      </c>
      <c r="BY61">
        <v>5.6525667696316374E-3</v>
      </c>
      <c r="BZ61">
        <v>5.169742809676357E-3</v>
      </c>
      <c r="CA61">
        <v>4.9742522186917932E-3</v>
      </c>
      <c r="CB61">
        <v>0.94171260637092014</v>
      </c>
    </row>
    <row r="62" spans="1:80" x14ac:dyDescent="0.3">
      <c r="A62">
        <v>3</v>
      </c>
      <c r="B62">
        <v>265419</v>
      </c>
      <c r="C62">
        <v>761981</v>
      </c>
      <c r="D62">
        <v>25862</v>
      </c>
      <c r="E62">
        <v>499</v>
      </c>
      <c r="F62">
        <v>25363</v>
      </c>
      <c r="G62">
        <v>1027400</v>
      </c>
      <c r="H62">
        <v>10920</v>
      </c>
      <c r="I62">
        <v>42371</v>
      </c>
      <c r="J62">
        <v>1053291</v>
      </c>
      <c r="K62">
        <v>14273</v>
      </c>
      <c r="L62">
        <v>3727</v>
      </c>
      <c r="M62">
        <v>546209</v>
      </c>
      <c r="N62">
        <v>215772</v>
      </c>
      <c r="O62">
        <v>0.28317241506021806</v>
      </c>
      <c r="P62">
        <v>7277</v>
      </c>
      <c r="Q62">
        <v>11809</v>
      </c>
      <c r="R62">
        <v>4098</v>
      </c>
      <c r="S62">
        <v>211269</v>
      </c>
      <c r="T62">
        <v>3436</v>
      </c>
      <c r="U62">
        <v>156160</v>
      </c>
      <c r="V62">
        <v>27172</v>
      </c>
      <c r="W62">
        <v>2938</v>
      </c>
      <c r="X62">
        <v>206</v>
      </c>
      <c r="Y62">
        <v>10</v>
      </c>
      <c r="Z62">
        <v>9455</v>
      </c>
      <c r="AA62">
        <v>7408</v>
      </c>
      <c r="AB62">
        <v>6068</v>
      </c>
      <c r="AC62">
        <v>4378</v>
      </c>
      <c r="AD62">
        <v>1844</v>
      </c>
      <c r="AE62">
        <v>117</v>
      </c>
      <c r="AF62">
        <v>16</v>
      </c>
      <c r="AG62">
        <v>0</v>
      </c>
      <c r="AH62">
        <v>29</v>
      </c>
      <c r="AI62">
        <v>0.135726600300317</v>
      </c>
      <c r="AJ62">
        <v>48.916189310939323</v>
      </c>
      <c r="AK62">
        <v>140439</v>
      </c>
      <c r="AL62">
        <v>144251</v>
      </c>
      <c r="AM62">
        <v>160118</v>
      </c>
      <c r="AN62">
        <v>131243</v>
      </c>
      <c r="AO62">
        <v>83175</v>
      </c>
      <c r="AP62">
        <v>59441</v>
      </c>
      <c r="AQ62">
        <v>43314</v>
      </c>
      <c r="AR62">
        <v>337431</v>
      </c>
      <c r="AS62">
        <v>139860</v>
      </c>
      <c r="AT62">
        <v>28900</v>
      </c>
      <c r="AU62">
        <v>27721</v>
      </c>
      <c r="AV62">
        <v>36429</v>
      </c>
      <c r="AW62">
        <v>52387</v>
      </c>
      <c r="AX62">
        <v>46374</v>
      </c>
      <c r="AY62">
        <v>28538</v>
      </c>
      <c r="AZ62">
        <v>14256</v>
      </c>
      <c r="BA62">
        <v>10067</v>
      </c>
      <c r="BB62">
        <v>115135</v>
      </c>
      <c r="BC62">
        <v>36487</v>
      </c>
      <c r="BD62">
        <v>0.19738818989027265</v>
      </c>
      <c r="BE62">
        <v>0.25253897719946483</v>
      </c>
      <c r="BF62">
        <v>0.32717745662573849</v>
      </c>
      <c r="BG62">
        <v>0.35334455932887848</v>
      </c>
      <c r="BH62">
        <v>0.34310790501953714</v>
      </c>
      <c r="BI62">
        <v>0.23983445769754883</v>
      </c>
      <c r="BJ62">
        <v>0.23241907928152561</v>
      </c>
      <c r="BK62">
        <v>0.34121049933171521</v>
      </c>
      <c r="BL62">
        <v>0.2608823108823109</v>
      </c>
      <c r="BM62">
        <v>25891</v>
      </c>
      <c r="BN62">
        <v>1.2653299591201089E-5</v>
      </c>
      <c r="BO62">
        <v>33</v>
      </c>
      <c r="BP62">
        <v>0</v>
      </c>
      <c r="BQ62">
        <v>0</v>
      </c>
      <c r="BR62">
        <v>48.845005122950816</v>
      </c>
      <c r="BS62">
        <v>83089</v>
      </c>
      <c r="BT62">
        <v>0.7680196995905193</v>
      </c>
      <c r="BU62">
        <v>0.16036060267391333</v>
      </c>
      <c r="BV62">
        <v>4.1764244872216992E-2</v>
      </c>
      <c r="BW62">
        <v>2.1257750221434897E-2</v>
      </c>
      <c r="BX62">
        <v>8.5977026419154241E-3</v>
      </c>
      <c r="BY62">
        <v>5.7430889739716884E-3</v>
      </c>
      <c r="BZ62">
        <v>5.2443532250369814E-3</v>
      </c>
      <c r="CA62">
        <v>5.0287742698865165E-3</v>
      </c>
      <c r="CB62">
        <v>0.94074466001109469</v>
      </c>
    </row>
    <row r="63" spans="1:80" x14ac:dyDescent="0.3">
      <c r="A63">
        <v>4</v>
      </c>
      <c r="B63">
        <v>266003</v>
      </c>
      <c r="C63">
        <v>770848</v>
      </c>
      <c r="D63">
        <v>34885</v>
      </c>
      <c r="E63">
        <v>687</v>
      </c>
      <c r="F63">
        <v>34198</v>
      </c>
      <c r="G63">
        <v>1036851</v>
      </c>
      <c r="H63">
        <v>15096</v>
      </c>
      <c r="I63">
        <v>56688</v>
      </c>
      <c r="J63">
        <v>1071784</v>
      </c>
      <c r="K63">
        <v>14317</v>
      </c>
      <c r="L63">
        <v>4176</v>
      </c>
      <c r="M63">
        <v>550036</v>
      </c>
      <c r="N63">
        <v>220812</v>
      </c>
      <c r="O63">
        <v>0.28645336045497943</v>
      </c>
      <c r="P63">
        <v>9947</v>
      </c>
      <c r="Q63">
        <v>16008</v>
      </c>
      <c r="R63">
        <v>4199</v>
      </c>
      <c r="S63">
        <v>214799</v>
      </c>
      <c r="T63">
        <v>3530</v>
      </c>
      <c r="U63">
        <v>151723</v>
      </c>
      <c r="V63">
        <v>33708</v>
      </c>
      <c r="W63">
        <v>4746</v>
      </c>
      <c r="X63">
        <v>427</v>
      </c>
      <c r="Y63">
        <v>29</v>
      </c>
      <c r="Z63">
        <v>9457</v>
      </c>
      <c r="AA63">
        <v>7780</v>
      </c>
      <c r="AB63">
        <v>6313</v>
      </c>
      <c r="AC63">
        <v>4484</v>
      </c>
      <c r="AD63">
        <v>1977</v>
      </c>
      <c r="AE63">
        <v>150</v>
      </c>
      <c r="AF63">
        <v>17</v>
      </c>
      <c r="AG63">
        <v>1</v>
      </c>
      <c r="AH63">
        <v>48</v>
      </c>
      <c r="AI63">
        <v>0.13667282575222361</v>
      </c>
      <c r="AJ63">
        <v>49.211406083002736</v>
      </c>
      <c r="AK63">
        <v>142169</v>
      </c>
      <c r="AL63">
        <v>142520</v>
      </c>
      <c r="AM63">
        <v>160720</v>
      </c>
      <c r="AN63">
        <v>135738</v>
      </c>
      <c r="AO63">
        <v>85728</v>
      </c>
      <c r="AP63">
        <v>59855</v>
      </c>
      <c r="AQ63">
        <v>44118</v>
      </c>
      <c r="AR63">
        <v>344333</v>
      </c>
      <c r="AS63">
        <v>141826</v>
      </c>
      <c r="AT63">
        <v>28935</v>
      </c>
      <c r="AU63">
        <v>28610</v>
      </c>
      <c r="AV63">
        <v>35466</v>
      </c>
      <c r="AW63">
        <v>52335</v>
      </c>
      <c r="AX63">
        <v>48835</v>
      </c>
      <c r="AY63">
        <v>30603</v>
      </c>
      <c r="AZ63">
        <v>14539</v>
      </c>
      <c r="BA63">
        <v>10424</v>
      </c>
      <c r="BB63">
        <v>118375</v>
      </c>
      <c r="BC63">
        <v>38361</v>
      </c>
      <c r="BD63">
        <v>0.20123937004550921</v>
      </c>
      <c r="BE63">
        <v>0.24884928431097389</v>
      </c>
      <c r="BF63">
        <v>0.32562842210054754</v>
      </c>
      <c r="BG63">
        <v>0.35977397633676644</v>
      </c>
      <c r="BH63">
        <v>0.3569778835386338</v>
      </c>
      <c r="BI63">
        <v>0.24290368390276501</v>
      </c>
      <c r="BJ63">
        <v>0.23627544312978829</v>
      </c>
      <c r="BK63">
        <v>0.34378058449233734</v>
      </c>
      <c r="BL63">
        <v>0.27047931972980976</v>
      </c>
      <c r="BM63">
        <v>34933</v>
      </c>
      <c r="BN63">
        <v>6.7512111190518215E-6</v>
      </c>
      <c r="BO63">
        <v>40</v>
      </c>
      <c r="BP63">
        <v>9.6445873129311739E-7</v>
      </c>
      <c r="BQ63">
        <v>1</v>
      </c>
      <c r="BR63">
        <v>49.039440295802216</v>
      </c>
      <c r="BS63">
        <v>80898</v>
      </c>
      <c r="BT63">
        <v>0.73049799677308247</v>
      </c>
      <c r="BU63">
        <v>0.18803139899566723</v>
      </c>
      <c r="BV63">
        <v>5.0121462627581083E-2</v>
      </c>
      <c r="BW63">
        <v>2.2257573285473432E-2</v>
      </c>
      <c r="BX63">
        <v>9.0915683181958269E-3</v>
      </c>
      <c r="BY63">
        <v>5.7079830973448221E-3</v>
      </c>
      <c r="BZ63">
        <v>5.4780103758373866E-3</v>
      </c>
      <c r="CA63">
        <v>5.0078808229793203E-3</v>
      </c>
      <c r="CB63">
        <v>0.93978248696448963</v>
      </c>
    </row>
    <row r="64" spans="1:80" x14ac:dyDescent="0.3">
      <c r="A64">
        <v>5</v>
      </c>
      <c r="B64">
        <v>266317</v>
      </c>
      <c r="C64">
        <v>779679</v>
      </c>
      <c r="D64">
        <v>43985</v>
      </c>
      <c r="E64">
        <v>894</v>
      </c>
      <c r="F64">
        <v>43091</v>
      </c>
      <c r="G64">
        <v>1045996</v>
      </c>
      <c r="H64">
        <v>19275</v>
      </c>
      <c r="I64">
        <v>70773</v>
      </c>
      <c r="J64">
        <v>1090048</v>
      </c>
      <c r="K64">
        <v>14085</v>
      </c>
      <c r="L64">
        <v>4179</v>
      </c>
      <c r="M64">
        <v>553883</v>
      </c>
      <c r="N64">
        <v>225796</v>
      </c>
      <c r="O64">
        <v>0.28960123332807475</v>
      </c>
      <c r="P64">
        <v>12671</v>
      </c>
      <c r="Q64">
        <v>20216</v>
      </c>
      <c r="R64">
        <v>4208</v>
      </c>
      <c r="S64">
        <v>218318</v>
      </c>
      <c r="T64">
        <v>3519</v>
      </c>
      <c r="U64">
        <v>147876</v>
      </c>
      <c r="V64">
        <v>39238</v>
      </c>
      <c r="W64">
        <v>6683</v>
      </c>
      <c r="X64">
        <v>728</v>
      </c>
      <c r="Y64">
        <v>59</v>
      </c>
      <c r="Z64">
        <v>9632</v>
      </c>
      <c r="AA64">
        <v>8056</v>
      </c>
      <c r="AB64">
        <v>6630</v>
      </c>
      <c r="AC64">
        <v>4542</v>
      </c>
      <c r="AD64">
        <v>2141</v>
      </c>
      <c r="AE64">
        <v>191</v>
      </c>
      <c r="AF64">
        <v>18</v>
      </c>
      <c r="AG64">
        <v>2</v>
      </c>
      <c r="AH64">
        <v>67</v>
      </c>
      <c r="AI64">
        <v>0.13823096954773334</v>
      </c>
      <c r="AJ64">
        <v>49.519154458006341</v>
      </c>
      <c r="AK64">
        <v>144086</v>
      </c>
      <c r="AL64">
        <v>141348</v>
      </c>
      <c r="AM64">
        <v>160311</v>
      </c>
      <c r="AN64">
        <v>139479</v>
      </c>
      <c r="AO64">
        <v>89367</v>
      </c>
      <c r="AP64">
        <v>60092</v>
      </c>
      <c r="AQ64">
        <v>44996</v>
      </c>
      <c r="AR64">
        <v>350254</v>
      </c>
      <c r="AS64">
        <v>143991</v>
      </c>
      <c r="AT64">
        <v>29237</v>
      </c>
      <c r="AU64">
        <v>29457</v>
      </c>
      <c r="AV64">
        <v>34731</v>
      </c>
      <c r="AW64">
        <v>51947</v>
      </c>
      <c r="AX64">
        <v>50917</v>
      </c>
      <c r="AY64">
        <v>32301</v>
      </c>
      <c r="AZ64">
        <v>15626</v>
      </c>
      <c r="BA64">
        <v>10817</v>
      </c>
      <c r="BB64">
        <v>121224</v>
      </c>
      <c r="BC64">
        <v>40384</v>
      </c>
      <c r="BD64">
        <v>0.20444040364782143</v>
      </c>
      <c r="BE64">
        <v>0.24571270905849393</v>
      </c>
      <c r="BF64">
        <v>0.32403889938931202</v>
      </c>
      <c r="BG64">
        <v>0.36505136974024766</v>
      </c>
      <c r="BH64">
        <v>0.36144214307294636</v>
      </c>
      <c r="BI64">
        <v>0.26003461359249153</v>
      </c>
      <c r="BJ64">
        <v>0.24039914659080808</v>
      </c>
      <c r="BK64">
        <v>0.34610311374031416</v>
      </c>
      <c r="BL64">
        <v>0.28046197331777678</v>
      </c>
      <c r="BM64">
        <v>44052</v>
      </c>
      <c r="BN64">
        <v>1.0516292605325451E-5</v>
      </c>
      <c r="BO64">
        <v>51</v>
      </c>
      <c r="BP64">
        <v>9.5602660048413181E-7</v>
      </c>
      <c r="BQ64">
        <v>2</v>
      </c>
      <c r="BR64">
        <v>49.26288917741892</v>
      </c>
      <c r="BS64">
        <v>78678</v>
      </c>
      <c r="BT64">
        <v>0.6982201830795487</v>
      </c>
      <c r="BU64">
        <v>0.2096504643482501</v>
      </c>
      <c r="BV64">
        <v>5.9015448722211143E-2</v>
      </c>
      <c r="BW64">
        <v>2.3361482368065251E-2</v>
      </c>
      <c r="BX64">
        <v>9.7524214819247734E-3</v>
      </c>
      <c r="BY64">
        <v>5.6755677319450379E-3</v>
      </c>
      <c r="BZ64">
        <v>5.1769572033756968E-3</v>
      </c>
      <c r="CA64">
        <v>5.3277107814147231E-3</v>
      </c>
      <c r="CB64">
        <v>0.93885098477476292</v>
      </c>
    </row>
    <row r="65" spans="1:80" x14ac:dyDescent="0.3">
      <c r="A65">
        <v>6</v>
      </c>
      <c r="B65">
        <v>267034</v>
      </c>
      <c r="C65">
        <v>788828</v>
      </c>
      <c r="D65">
        <v>52947</v>
      </c>
      <c r="E65">
        <v>1072</v>
      </c>
      <c r="F65">
        <v>51875</v>
      </c>
      <c r="G65">
        <v>1055862</v>
      </c>
      <c r="H65">
        <v>23692</v>
      </c>
      <c r="I65">
        <v>85211</v>
      </c>
      <c r="J65">
        <v>1108903</v>
      </c>
      <c r="K65">
        <v>14438</v>
      </c>
      <c r="L65">
        <v>4417</v>
      </c>
      <c r="M65">
        <v>557806</v>
      </c>
      <c r="N65">
        <v>231022</v>
      </c>
      <c r="O65">
        <v>0.29286739314527377</v>
      </c>
      <c r="P65">
        <v>15419</v>
      </c>
      <c r="Q65">
        <v>24604</v>
      </c>
      <c r="R65">
        <v>4388</v>
      </c>
      <c r="S65">
        <v>221931</v>
      </c>
      <c r="T65">
        <v>3613</v>
      </c>
      <c r="U65">
        <v>144811</v>
      </c>
      <c r="V65">
        <v>43965</v>
      </c>
      <c r="W65">
        <v>8751</v>
      </c>
      <c r="X65">
        <v>1089</v>
      </c>
      <c r="Y65">
        <v>111</v>
      </c>
      <c r="Z65">
        <v>9663</v>
      </c>
      <c r="AA65">
        <v>8552</v>
      </c>
      <c r="AB65">
        <v>6883</v>
      </c>
      <c r="AC65">
        <v>4641</v>
      </c>
      <c r="AD65">
        <v>2297</v>
      </c>
      <c r="AE65">
        <v>241</v>
      </c>
      <c r="AF65">
        <v>16</v>
      </c>
      <c r="AG65">
        <v>2</v>
      </c>
      <c r="AH65">
        <v>94</v>
      </c>
      <c r="AI65">
        <v>0.13979188129269074</v>
      </c>
      <c r="AJ65">
        <v>49.816749054202631</v>
      </c>
      <c r="AK65">
        <v>145579</v>
      </c>
      <c r="AL65">
        <v>141120</v>
      </c>
      <c r="AM65">
        <v>159102</v>
      </c>
      <c r="AN65">
        <v>142468</v>
      </c>
      <c r="AO65">
        <v>94159</v>
      </c>
      <c r="AP65">
        <v>60512</v>
      </c>
      <c r="AQ65">
        <v>45888</v>
      </c>
      <c r="AR65">
        <v>355017</v>
      </c>
      <c r="AS65">
        <v>147112</v>
      </c>
      <c r="AT65">
        <v>29809</v>
      </c>
      <c r="AU65">
        <v>30236</v>
      </c>
      <c r="AV65">
        <v>34309</v>
      </c>
      <c r="AW65">
        <v>51327</v>
      </c>
      <c r="AX65">
        <v>52725</v>
      </c>
      <c r="AY65">
        <v>34571</v>
      </c>
      <c r="AZ65">
        <v>16651</v>
      </c>
      <c r="BA65">
        <v>11203</v>
      </c>
      <c r="BB65">
        <v>123701</v>
      </c>
      <c r="BC65">
        <v>42776</v>
      </c>
      <c r="BD65">
        <v>0.20769479114432712</v>
      </c>
      <c r="BE65">
        <v>0.24311933106575964</v>
      </c>
      <c r="BF65">
        <v>0.32260436700984274</v>
      </c>
      <c r="BG65">
        <v>0.37008310638178399</v>
      </c>
      <c r="BH65">
        <v>0.36715555602757038</v>
      </c>
      <c r="BI65">
        <v>0.27516856160761499</v>
      </c>
      <c r="BJ65">
        <v>0.2441379009762901</v>
      </c>
      <c r="BK65">
        <v>0.34843683541914894</v>
      </c>
      <c r="BL65">
        <v>0.29077165696884005</v>
      </c>
      <c r="BM65">
        <v>53041</v>
      </c>
      <c r="BN65">
        <v>7.5767477189253897E-6</v>
      </c>
      <c r="BO65">
        <v>59</v>
      </c>
      <c r="BP65">
        <v>0</v>
      </c>
      <c r="BQ65">
        <v>2</v>
      </c>
      <c r="BR65">
        <v>49.449192395605309</v>
      </c>
      <c r="BS65">
        <v>76548</v>
      </c>
      <c r="BT65">
        <v>0.66940540727932984</v>
      </c>
      <c r="BU65">
        <v>0.22757981132157235</v>
      </c>
      <c r="BV65">
        <v>6.774916256072247E-2</v>
      </c>
      <c r="BW65">
        <v>2.483067042810156E-2</v>
      </c>
      <c r="BX65">
        <v>1.0434948410273743E-2</v>
      </c>
      <c r="BY65">
        <v>5.8388763127879759E-3</v>
      </c>
      <c r="BZ65">
        <v>5.6338495208409327E-3</v>
      </c>
      <c r="CA65">
        <v>5.0608549105250825E-3</v>
      </c>
      <c r="CB65">
        <v>0.93787571306153039</v>
      </c>
    </row>
    <row r="66" spans="1:80" x14ac:dyDescent="0.3">
      <c r="A66">
        <v>7</v>
      </c>
      <c r="B66">
        <v>267534</v>
      </c>
      <c r="C66">
        <v>798132</v>
      </c>
      <c r="D66">
        <v>62080</v>
      </c>
      <c r="E66">
        <v>1251</v>
      </c>
      <c r="F66">
        <v>60829</v>
      </c>
      <c r="G66">
        <v>1065666</v>
      </c>
      <c r="H66">
        <v>28153</v>
      </c>
      <c r="I66">
        <v>99715</v>
      </c>
      <c r="J66">
        <v>1127868</v>
      </c>
      <c r="K66">
        <v>14504</v>
      </c>
      <c r="L66">
        <v>4461</v>
      </c>
      <c r="M66">
        <v>561820</v>
      </c>
      <c r="N66">
        <v>236312</v>
      </c>
      <c r="O66">
        <v>0.29608134995213825</v>
      </c>
      <c r="P66">
        <v>18399</v>
      </c>
      <c r="Q66">
        <v>29238</v>
      </c>
      <c r="R66">
        <v>4634</v>
      </c>
      <c r="S66">
        <v>225595</v>
      </c>
      <c r="T66">
        <v>3664</v>
      </c>
      <c r="U66">
        <v>142219</v>
      </c>
      <c r="V66">
        <v>48269</v>
      </c>
      <c r="W66">
        <v>10800</v>
      </c>
      <c r="X66">
        <v>1572</v>
      </c>
      <c r="Y66">
        <v>169</v>
      </c>
      <c r="Z66">
        <v>9671</v>
      </c>
      <c r="AA66">
        <v>8934</v>
      </c>
      <c r="AB66">
        <v>7178</v>
      </c>
      <c r="AC66">
        <v>4761</v>
      </c>
      <c r="AD66">
        <v>2432</v>
      </c>
      <c r="AE66">
        <v>289</v>
      </c>
      <c r="AF66">
        <v>14</v>
      </c>
      <c r="AG66">
        <v>4</v>
      </c>
      <c r="AH66">
        <v>122</v>
      </c>
      <c r="AI66">
        <v>0.14084346118690544</v>
      </c>
      <c r="AJ66">
        <v>50.099787568976609</v>
      </c>
      <c r="AK66">
        <v>147282</v>
      </c>
      <c r="AL66">
        <v>140721</v>
      </c>
      <c r="AM66">
        <v>157870</v>
      </c>
      <c r="AN66">
        <v>145703</v>
      </c>
      <c r="AO66">
        <v>98753</v>
      </c>
      <c r="AP66">
        <v>61229</v>
      </c>
      <c r="AQ66">
        <v>46574</v>
      </c>
      <c r="AR66">
        <v>359779</v>
      </c>
      <c r="AS66">
        <v>150350</v>
      </c>
      <c r="AT66">
        <v>30504</v>
      </c>
      <c r="AU66">
        <v>30869</v>
      </c>
      <c r="AV66">
        <v>33890</v>
      </c>
      <c r="AW66">
        <v>50747</v>
      </c>
      <c r="AX66">
        <v>54799</v>
      </c>
      <c r="AY66">
        <v>36689</v>
      </c>
      <c r="AZ66">
        <v>17857</v>
      </c>
      <c r="BA66">
        <v>11461</v>
      </c>
      <c r="BB66">
        <v>126422</v>
      </c>
      <c r="BC66">
        <v>45131</v>
      </c>
      <c r="BD66">
        <v>0.20959112450944448</v>
      </c>
      <c r="BE66">
        <v>0.24083114815841275</v>
      </c>
      <c r="BF66">
        <v>0.32144802685754104</v>
      </c>
      <c r="BG66">
        <v>0.37610069799523688</v>
      </c>
      <c r="BH66">
        <v>0.37152289044383463</v>
      </c>
      <c r="BI66">
        <v>0.29164284897679205</v>
      </c>
      <c r="BJ66">
        <v>0.24608150470219436</v>
      </c>
      <c r="BK66">
        <v>0.35138793537143637</v>
      </c>
      <c r="BL66">
        <v>0.30017292983039573</v>
      </c>
      <c r="BM66">
        <v>62202</v>
      </c>
      <c r="BN66">
        <v>1.0322183498394431E-5</v>
      </c>
      <c r="BO66">
        <v>70</v>
      </c>
      <c r="BP66">
        <v>1.8767606360717148E-6</v>
      </c>
      <c r="BQ66">
        <v>4</v>
      </c>
      <c r="BR66">
        <v>49.606058262257505</v>
      </c>
      <c r="BS66">
        <v>74757</v>
      </c>
      <c r="BT66">
        <v>0.64358805957500897</v>
      </c>
      <c r="BU66">
        <v>0.24238045804114319</v>
      </c>
      <c r="BV66">
        <v>7.6176352195928054E-2</v>
      </c>
      <c r="BW66">
        <v>2.6834177242007585E-2</v>
      </c>
      <c r="BX66">
        <v>1.1020952945912163E-2</v>
      </c>
      <c r="BY66">
        <v>5.8575778724527178E-3</v>
      </c>
      <c r="BZ66">
        <v>5.9425574738201353E-3</v>
      </c>
      <c r="CA66">
        <v>5.5336083192935575E-3</v>
      </c>
      <c r="CB66">
        <v>0.93690719447509874</v>
      </c>
    </row>
    <row r="67" spans="1:80" x14ac:dyDescent="0.3">
      <c r="A67">
        <v>8</v>
      </c>
      <c r="B67">
        <v>267782</v>
      </c>
      <c r="C67">
        <v>807833</v>
      </c>
      <c r="D67">
        <v>71301</v>
      </c>
      <c r="E67">
        <v>1428</v>
      </c>
      <c r="F67">
        <v>69873</v>
      </c>
      <c r="G67">
        <v>1075615</v>
      </c>
      <c r="H67">
        <v>32815</v>
      </c>
      <c r="I67">
        <v>114249</v>
      </c>
      <c r="J67">
        <v>1147064</v>
      </c>
      <c r="K67">
        <v>14534</v>
      </c>
      <c r="L67">
        <v>4662</v>
      </c>
      <c r="M67">
        <v>566094</v>
      </c>
      <c r="N67">
        <v>241739</v>
      </c>
      <c r="O67">
        <v>0.29924377934548352</v>
      </c>
      <c r="P67">
        <v>21446</v>
      </c>
      <c r="Q67">
        <v>33909</v>
      </c>
      <c r="R67">
        <v>4671</v>
      </c>
      <c r="S67">
        <v>229424</v>
      </c>
      <c r="T67">
        <v>3829</v>
      </c>
      <c r="U67">
        <v>140355</v>
      </c>
      <c r="V67">
        <v>51951</v>
      </c>
      <c r="W67">
        <v>12771</v>
      </c>
      <c r="X67">
        <v>2110</v>
      </c>
      <c r="Y67">
        <v>246</v>
      </c>
      <c r="Z67">
        <v>9738</v>
      </c>
      <c r="AA67">
        <v>9264</v>
      </c>
      <c r="AB67">
        <v>7467</v>
      </c>
      <c r="AC67">
        <v>4899</v>
      </c>
      <c r="AD67">
        <v>2573</v>
      </c>
      <c r="AE67">
        <v>334</v>
      </c>
      <c r="AF67">
        <v>24</v>
      </c>
      <c r="AG67">
        <v>7</v>
      </c>
      <c r="AH67">
        <v>148</v>
      </c>
      <c r="AI67">
        <v>0.14191338592448882</v>
      </c>
      <c r="AJ67">
        <v>50.368765486743968</v>
      </c>
      <c r="AK67">
        <v>148685</v>
      </c>
      <c r="AL67">
        <v>140801</v>
      </c>
      <c r="AM67">
        <v>156764</v>
      </c>
      <c r="AN67">
        <v>148708</v>
      </c>
      <c r="AO67">
        <v>103290</v>
      </c>
      <c r="AP67">
        <v>62230</v>
      </c>
      <c r="AQ67">
        <v>47355</v>
      </c>
      <c r="AR67">
        <v>364667</v>
      </c>
      <c r="AS67">
        <v>153680</v>
      </c>
      <c r="AT67">
        <v>30623</v>
      </c>
      <c r="AU67">
        <v>31491</v>
      </c>
      <c r="AV67">
        <v>33397</v>
      </c>
      <c r="AW67">
        <v>50245</v>
      </c>
      <c r="AX67">
        <v>56774</v>
      </c>
      <c r="AY67">
        <v>38947</v>
      </c>
      <c r="AZ67">
        <v>19087</v>
      </c>
      <c r="BA67">
        <v>11798</v>
      </c>
      <c r="BB67">
        <v>129328</v>
      </c>
      <c r="BC67">
        <v>47523</v>
      </c>
      <c r="BD67">
        <v>0.21179675152167335</v>
      </c>
      <c r="BE67">
        <v>0.23719291766393705</v>
      </c>
      <c r="BF67">
        <v>0.32051363833533209</v>
      </c>
      <c r="BG67">
        <v>0.38178174677892246</v>
      </c>
      <c r="BH67">
        <v>0.3770645754671314</v>
      </c>
      <c r="BI67">
        <v>0.30671701751566771</v>
      </c>
      <c r="BJ67">
        <v>0.24913947840777109</v>
      </c>
      <c r="BK67">
        <v>0.35464684218753001</v>
      </c>
      <c r="BL67">
        <v>0.30923347214992192</v>
      </c>
      <c r="BM67">
        <v>71449</v>
      </c>
      <c r="BN67">
        <v>2.0453415023033334E-5</v>
      </c>
      <c r="BO67">
        <v>92</v>
      </c>
      <c r="BP67">
        <v>2.7891020485954548E-6</v>
      </c>
      <c r="BQ67">
        <v>7</v>
      </c>
      <c r="BR67">
        <v>49.770652987068502</v>
      </c>
      <c r="BS67">
        <v>73523</v>
      </c>
      <c r="BT67">
        <v>0.62182753734867879</v>
      </c>
      <c r="BU67">
        <v>0.25361057943274751</v>
      </c>
      <c r="BV67">
        <v>8.3844987446866692E-2</v>
      </c>
      <c r="BW67">
        <v>2.9037924548625783E-2</v>
      </c>
      <c r="BX67">
        <v>1.1678971223081194E-2</v>
      </c>
      <c r="BY67">
        <v>5.9968357709871984E-3</v>
      </c>
      <c r="BZ67">
        <v>5.8172271108317616E-3</v>
      </c>
      <c r="CA67">
        <v>5.4398120963006459E-3</v>
      </c>
      <c r="CB67">
        <v>0.9359455320141179</v>
      </c>
    </row>
    <row r="68" spans="1:80" x14ac:dyDescent="0.3">
      <c r="A68">
        <v>9</v>
      </c>
      <c r="B68">
        <v>268248</v>
      </c>
      <c r="C68">
        <v>818032</v>
      </c>
      <c r="D68">
        <v>80482</v>
      </c>
      <c r="E68">
        <v>1585</v>
      </c>
      <c r="F68">
        <v>78897</v>
      </c>
      <c r="G68">
        <v>1086280</v>
      </c>
      <c r="H68">
        <v>37600</v>
      </c>
      <c r="I68">
        <v>129349</v>
      </c>
      <c r="J68">
        <v>1166949</v>
      </c>
      <c r="K68">
        <v>15100</v>
      </c>
      <c r="L68">
        <v>4785</v>
      </c>
      <c r="M68">
        <v>570758</v>
      </c>
      <c r="N68">
        <v>247274</v>
      </c>
      <c r="O68">
        <v>0.302279128444853</v>
      </c>
      <c r="P68">
        <v>24498</v>
      </c>
      <c r="Q68">
        <v>38758</v>
      </c>
      <c r="R68">
        <v>4849</v>
      </c>
      <c r="S68">
        <v>233201</v>
      </c>
      <c r="T68">
        <v>3777</v>
      </c>
      <c r="U68">
        <v>138751</v>
      </c>
      <c r="V68">
        <v>55255</v>
      </c>
      <c r="W68">
        <v>14817</v>
      </c>
      <c r="X68">
        <v>2676</v>
      </c>
      <c r="Y68">
        <v>348</v>
      </c>
      <c r="Z68">
        <v>9871</v>
      </c>
      <c r="AA68">
        <v>9628</v>
      </c>
      <c r="AB68">
        <v>7765</v>
      </c>
      <c r="AC68">
        <v>5059</v>
      </c>
      <c r="AD68">
        <v>2702</v>
      </c>
      <c r="AE68">
        <v>370</v>
      </c>
      <c r="AF68">
        <v>21</v>
      </c>
      <c r="AG68">
        <v>11</v>
      </c>
      <c r="AH68">
        <v>187</v>
      </c>
      <c r="AI68">
        <v>0.14327021846211085</v>
      </c>
      <c r="AJ68">
        <v>50.662621221802532</v>
      </c>
      <c r="AK68">
        <v>150331</v>
      </c>
      <c r="AL68">
        <v>140574</v>
      </c>
      <c r="AM68">
        <v>155863</v>
      </c>
      <c r="AN68">
        <v>151946</v>
      </c>
      <c r="AO68">
        <v>107756</v>
      </c>
      <c r="AP68">
        <v>63480</v>
      </c>
      <c r="AQ68">
        <v>48082</v>
      </c>
      <c r="AR68">
        <v>369802</v>
      </c>
      <c r="AS68">
        <v>157325</v>
      </c>
      <c r="AT68">
        <v>30270</v>
      </c>
      <c r="AU68">
        <v>31862</v>
      </c>
      <c r="AV68">
        <v>32969</v>
      </c>
      <c r="AW68">
        <v>49769</v>
      </c>
      <c r="AX68">
        <v>58809</v>
      </c>
      <c r="AY68">
        <v>41174</v>
      </c>
      <c r="AZ68">
        <v>20562</v>
      </c>
      <c r="BA68">
        <v>12129</v>
      </c>
      <c r="BB68">
        <v>132309</v>
      </c>
      <c r="BC68">
        <v>50134</v>
      </c>
      <c r="BD68">
        <v>0.21194563995450041</v>
      </c>
      <c r="BE68">
        <v>0.23453127889936973</v>
      </c>
      <c r="BF68">
        <v>0.31931247313345695</v>
      </c>
      <c r="BG68">
        <v>0.38703881642162347</v>
      </c>
      <c r="BH68">
        <v>0.38210401276959055</v>
      </c>
      <c r="BI68">
        <v>0.32391304347826089</v>
      </c>
      <c r="BJ68">
        <v>0.25225656170708372</v>
      </c>
      <c r="BK68">
        <v>0.35778335433556335</v>
      </c>
      <c r="BL68">
        <v>0.31866518353726364</v>
      </c>
      <c r="BM68">
        <v>80669</v>
      </c>
      <c r="BN68">
        <v>9.2057296461317517E-6</v>
      </c>
      <c r="BO68">
        <v>102</v>
      </c>
      <c r="BP68">
        <v>4.6028648230658759E-6</v>
      </c>
      <c r="BQ68">
        <v>12</v>
      </c>
      <c r="BR68">
        <v>49.918285273619652</v>
      </c>
      <c r="BS68">
        <v>72423</v>
      </c>
      <c r="BT68">
        <v>0.60202048024887389</v>
      </c>
      <c r="BU68">
        <v>0.26282040895686831</v>
      </c>
      <c r="BV68">
        <v>9.1472503969668495E-2</v>
      </c>
      <c r="BW68">
        <v>3.1332026313231148E-2</v>
      </c>
      <c r="BX68">
        <v>1.2354580511358113E-2</v>
      </c>
      <c r="BY68">
        <v>6.0638352726835225E-3</v>
      </c>
      <c r="BZ68">
        <v>6.1141811967811207E-3</v>
      </c>
      <c r="CA68">
        <v>5.4851858944546276E-3</v>
      </c>
      <c r="CB68">
        <v>0.93501431429782844</v>
      </c>
    </row>
    <row r="69" spans="1:80" x14ac:dyDescent="0.3">
      <c r="A69">
        <v>10</v>
      </c>
      <c r="B69">
        <v>268500</v>
      </c>
      <c r="C69">
        <v>827695</v>
      </c>
      <c r="D69">
        <v>89862</v>
      </c>
      <c r="E69">
        <v>1753</v>
      </c>
      <c r="F69">
        <v>88109</v>
      </c>
      <c r="G69">
        <v>1096195</v>
      </c>
      <c r="H69">
        <v>42246</v>
      </c>
      <c r="I69">
        <v>144038</v>
      </c>
      <c r="J69">
        <v>1186284</v>
      </c>
      <c r="K69">
        <v>14689</v>
      </c>
      <c r="L69">
        <v>4646</v>
      </c>
      <c r="M69">
        <v>574906</v>
      </c>
      <c r="N69">
        <v>252789</v>
      </c>
      <c r="O69">
        <v>0.30541322588634701</v>
      </c>
      <c r="P69">
        <v>27684</v>
      </c>
      <c r="Q69">
        <v>43773</v>
      </c>
      <c r="R69">
        <v>5015</v>
      </c>
      <c r="S69">
        <v>236927</v>
      </c>
      <c r="T69">
        <v>3726</v>
      </c>
      <c r="U69">
        <v>137777</v>
      </c>
      <c r="V69">
        <v>57813</v>
      </c>
      <c r="W69">
        <v>16990</v>
      </c>
      <c r="X69">
        <v>3294</v>
      </c>
      <c r="Y69">
        <v>480</v>
      </c>
      <c r="Z69">
        <v>9953</v>
      </c>
      <c r="AA69">
        <v>9860</v>
      </c>
      <c r="AB69">
        <v>8069</v>
      </c>
      <c r="AC69">
        <v>5280</v>
      </c>
      <c r="AD69">
        <v>2817</v>
      </c>
      <c r="AE69">
        <v>418</v>
      </c>
      <c r="AF69">
        <v>24</v>
      </c>
      <c r="AG69">
        <v>14</v>
      </c>
      <c r="AH69">
        <v>227</v>
      </c>
      <c r="AI69">
        <v>0.14413206270842482</v>
      </c>
      <c r="AJ69">
        <v>50.956339081210018</v>
      </c>
      <c r="AK69">
        <v>151663</v>
      </c>
      <c r="AL69">
        <v>140720</v>
      </c>
      <c r="AM69">
        <v>154900</v>
      </c>
      <c r="AN69">
        <v>154759</v>
      </c>
      <c r="AO69">
        <v>112076</v>
      </c>
      <c r="AP69">
        <v>64893</v>
      </c>
      <c r="AQ69">
        <v>48684</v>
      </c>
      <c r="AR69">
        <v>373435</v>
      </c>
      <c r="AS69">
        <v>161877</v>
      </c>
      <c r="AT69">
        <v>29761</v>
      </c>
      <c r="AU69">
        <v>32331</v>
      </c>
      <c r="AV69">
        <v>33608</v>
      </c>
      <c r="AW69">
        <v>49065</v>
      </c>
      <c r="AX69">
        <v>59874</v>
      </c>
      <c r="AY69">
        <v>43371</v>
      </c>
      <c r="AZ69">
        <v>22026</v>
      </c>
      <c r="BA69">
        <v>12514</v>
      </c>
      <c r="BB69">
        <v>133645</v>
      </c>
      <c r="BC69">
        <v>53205</v>
      </c>
      <c r="BD69">
        <v>0.21317658229100045</v>
      </c>
      <c r="BE69">
        <v>0.23882888004548039</v>
      </c>
      <c r="BF69">
        <v>0.31675274370561651</v>
      </c>
      <c r="BG69">
        <v>0.38688541538779653</v>
      </c>
      <c r="BH69">
        <v>0.38697847888932513</v>
      </c>
      <c r="BI69">
        <v>0.3394202764550876</v>
      </c>
      <c r="BJ69">
        <v>0.25704543587215511</v>
      </c>
      <c r="BK69">
        <v>0.35788022011862841</v>
      </c>
      <c r="BL69">
        <v>0.3286754758242369</v>
      </c>
      <c r="BM69">
        <v>90089</v>
      </c>
      <c r="BN69">
        <v>1.3683696787524117E-5</v>
      </c>
      <c r="BO69">
        <v>117</v>
      </c>
      <c r="BP69">
        <v>2.7367393575048235E-6</v>
      </c>
      <c r="BQ69">
        <v>15</v>
      </c>
      <c r="BR69">
        <v>50.062731805744065</v>
      </c>
      <c r="BS69">
        <v>70770</v>
      </c>
      <c r="BT69">
        <v>0.58545651975762192</v>
      </c>
      <c r="BU69">
        <v>0.26818925784578312</v>
      </c>
      <c r="BV69">
        <v>9.9309246115252464E-2</v>
      </c>
      <c r="BW69">
        <v>3.3978908822865021E-2</v>
      </c>
      <c r="BX69">
        <v>1.3066067458477488E-2</v>
      </c>
      <c r="BY69">
        <v>6.0263421607959422E-3</v>
      </c>
      <c r="BZ69">
        <v>6.2617266089472611E-3</v>
      </c>
      <c r="CA69">
        <v>5.8231000695758532E-3</v>
      </c>
      <c r="CB69">
        <v>0.93404426114877914</v>
      </c>
    </row>
    <row r="70" spans="1:80" x14ac:dyDescent="0.3">
      <c r="A70">
        <v>11</v>
      </c>
      <c r="B70">
        <v>268100</v>
      </c>
      <c r="C70">
        <v>836827</v>
      </c>
      <c r="D70">
        <v>99078</v>
      </c>
      <c r="E70">
        <v>1922</v>
      </c>
      <c r="F70">
        <v>97156</v>
      </c>
      <c r="G70">
        <v>1104927</v>
      </c>
      <c r="H70">
        <v>45903</v>
      </c>
      <c r="I70">
        <v>158388</v>
      </c>
      <c r="J70">
        <v>1204291</v>
      </c>
      <c r="K70">
        <v>14350</v>
      </c>
      <c r="L70">
        <v>3657</v>
      </c>
      <c r="M70">
        <v>578684</v>
      </c>
      <c r="N70">
        <v>258143</v>
      </c>
      <c r="O70">
        <v>0.30847833542655773</v>
      </c>
      <c r="P70">
        <v>30848</v>
      </c>
      <c r="Q70">
        <v>48758</v>
      </c>
      <c r="R70">
        <v>4985</v>
      </c>
      <c r="S70">
        <v>240519</v>
      </c>
      <c r="T70">
        <v>3592</v>
      </c>
      <c r="U70">
        <v>136789</v>
      </c>
      <c r="V70">
        <v>60364</v>
      </c>
      <c r="W70">
        <v>19011</v>
      </c>
      <c r="X70">
        <v>3927</v>
      </c>
      <c r="Y70">
        <v>631</v>
      </c>
      <c r="Z70">
        <v>10060</v>
      </c>
      <c r="AA70">
        <v>10181</v>
      </c>
      <c r="AB70">
        <v>8318</v>
      </c>
      <c r="AC70">
        <v>5399</v>
      </c>
      <c r="AD70">
        <v>2962</v>
      </c>
      <c r="AE70">
        <v>464</v>
      </c>
      <c r="AF70">
        <v>21</v>
      </c>
      <c r="AG70">
        <v>16</v>
      </c>
      <c r="AH70">
        <v>286</v>
      </c>
      <c r="AI70">
        <v>0.14496228834405736</v>
      </c>
      <c r="AJ70">
        <v>51.263876998407859</v>
      </c>
      <c r="AK70">
        <v>152744</v>
      </c>
      <c r="AL70">
        <v>141752</v>
      </c>
      <c r="AM70">
        <v>152946</v>
      </c>
      <c r="AN70">
        <v>156926</v>
      </c>
      <c r="AO70">
        <v>115871</v>
      </c>
      <c r="AP70">
        <v>67153</v>
      </c>
      <c r="AQ70">
        <v>49435</v>
      </c>
      <c r="AR70">
        <v>374634</v>
      </c>
      <c r="AS70">
        <v>167697</v>
      </c>
      <c r="AT70">
        <v>28915</v>
      </c>
      <c r="AU70">
        <v>32628</v>
      </c>
      <c r="AV70">
        <v>34558</v>
      </c>
      <c r="AW70">
        <v>48122</v>
      </c>
      <c r="AX70">
        <v>60512</v>
      </c>
      <c r="AY70">
        <v>45561</v>
      </c>
      <c r="AZ70">
        <v>23858</v>
      </c>
      <c r="BA70">
        <v>12904</v>
      </c>
      <c r="BB70">
        <v>134208</v>
      </c>
      <c r="BC70">
        <v>56749</v>
      </c>
      <c r="BD70">
        <v>0.21361231865081443</v>
      </c>
      <c r="BE70">
        <v>0.24379197471640612</v>
      </c>
      <c r="BF70">
        <v>0.31463392308396426</v>
      </c>
      <c r="BG70">
        <v>0.38560850337101565</v>
      </c>
      <c r="BH70">
        <v>0.39320451191411138</v>
      </c>
      <c r="BI70">
        <v>0.35527824520125684</v>
      </c>
      <c r="BJ70">
        <v>0.26102963487407704</v>
      </c>
      <c r="BK70">
        <v>0.35823763993657809</v>
      </c>
      <c r="BL70">
        <v>0.33840199884315164</v>
      </c>
      <c r="BM70">
        <v>99364</v>
      </c>
      <c r="BN70">
        <v>1.5385631810970318E-5</v>
      </c>
      <c r="BO70">
        <v>134</v>
      </c>
      <c r="BP70">
        <v>3.6201486614047806E-6</v>
      </c>
      <c r="BQ70">
        <v>19</v>
      </c>
      <c r="BR70">
        <v>50.244062022531054</v>
      </c>
      <c r="BS70">
        <v>68777</v>
      </c>
      <c r="BT70">
        <v>0.56997306339804843</v>
      </c>
      <c r="BU70">
        <v>0.27381017070198183</v>
      </c>
      <c r="BV70">
        <v>0.10607354390976627</v>
      </c>
      <c r="BW70">
        <v>3.6197514380419342E-2</v>
      </c>
      <c r="BX70">
        <v>1.3945707609784119E-2</v>
      </c>
      <c r="BY70">
        <v>5.9117950668260352E-3</v>
      </c>
      <c r="BZ70">
        <v>6.0734754995611087E-3</v>
      </c>
      <c r="CA70">
        <v>5.8590977333637332E-3</v>
      </c>
      <c r="CB70">
        <v>0.93308705614808773</v>
      </c>
    </row>
    <row r="71" spans="1:80" x14ac:dyDescent="0.3">
      <c r="A71">
        <v>12</v>
      </c>
      <c r="B71">
        <v>268165</v>
      </c>
      <c r="C71">
        <v>844536</v>
      </c>
      <c r="D71">
        <v>108362</v>
      </c>
      <c r="E71">
        <v>2077</v>
      </c>
      <c r="F71">
        <v>106285</v>
      </c>
      <c r="G71">
        <v>1112701</v>
      </c>
      <c r="H71">
        <v>48600</v>
      </c>
      <c r="I71">
        <v>172799</v>
      </c>
      <c r="J71">
        <v>1221399</v>
      </c>
      <c r="K71">
        <v>14411</v>
      </c>
      <c r="L71">
        <v>2697</v>
      </c>
      <c r="M71">
        <v>581276</v>
      </c>
      <c r="N71">
        <v>263260</v>
      </c>
      <c r="O71">
        <v>0.31172146598842443</v>
      </c>
      <c r="P71">
        <v>34113</v>
      </c>
      <c r="Q71">
        <v>53936</v>
      </c>
      <c r="R71">
        <v>5178</v>
      </c>
      <c r="S71">
        <v>243773</v>
      </c>
      <c r="T71">
        <v>3254</v>
      </c>
      <c r="U71">
        <v>135640</v>
      </c>
      <c r="V71">
        <v>63143</v>
      </c>
      <c r="W71">
        <v>20654</v>
      </c>
      <c r="X71">
        <v>4658</v>
      </c>
      <c r="Y71">
        <v>828</v>
      </c>
      <c r="Z71">
        <v>10089</v>
      </c>
      <c r="AA71">
        <v>10444</v>
      </c>
      <c r="AB71">
        <v>8640</v>
      </c>
      <c r="AC71">
        <v>5525</v>
      </c>
      <c r="AD71">
        <v>3086</v>
      </c>
      <c r="AE71">
        <v>513</v>
      </c>
      <c r="AF71">
        <v>24</v>
      </c>
      <c r="AG71">
        <v>16</v>
      </c>
      <c r="AH71">
        <v>336</v>
      </c>
      <c r="AI71">
        <v>0.14562409785003419</v>
      </c>
      <c r="AJ71">
        <v>51.583081364430598</v>
      </c>
      <c r="AK71">
        <v>153052</v>
      </c>
      <c r="AL71">
        <v>143042</v>
      </c>
      <c r="AM71">
        <v>150584</v>
      </c>
      <c r="AN71">
        <v>158368</v>
      </c>
      <c r="AO71">
        <v>120036</v>
      </c>
      <c r="AP71">
        <v>69402</v>
      </c>
      <c r="AQ71">
        <v>50052</v>
      </c>
      <c r="AR71">
        <v>375282</v>
      </c>
      <c r="AS71">
        <v>173160</v>
      </c>
      <c r="AT71">
        <v>28554</v>
      </c>
      <c r="AU71">
        <v>32838</v>
      </c>
      <c r="AV71">
        <v>35419</v>
      </c>
      <c r="AW71">
        <v>47098</v>
      </c>
      <c r="AX71">
        <v>61007</v>
      </c>
      <c r="AY71">
        <v>47951</v>
      </c>
      <c r="AZ71">
        <v>25648</v>
      </c>
      <c r="BA71">
        <v>13299</v>
      </c>
      <c r="BB71">
        <v>134745</v>
      </c>
      <c r="BC71">
        <v>60258</v>
      </c>
      <c r="BD71">
        <v>0.21455453048637063</v>
      </c>
      <c r="BE71">
        <v>0.24761258930943358</v>
      </c>
      <c r="BF71">
        <v>0.31276895287679968</v>
      </c>
      <c r="BG71">
        <v>0.38522302485350574</v>
      </c>
      <c r="BH71">
        <v>0.39947182511913093</v>
      </c>
      <c r="BI71">
        <v>0.36955707328319071</v>
      </c>
      <c r="BJ71">
        <v>0.2657036681850875</v>
      </c>
      <c r="BK71">
        <v>0.35904999440420804</v>
      </c>
      <c r="BL71">
        <v>0.34799029799029801</v>
      </c>
      <c r="BM71">
        <v>108698</v>
      </c>
      <c r="BN71">
        <v>1.5278138511603746E-5</v>
      </c>
      <c r="BO71">
        <v>151</v>
      </c>
      <c r="BP71">
        <v>8.9871403009433802E-7</v>
      </c>
      <c r="BQ71">
        <v>20</v>
      </c>
      <c r="BR71">
        <v>50.405470362724863</v>
      </c>
      <c r="BS71">
        <v>66791</v>
      </c>
      <c r="BT71">
        <v>0.55472065837606155</v>
      </c>
      <c r="BU71">
        <v>0.28011054140163755</v>
      </c>
      <c r="BV71">
        <v>0.11150825824968501</v>
      </c>
      <c r="BW71">
        <v>3.8761814492952226E-2</v>
      </c>
      <c r="BX71">
        <v>1.4898727479663657E-2</v>
      </c>
      <c r="BY71">
        <v>5.9947178936418837E-3</v>
      </c>
      <c r="BZ71">
        <v>6.4119992749682797E-3</v>
      </c>
      <c r="CA71">
        <v>5.9376174370537396E-3</v>
      </c>
      <c r="CB71">
        <v>0.9320649742979239</v>
      </c>
    </row>
    <row r="72" spans="1:80" x14ac:dyDescent="0.3">
      <c r="A72">
        <v>13</v>
      </c>
      <c r="B72">
        <v>268196</v>
      </c>
      <c r="C72">
        <v>852099</v>
      </c>
      <c r="D72">
        <v>117603</v>
      </c>
      <c r="E72">
        <v>2225</v>
      </c>
      <c r="F72">
        <v>115378</v>
      </c>
      <c r="G72">
        <v>1120295</v>
      </c>
      <c r="H72">
        <v>51163</v>
      </c>
      <c r="I72">
        <v>187134</v>
      </c>
      <c r="J72">
        <v>1238297</v>
      </c>
      <c r="K72">
        <v>14335</v>
      </c>
      <c r="L72">
        <v>2563</v>
      </c>
      <c r="M72">
        <v>583322</v>
      </c>
      <c r="N72">
        <v>268777</v>
      </c>
      <c r="O72">
        <v>0.31542931044397421</v>
      </c>
      <c r="P72">
        <v>37376</v>
      </c>
      <c r="Q72">
        <v>59410</v>
      </c>
      <c r="R72">
        <v>5474</v>
      </c>
      <c r="S72">
        <v>247142</v>
      </c>
      <c r="T72">
        <v>3369</v>
      </c>
      <c r="U72">
        <v>134989</v>
      </c>
      <c r="V72">
        <v>65402</v>
      </c>
      <c r="W72">
        <v>22569</v>
      </c>
      <c r="X72">
        <v>5377</v>
      </c>
      <c r="Y72">
        <v>1024</v>
      </c>
      <c r="Z72">
        <v>10141</v>
      </c>
      <c r="AA72">
        <v>10768</v>
      </c>
      <c r="AB72">
        <v>8986</v>
      </c>
      <c r="AC72">
        <v>5721</v>
      </c>
      <c r="AD72">
        <v>3193</v>
      </c>
      <c r="AE72">
        <v>561</v>
      </c>
      <c r="AF72">
        <v>31</v>
      </c>
      <c r="AG72">
        <v>15</v>
      </c>
      <c r="AH72">
        <v>399</v>
      </c>
      <c r="AI72">
        <v>0.14664945289217454</v>
      </c>
      <c r="AJ72">
        <v>51.904180789278847</v>
      </c>
      <c r="AK72">
        <v>153227</v>
      </c>
      <c r="AL72">
        <v>144549</v>
      </c>
      <c r="AM72">
        <v>147930</v>
      </c>
      <c r="AN72">
        <v>159404</v>
      </c>
      <c r="AO72">
        <v>124590</v>
      </c>
      <c r="AP72">
        <v>71667</v>
      </c>
      <c r="AQ72">
        <v>50732</v>
      </c>
      <c r="AR72">
        <v>375344</v>
      </c>
      <c r="AS72">
        <v>178979</v>
      </c>
      <c r="AT72">
        <v>28238</v>
      </c>
      <c r="AU72">
        <v>33065</v>
      </c>
      <c r="AV72">
        <v>36520</v>
      </c>
      <c r="AW72">
        <v>46035</v>
      </c>
      <c r="AX72">
        <v>61294</v>
      </c>
      <c r="AY72">
        <v>50513</v>
      </c>
      <c r="AZ72">
        <v>27545</v>
      </c>
      <c r="BA72">
        <v>13805</v>
      </c>
      <c r="BB72">
        <v>135036</v>
      </c>
      <c r="BC72">
        <v>64156</v>
      </c>
      <c r="BD72">
        <v>0.21579095068101575</v>
      </c>
      <c r="BE72">
        <v>0.25264789102657231</v>
      </c>
      <c r="BF72">
        <v>0.31119448387750964</v>
      </c>
      <c r="BG72">
        <v>0.38451983639055481</v>
      </c>
      <c r="BH72">
        <v>0.40543382293924068</v>
      </c>
      <c r="BI72">
        <v>0.38434704954860677</v>
      </c>
      <c r="BJ72">
        <v>0.27211621856027751</v>
      </c>
      <c r="BK72">
        <v>0.35976597467922761</v>
      </c>
      <c r="BL72">
        <v>0.35845546125523103</v>
      </c>
      <c r="BM72">
        <v>118002</v>
      </c>
      <c r="BN72">
        <v>1.6959818619202978E-5</v>
      </c>
      <c r="BO72">
        <v>170</v>
      </c>
      <c r="BP72">
        <v>2.6778660977688912E-6</v>
      </c>
      <c r="BQ72">
        <v>23</v>
      </c>
      <c r="BR72">
        <v>50.591796368592995</v>
      </c>
      <c r="BS72">
        <v>65040</v>
      </c>
      <c r="BT72">
        <v>0.54118656076369465</v>
      </c>
      <c r="BU72">
        <v>0.28403624566506319</v>
      </c>
      <c r="BV72">
        <v>0.11766789722936943</v>
      </c>
      <c r="BW72">
        <v>4.138419659171421E-2</v>
      </c>
      <c r="BX72">
        <v>1.5725099750158483E-2</v>
      </c>
      <c r="BY72">
        <v>6.2194401160603945E-3</v>
      </c>
      <c r="BZ72">
        <v>6.7841501428413387E-3</v>
      </c>
      <c r="CA72">
        <v>6.2229492001668087E-3</v>
      </c>
      <c r="CB72">
        <v>0.93088457147167436</v>
      </c>
    </row>
    <row r="73" spans="1:80" x14ac:dyDescent="0.3">
      <c r="A73">
        <v>14</v>
      </c>
      <c r="B73">
        <v>268975</v>
      </c>
      <c r="C73">
        <v>859233</v>
      </c>
      <c r="D73">
        <v>127131</v>
      </c>
      <c r="E73">
        <v>2376</v>
      </c>
      <c r="F73">
        <v>124755</v>
      </c>
      <c r="G73">
        <v>1128208</v>
      </c>
      <c r="H73">
        <v>53942</v>
      </c>
      <c r="I73">
        <v>201860</v>
      </c>
      <c r="J73">
        <v>1255802</v>
      </c>
      <c r="K73">
        <v>14726</v>
      </c>
      <c r="L73">
        <v>2779</v>
      </c>
      <c r="M73">
        <v>585364</v>
      </c>
      <c r="N73">
        <v>273869</v>
      </c>
      <c r="O73">
        <v>0.31873659414850219</v>
      </c>
      <c r="P73">
        <v>40994</v>
      </c>
      <c r="Q73">
        <v>64941</v>
      </c>
      <c r="R73">
        <v>5531</v>
      </c>
      <c r="S73">
        <v>250385</v>
      </c>
      <c r="T73">
        <v>3243</v>
      </c>
      <c r="U73">
        <v>134655</v>
      </c>
      <c r="V73">
        <v>67290</v>
      </c>
      <c r="W73">
        <v>24271</v>
      </c>
      <c r="X73">
        <v>6043</v>
      </c>
      <c r="Y73">
        <v>1221</v>
      </c>
      <c r="Z73">
        <v>10200</v>
      </c>
      <c r="AA73">
        <v>11005</v>
      </c>
      <c r="AB73">
        <v>9329</v>
      </c>
      <c r="AC73">
        <v>5788</v>
      </c>
      <c r="AD73">
        <v>3389</v>
      </c>
      <c r="AE73">
        <v>635</v>
      </c>
      <c r="AF73">
        <v>30</v>
      </c>
      <c r="AG73">
        <v>13</v>
      </c>
      <c r="AH73">
        <v>463</v>
      </c>
      <c r="AI73">
        <v>0.14747561790491073</v>
      </c>
      <c r="AJ73">
        <v>52.220448462586127</v>
      </c>
      <c r="AK73">
        <v>153058</v>
      </c>
      <c r="AL73">
        <v>146004</v>
      </c>
      <c r="AM73">
        <v>145996</v>
      </c>
      <c r="AN73">
        <v>159804</v>
      </c>
      <c r="AO73">
        <v>128752</v>
      </c>
      <c r="AP73">
        <v>73832</v>
      </c>
      <c r="AQ73">
        <v>51787</v>
      </c>
      <c r="AR73">
        <v>375371</v>
      </c>
      <c r="AS73">
        <v>184800</v>
      </c>
      <c r="AT73">
        <v>27924</v>
      </c>
      <c r="AU73">
        <v>33117</v>
      </c>
      <c r="AV73">
        <v>37482</v>
      </c>
      <c r="AW73">
        <v>45101</v>
      </c>
      <c r="AX73">
        <v>61334</v>
      </c>
      <c r="AY73">
        <v>53188</v>
      </c>
      <c r="AZ73">
        <v>29288</v>
      </c>
      <c r="BA73">
        <v>14359</v>
      </c>
      <c r="BB73">
        <v>135404</v>
      </c>
      <c r="BC73">
        <v>67866</v>
      </c>
      <c r="BD73">
        <v>0.21636895817271884</v>
      </c>
      <c r="BE73">
        <v>0.2567189940001644</v>
      </c>
      <c r="BF73">
        <v>0.30891942244993015</v>
      </c>
      <c r="BG73">
        <v>0.38380766438887637</v>
      </c>
      <c r="BH73">
        <v>0.41310426245805892</v>
      </c>
      <c r="BI73">
        <v>0.39668436450319644</v>
      </c>
      <c r="BJ73">
        <v>0.27727035742560874</v>
      </c>
      <c r="BK73">
        <v>0.36072046055768825</v>
      </c>
      <c r="BL73">
        <v>0.36724025974025976</v>
      </c>
      <c r="BM73">
        <v>127594</v>
      </c>
      <c r="BN73">
        <v>1.7727227603420646E-5</v>
      </c>
      <c r="BO73">
        <v>190</v>
      </c>
      <c r="BP73">
        <v>1.7727227603420647E-6</v>
      </c>
      <c r="BQ73">
        <v>25</v>
      </c>
      <c r="BR73">
        <v>50.777720842152164</v>
      </c>
      <c r="BS73">
        <v>63662</v>
      </c>
      <c r="BT73">
        <v>0.53023342643059257</v>
      </c>
      <c r="BU73">
        <v>0.28659436072198574</v>
      </c>
      <c r="BV73">
        <v>0.12299087451636401</v>
      </c>
      <c r="BW73">
        <v>4.3306697511997103E-2</v>
      </c>
      <c r="BX73">
        <v>1.6874640819060656E-2</v>
      </c>
      <c r="BY73">
        <v>6.3164159940079312E-3</v>
      </c>
      <c r="BZ73">
        <v>6.7495094833224332E-3</v>
      </c>
      <c r="CA73">
        <v>6.2035373529215204E-3</v>
      </c>
      <c r="CB73">
        <v>0.92982084651601393</v>
      </c>
    </row>
    <row r="74" spans="1:80" x14ac:dyDescent="0.3">
      <c r="A74">
        <v>15</v>
      </c>
      <c r="B74">
        <v>269790</v>
      </c>
      <c r="C74">
        <v>866208</v>
      </c>
      <c r="D74">
        <v>136904</v>
      </c>
      <c r="E74">
        <v>2537</v>
      </c>
      <c r="F74">
        <v>134367</v>
      </c>
      <c r="G74">
        <v>1135998</v>
      </c>
      <c r="H74">
        <v>56803</v>
      </c>
      <c r="I74">
        <v>216638</v>
      </c>
      <c r="J74">
        <v>1273441</v>
      </c>
      <c r="K74">
        <v>14778</v>
      </c>
      <c r="L74">
        <v>2861</v>
      </c>
      <c r="M74">
        <v>587311</v>
      </c>
      <c r="N74">
        <v>278897</v>
      </c>
      <c r="O74">
        <v>0.32197462965015333</v>
      </c>
      <c r="P74">
        <v>44695</v>
      </c>
      <c r="Q74">
        <v>70554</v>
      </c>
      <c r="R74">
        <v>5613</v>
      </c>
      <c r="S74">
        <v>253577</v>
      </c>
      <c r="T74">
        <v>3192</v>
      </c>
      <c r="U74">
        <v>134419</v>
      </c>
      <c r="V74">
        <v>68976</v>
      </c>
      <c r="W74">
        <v>25920</v>
      </c>
      <c r="X74">
        <v>6788</v>
      </c>
      <c r="Y74">
        <v>1416</v>
      </c>
      <c r="Z74">
        <v>10339</v>
      </c>
      <c r="AA74">
        <v>11279</v>
      </c>
      <c r="AB74">
        <v>9501</v>
      </c>
      <c r="AC74">
        <v>5986</v>
      </c>
      <c r="AD74">
        <v>3518</v>
      </c>
      <c r="AE74">
        <v>701</v>
      </c>
      <c r="AF74">
        <v>37</v>
      </c>
      <c r="AG74">
        <v>17</v>
      </c>
      <c r="AH74">
        <v>539</v>
      </c>
      <c r="AI74">
        <v>0.14836301573699251</v>
      </c>
      <c r="AJ74">
        <v>52.543032015403533</v>
      </c>
      <c r="AK74">
        <v>152855</v>
      </c>
      <c r="AL74">
        <v>147663</v>
      </c>
      <c r="AM74">
        <v>144769</v>
      </c>
      <c r="AN74">
        <v>159273</v>
      </c>
      <c r="AO74">
        <v>132016</v>
      </c>
      <c r="AP74">
        <v>77082</v>
      </c>
      <c r="AQ74">
        <v>52550</v>
      </c>
      <c r="AR74">
        <v>375316</v>
      </c>
      <c r="AS74">
        <v>190374</v>
      </c>
      <c r="AT74">
        <v>27590</v>
      </c>
      <c r="AU74">
        <v>33067</v>
      </c>
      <c r="AV74">
        <v>38426</v>
      </c>
      <c r="AW74">
        <v>44460</v>
      </c>
      <c r="AX74">
        <v>61241</v>
      </c>
      <c r="AY74">
        <v>55266</v>
      </c>
      <c r="AZ74">
        <v>31077</v>
      </c>
      <c r="BA74">
        <v>15360</v>
      </c>
      <c r="BB74">
        <v>135834</v>
      </c>
      <c r="BC74">
        <v>71570</v>
      </c>
      <c r="BD74">
        <v>0.21632920087664781</v>
      </c>
      <c r="BE74">
        <v>0.26022768059703516</v>
      </c>
      <c r="BF74">
        <v>0.30710994757164861</v>
      </c>
      <c r="BG74">
        <v>0.38450333703766487</v>
      </c>
      <c r="BH74">
        <v>0.41863107502120955</v>
      </c>
      <c r="BI74">
        <v>0.4031680547987857</v>
      </c>
      <c r="BJ74">
        <v>0.29229305423406282</v>
      </c>
      <c r="BK74">
        <v>0.36191902290336675</v>
      </c>
      <c r="BL74">
        <v>0.37594419406011326</v>
      </c>
      <c r="BM74">
        <v>137443</v>
      </c>
      <c r="BN74">
        <v>2.3767647478252601E-5</v>
      </c>
      <c r="BO74">
        <v>217</v>
      </c>
      <c r="BP74">
        <v>3.5211329597411262E-6</v>
      </c>
      <c r="BQ74">
        <v>29</v>
      </c>
      <c r="BR74">
        <v>50.950289765583733</v>
      </c>
      <c r="BS74">
        <v>62447</v>
      </c>
      <c r="BT74">
        <v>0.52044639069252396</v>
      </c>
      <c r="BU74">
        <v>0.28853966678890641</v>
      </c>
      <c r="BV74">
        <v>0.12734862048881507</v>
      </c>
      <c r="BW74">
        <v>4.5926181590698278E-2</v>
      </c>
      <c r="BX74">
        <v>1.7739140439056309E-2</v>
      </c>
      <c r="BY74">
        <v>6.2026234701415559E-3</v>
      </c>
      <c r="BZ74">
        <v>7.0681024332164633E-3</v>
      </c>
      <c r="CA74">
        <v>6.1150859169571336E-3</v>
      </c>
      <c r="CB74">
        <v>0.92876934026435742</v>
      </c>
    </row>
    <row r="75" spans="1:80" x14ac:dyDescent="0.3">
      <c r="A75">
        <v>16</v>
      </c>
      <c r="B75">
        <v>270407</v>
      </c>
      <c r="C75">
        <v>873049</v>
      </c>
      <c r="D75">
        <v>146850</v>
      </c>
      <c r="E75">
        <v>2692</v>
      </c>
      <c r="F75">
        <v>144158</v>
      </c>
      <c r="G75">
        <v>1143456</v>
      </c>
      <c r="H75">
        <v>60057</v>
      </c>
      <c r="I75">
        <v>230872</v>
      </c>
      <c r="J75">
        <v>1290929</v>
      </c>
      <c r="K75">
        <v>14234</v>
      </c>
      <c r="L75">
        <v>3254</v>
      </c>
      <c r="M75">
        <v>588970</v>
      </c>
      <c r="N75">
        <v>284079</v>
      </c>
      <c r="O75">
        <v>0.32538723485165211</v>
      </c>
      <c r="P75">
        <v>48410</v>
      </c>
      <c r="Q75">
        <v>76306</v>
      </c>
      <c r="R75">
        <v>5752</v>
      </c>
      <c r="S75">
        <v>256806</v>
      </c>
      <c r="T75">
        <v>3229</v>
      </c>
      <c r="U75">
        <v>134267</v>
      </c>
      <c r="V75">
        <v>70660</v>
      </c>
      <c r="W75">
        <v>27528</v>
      </c>
      <c r="X75">
        <v>7499</v>
      </c>
      <c r="Y75">
        <v>1717</v>
      </c>
      <c r="Z75">
        <v>10489</v>
      </c>
      <c r="AA75">
        <v>11483</v>
      </c>
      <c r="AB75">
        <v>9814</v>
      </c>
      <c r="AC75">
        <v>6199</v>
      </c>
      <c r="AD75">
        <v>3614</v>
      </c>
      <c r="AE75">
        <v>752</v>
      </c>
      <c r="AF75">
        <v>36</v>
      </c>
      <c r="AG75">
        <v>21</v>
      </c>
      <c r="AH75">
        <v>623</v>
      </c>
      <c r="AI75">
        <v>0.14928241791895916</v>
      </c>
      <c r="AJ75">
        <v>52.877657271392813</v>
      </c>
      <c r="AK75">
        <v>152434</v>
      </c>
      <c r="AL75">
        <v>148955</v>
      </c>
      <c r="AM75">
        <v>144411</v>
      </c>
      <c r="AN75">
        <v>157923</v>
      </c>
      <c r="AO75">
        <v>134718</v>
      </c>
      <c r="AP75">
        <v>81261</v>
      </c>
      <c r="AQ75">
        <v>53347</v>
      </c>
      <c r="AR75">
        <v>375306</v>
      </c>
      <c r="AS75">
        <v>196354</v>
      </c>
      <c r="AT75">
        <v>27640</v>
      </c>
      <c r="AU75">
        <v>32909</v>
      </c>
      <c r="AV75">
        <v>39288</v>
      </c>
      <c r="AW75">
        <v>44105</v>
      </c>
      <c r="AX75">
        <v>60856</v>
      </c>
      <c r="AY75">
        <v>57241</v>
      </c>
      <c r="AZ75">
        <v>33379</v>
      </c>
      <c r="BA75">
        <v>16301</v>
      </c>
      <c r="BB75">
        <v>136153</v>
      </c>
      <c r="BC75">
        <v>75729</v>
      </c>
      <c r="BD75">
        <v>0.21589015573953318</v>
      </c>
      <c r="BE75">
        <v>0.26375751065758113</v>
      </c>
      <c r="BF75">
        <v>0.30541302255368358</v>
      </c>
      <c r="BG75">
        <v>0.3853523552617415</v>
      </c>
      <c r="BH75">
        <v>0.42489496578037084</v>
      </c>
      <c r="BI75">
        <v>0.41076285056792311</v>
      </c>
      <c r="BJ75">
        <v>0.30556544885373121</v>
      </c>
      <c r="BK75">
        <v>0.36277863929700033</v>
      </c>
      <c r="BL75">
        <v>0.38567587113071289</v>
      </c>
      <c r="BM75">
        <v>147473</v>
      </c>
      <c r="BN75">
        <v>2.0114460022947975E-5</v>
      </c>
      <c r="BO75">
        <v>240</v>
      </c>
      <c r="BP75">
        <v>4.3727087006408646E-6</v>
      </c>
      <c r="BQ75">
        <v>34</v>
      </c>
      <c r="BR75">
        <v>51.18310530510103</v>
      </c>
      <c r="BS75">
        <v>61269</v>
      </c>
      <c r="BT75">
        <v>0.51101775691036821</v>
      </c>
      <c r="BU75">
        <v>0.28998128993539735</v>
      </c>
      <c r="BV75">
        <v>0.13182476082889116</v>
      </c>
      <c r="BW75">
        <v>4.8356691495746111E-2</v>
      </c>
      <c r="BX75">
        <v>1.8819500829597203E-2</v>
      </c>
      <c r="BY75">
        <v>6.3174170258370414E-3</v>
      </c>
      <c r="BZ75">
        <v>7.1774924421335344E-3</v>
      </c>
      <c r="CA75">
        <v>6.2303676585253563E-3</v>
      </c>
      <c r="CB75">
        <v>0.92765021987537566</v>
      </c>
    </row>
    <row r="76" spans="1:80" x14ac:dyDescent="0.3">
      <c r="A76">
        <v>17</v>
      </c>
      <c r="B76">
        <v>270655</v>
      </c>
      <c r="C76">
        <v>879959</v>
      </c>
      <c r="D76">
        <v>156892</v>
      </c>
      <c r="E76">
        <v>2834</v>
      </c>
      <c r="F76">
        <v>154058</v>
      </c>
      <c r="G76">
        <v>1150614</v>
      </c>
      <c r="H76">
        <v>63570</v>
      </c>
      <c r="I76">
        <v>244650</v>
      </c>
      <c r="J76">
        <v>1308220</v>
      </c>
      <c r="K76">
        <v>13778</v>
      </c>
      <c r="L76">
        <v>3513</v>
      </c>
      <c r="M76">
        <v>590701</v>
      </c>
      <c r="N76">
        <v>289258</v>
      </c>
      <c r="O76">
        <v>0.32871758797853085</v>
      </c>
      <c r="P76">
        <v>52442</v>
      </c>
      <c r="Q76">
        <v>82181</v>
      </c>
      <c r="R76">
        <v>5875</v>
      </c>
      <c r="S76">
        <v>260233</v>
      </c>
      <c r="T76">
        <v>3427</v>
      </c>
      <c r="U76">
        <v>134526</v>
      </c>
      <c r="V76">
        <v>72089</v>
      </c>
      <c r="W76">
        <v>29017</v>
      </c>
      <c r="X76">
        <v>8290</v>
      </c>
      <c r="Y76">
        <v>1948</v>
      </c>
      <c r="Z76">
        <v>10600</v>
      </c>
      <c r="AA76">
        <v>11714</v>
      </c>
      <c r="AB76">
        <v>10090</v>
      </c>
      <c r="AC76">
        <v>6342</v>
      </c>
      <c r="AD76">
        <v>3731</v>
      </c>
      <c r="AE76">
        <v>834</v>
      </c>
      <c r="AF76">
        <v>50</v>
      </c>
      <c r="AG76">
        <v>27</v>
      </c>
      <c r="AH76">
        <v>714</v>
      </c>
      <c r="AI76">
        <v>0.14999758001507305</v>
      </c>
      <c r="AJ76">
        <v>53.175390136141438</v>
      </c>
      <c r="AK76">
        <v>151824</v>
      </c>
      <c r="AL76">
        <v>150369</v>
      </c>
      <c r="AM76">
        <v>143898</v>
      </c>
      <c r="AN76">
        <v>156626</v>
      </c>
      <c r="AO76">
        <v>137654</v>
      </c>
      <c r="AP76">
        <v>85158</v>
      </c>
      <c r="AQ76">
        <v>54430</v>
      </c>
      <c r="AR76">
        <v>374942</v>
      </c>
      <c r="AS76">
        <v>202824</v>
      </c>
      <c r="AT76">
        <v>21204</v>
      </c>
      <c r="AU76">
        <v>32889</v>
      </c>
      <c r="AV76">
        <v>40085</v>
      </c>
      <c r="AW76">
        <v>43782</v>
      </c>
      <c r="AX76">
        <v>60338</v>
      </c>
      <c r="AY76">
        <v>59288</v>
      </c>
      <c r="AZ76">
        <v>35495</v>
      </c>
      <c r="BA76">
        <v>17381</v>
      </c>
      <c r="BB76">
        <v>136346</v>
      </c>
      <c r="BC76">
        <v>79938</v>
      </c>
      <c r="BD76">
        <v>0.21662582990831489</v>
      </c>
      <c r="BE76">
        <v>0.26657755255405036</v>
      </c>
      <c r="BF76">
        <v>0.30425718217070424</v>
      </c>
      <c r="BG76">
        <v>0.38523616768608021</v>
      </c>
      <c r="BH76">
        <v>0.43070306711029099</v>
      </c>
      <c r="BI76">
        <v>0.41681345264097325</v>
      </c>
      <c r="BJ76">
        <v>0.31932757670402351</v>
      </c>
      <c r="BK76">
        <v>0.36364557718260426</v>
      </c>
      <c r="BL76">
        <v>0.39412495562655309</v>
      </c>
      <c r="BM76">
        <v>157606</v>
      </c>
      <c r="BN76">
        <v>3.2156744138347006E-5</v>
      </c>
      <c r="BO76">
        <v>277</v>
      </c>
      <c r="BP76">
        <v>7.8219107363546768E-6</v>
      </c>
      <c r="BQ76">
        <v>43</v>
      </c>
      <c r="BR76">
        <v>51.329148268736155</v>
      </c>
      <c r="BS76">
        <v>60301</v>
      </c>
      <c r="BT76">
        <v>0.5033033116349398</v>
      </c>
      <c r="BU76">
        <v>0.29063246713161572</v>
      </c>
      <c r="BV76">
        <v>0.13562478541479536</v>
      </c>
      <c r="BW76">
        <v>5.0744415582614007E-2</v>
      </c>
      <c r="BX76">
        <v>1.9695020236035057E-2</v>
      </c>
      <c r="BY76">
        <v>6.6050504148011373E-3</v>
      </c>
      <c r="BZ76">
        <v>7.2107385766195043E-3</v>
      </c>
      <c r="CA76">
        <v>6.1751105532350794E-3</v>
      </c>
      <c r="CB76">
        <v>0.92654710251040728</v>
      </c>
    </row>
    <row r="77" spans="1:80" x14ac:dyDescent="0.3">
      <c r="A77">
        <v>18</v>
      </c>
      <c r="B77">
        <v>270939</v>
      </c>
      <c r="C77">
        <v>886504</v>
      </c>
      <c r="D77">
        <v>167325</v>
      </c>
      <c r="E77">
        <v>2973</v>
      </c>
      <c r="F77">
        <v>164352</v>
      </c>
      <c r="G77">
        <v>1157443</v>
      </c>
      <c r="H77">
        <v>67063</v>
      </c>
      <c r="I77">
        <v>258509</v>
      </c>
      <c r="J77">
        <v>1325572</v>
      </c>
      <c r="K77">
        <v>13859</v>
      </c>
      <c r="L77">
        <v>3493</v>
      </c>
      <c r="M77">
        <v>591977</v>
      </c>
      <c r="N77">
        <v>294527</v>
      </c>
      <c r="O77">
        <v>0.33223425951828756</v>
      </c>
      <c r="P77">
        <v>56552</v>
      </c>
      <c r="Q77">
        <v>88218</v>
      </c>
      <c r="R77">
        <v>6037</v>
      </c>
      <c r="S77">
        <v>263665</v>
      </c>
      <c r="T77">
        <v>3432</v>
      </c>
      <c r="U77">
        <v>135066</v>
      </c>
      <c r="V77">
        <v>73205</v>
      </c>
      <c r="W77">
        <v>30541</v>
      </c>
      <c r="X77">
        <v>8992</v>
      </c>
      <c r="Y77">
        <v>2240</v>
      </c>
      <c r="Z77">
        <v>10767</v>
      </c>
      <c r="AA77">
        <v>11963</v>
      </c>
      <c r="AB77">
        <v>10372</v>
      </c>
      <c r="AC77">
        <v>6520</v>
      </c>
      <c r="AD77">
        <v>3862</v>
      </c>
      <c r="AE77">
        <v>911</v>
      </c>
      <c r="AF77">
        <v>54</v>
      </c>
      <c r="AG77">
        <v>34</v>
      </c>
      <c r="AH77">
        <v>804</v>
      </c>
      <c r="AI77">
        <v>0.15103199367120843</v>
      </c>
      <c r="AJ77">
        <v>53.474146682647088</v>
      </c>
      <c r="AK77">
        <v>150869</v>
      </c>
      <c r="AL77">
        <v>151445</v>
      </c>
      <c r="AM77">
        <v>143836</v>
      </c>
      <c r="AN77">
        <v>155463</v>
      </c>
      <c r="AO77">
        <v>140296</v>
      </c>
      <c r="AP77">
        <v>89042</v>
      </c>
      <c r="AQ77">
        <v>55553</v>
      </c>
      <c r="AR77">
        <v>374735</v>
      </c>
      <c r="AS77">
        <v>209455</v>
      </c>
      <c r="AT77">
        <v>21556</v>
      </c>
      <c r="AU77">
        <v>32813</v>
      </c>
      <c r="AV77">
        <v>40727</v>
      </c>
      <c r="AW77">
        <v>43444</v>
      </c>
      <c r="AX77">
        <v>59984</v>
      </c>
      <c r="AY77">
        <v>61320</v>
      </c>
      <c r="AZ77">
        <v>37678</v>
      </c>
      <c r="BA77">
        <v>18561</v>
      </c>
      <c r="BB77">
        <v>136562</v>
      </c>
      <c r="BC77">
        <v>84425</v>
      </c>
      <c r="BD77">
        <v>0.21749332202109115</v>
      </c>
      <c r="BE77">
        <v>0.26892271121529265</v>
      </c>
      <c r="BF77">
        <v>0.30203843265941765</v>
      </c>
      <c r="BG77">
        <v>0.38584100396879001</v>
      </c>
      <c r="BH77">
        <v>0.43707589667560015</v>
      </c>
      <c r="BI77">
        <v>0.42314862649086948</v>
      </c>
      <c r="BJ77">
        <v>0.33411336921498391</v>
      </c>
      <c r="BK77">
        <v>0.36442285882023295</v>
      </c>
      <c r="BL77">
        <v>0.40306987181017401</v>
      </c>
      <c r="BM77">
        <v>168129</v>
      </c>
      <c r="BN77">
        <v>2.764714979484951E-5</v>
      </c>
      <c r="BO77">
        <v>309</v>
      </c>
      <c r="BP77">
        <v>6.9117874487123774E-6</v>
      </c>
      <c r="BQ77">
        <v>51</v>
      </c>
      <c r="BR77">
        <v>51.485066560052125</v>
      </c>
      <c r="BS77">
        <v>59387</v>
      </c>
      <c r="BT77">
        <v>0.49682824125807418</v>
      </c>
      <c r="BU77">
        <v>0.29015289853097492</v>
      </c>
      <c r="BV77">
        <v>0.13938363631408246</v>
      </c>
      <c r="BW77">
        <v>5.2846747158703772E-2</v>
      </c>
      <c r="BX77">
        <v>2.0788476738164672E-2</v>
      </c>
      <c r="BY77">
        <v>6.6057145881434536E-3</v>
      </c>
      <c r="BZ77">
        <v>7.3338033204253944E-3</v>
      </c>
      <c r="CA77">
        <v>6.4761610580888829E-3</v>
      </c>
      <c r="CB77">
        <v>0.92537032688770016</v>
      </c>
    </row>
    <row r="78" spans="1:80" x14ac:dyDescent="0.3">
      <c r="A78">
        <v>19</v>
      </c>
      <c r="B78">
        <v>263874</v>
      </c>
      <c r="C78">
        <v>899941</v>
      </c>
      <c r="D78">
        <v>178192</v>
      </c>
      <c r="E78">
        <v>3156</v>
      </c>
      <c r="F78">
        <v>175036</v>
      </c>
      <c r="G78">
        <v>1163815</v>
      </c>
      <c r="H78">
        <v>70668</v>
      </c>
      <c r="I78">
        <v>272260</v>
      </c>
      <c r="J78">
        <v>1342928</v>
      </c>
      <c r="K78">
        <v>13751</v>
      </c>
      <c r="L78">
        <v>3605</v>
      </c>
      <c r="M78">
        <v>599112</v>
      </c>
      <c r="N78">
        <v>300829</v>
      </c>
      <c r="O78">
        <v>0.33427635811680989</v>
      </c>
      <c r="P78">
        <v>61006</v>
      </c>
      <c r="Q78">
        <v>94378</v>
      </c>
      <c r="R78">
        <v>6160</v>
      </c>
      <c r="S78">
        <v>268378</v>
      </c>
      <c r="T78">
        <v>4713</v>
      </c>
      <c r="U78">
        <v>136607</v>
      </c>
      <c r="V78">
        <v>74713</v>
      </c>
      <c r="W78">
        <v>31700</v>
      </c>
      <c r="X78">
        <v>9758</v>
      </c>
      <c r="Y78">
        <v>2481</v>
      </c>
      <c r="Z78">
        <v>10888</v>
      </c>
      <c r="AA78">
        <v>12227</v>
      </c>
      <c r="AB78">
        <v>10691</v>
      </c>
      <c r="AC78">
        <v>6624</v>
      </c>
      <c r="AD78">
        <v>4049</v>
      </c>
      <c r="AE78">
        <v>997</v>
      </c>
      <c r="AF78">
        <v>62</v>
      </c>
      <c r="AG78">
        <v>32</v>
      </c>
      <c r="AH78">
        <v>921</v>
      </c>
      <c r="AI78">
        <v>0.15148140638036892</v>
      </c>
      <c r="AJ78">
        <v>53.606673558732702</v>
      </c>
      <c r="AK78">
        <v>156871</v>
      </c>
      <c r="AL78">
        <v>152663</v>
      </c>
      <c r="AM78">
        <v>143454</v>
      </c>
      <c r="AN78">
        <v>154435</v>
      </c>
      <c r="AO78">
        <v>143144</v>
      </c>
      <c r="AP78">
        <v>92920</v>
      </c>
      <c r="AQ78">
        <v>56454</v>
      </c>
      <c r="AR78">
        <v>374712</v>
      </c>
      <c r="AS78">
        <v>215695</v>
      </c>
      <c r="AT78">
        <v>14992</v>
      </c>
      <c r="AU78">
        <v>33993</v>
      </c>
      <c r="AV78">
        <v>41145</v>
      </c>
      <c r="AW78">
        <v>43224</v>
      </c>
      <c r="AX78">
        <v>59609</v>
      </c>
      <c r="AY78">
        <v>63343</v>
      </c>
      <c r="AZ78">
        <v>39913</v>
      </c>
      <c r="BA78">
        <v>19602</v>
      </c>
      <c r="BB78">
        <v>136886</v>
      </c>
      <c r="BC78">
        <v>88805</v>
      </c>
      <c r="BD78">
        <v>0.21669397147975089</v>
      </c>
      <c r="BE78">
        <v>0.2695152066971041</v>
      </c>
      <c r="BF78">
        <v>0.30130913045296748</v>
      </c>
      <c r="BG78">
        <v>0.38598115712111891</v>
      </c>
      <c r="BH78">
        <v>0.44251243503045884</v>
      </c>
      <c r="BI78">
        <v>0.42954154111063281</v>
      </c>
      <c r="BJ78">
        <v>0.34722074609416514</v>
      </c>
      <c r="BK78">
        <v>0.36530989132987468</v>
      </c>
      <c r="BL78">
        <v>0.41171561695913211</v>
      </c>
      <c r="BM78">
        <v>179113</v>
      </c>
      <c r="BN78">
        <v>3.9525182266941054E-5</v>
      </c>
      <c r="BO78">
        <v>355</v>
      </c>
      <c r="BP78">
        <v>5.1554585565575281E-6</v>
      </c>
      <c r="BQ78">
        <v>57</v>
      </c>
      <c r="BR78">
        <v>51.361826260733345</v>
      </c>
      <c r="BS78">
        <v>58547</v>
      </c>
      <c r="BT78">
        <v>0.49207974964802592</v>
      </c>
      <c r="BU78">
        <v>0.29005331322688482</v>
      </c>
      <c r="BV78">
        <v>0.14142684611227138</v>
      </c>
      <c r="BW78">
        <v>5.465439817440565E-2</v>
      </c>
      <c r="BX78">
        <v>2.1785692838412214E-2</v>
      </c>
      <c r="BY78">
        <v>6.3288685572505769E-3</v>
      </c>
      <c r="BZ78">
        <v>7.8082775799039241E-3</v>
      </c>
      <c r="CA78">
        <v>6.4098619572128899E-3</v>
      </c>
      <c r="CB78">
        <v>0.92468127829187208</v>
      </c>
    </row>
    <row r="79" spans="1:80" x14ac:dyDescent="0.3">
      <c r="A79">
        <v>20</v>
      </c>
      <c r="B79">
        <v>263278</v>
      </c>
      <c r="C79">
        <v>906747</v>
      </c>
      <c r="D79">
        <v>189066</v>
      </c>
      <c r="E79">
        <v>3287</v>
      </c>
      <c r="F79">
        <v>185779</v>
      </c>
      <c r="G79">
        <v>1170025</v>
      </c>
      <c r="H79">
        <v>74228</v>
      </c>
      <c r="I79">
        <v>285916</v>
      </c>
      <c r="J79">
        <v>1360144</v>
      </c>
      <c r="K79">
        <v>13656</v>
      </c>
      <c r="L79">
        <v>3560</v>
      </c>
      <c r="M79">
        <v>600670</v>
      </c>
      <c r="N79">
        <v>306077</v>
      </c>
      <c r="O79">
        <v>0.3375550181031754</v>
      </c>
      <c r="P79">
        <v>65459</v>
      </c>
      <c r="Q79">
        <v>100665</v>
      </c>
      <c r="R79">
        <v>6287</v>
      </c>
      <c r="S79">
        <v>271924</v>
      </c>
      <c r="T79">
        <v>3546</v>
      </c>
      <c r="U79">
        <v>137265</v>
      </c>
      <c r="V79">
        <v>76124</v>
      </c>
      <c r="W79">
        <v>32969</v>
      </c>
      <c r="X79">
        <v>10431</v>
      </c>
      <c r="Y79">
        <v>2820</v>
      </c>
      <c r="Z79">
        <v>11040</v>
      </c>
      <c r="AA79">
        <v>12369</v>
      </c>
      <c r="AB79">
        <v>10949</v>
      </c>
      <c r="AC79">
        <v>6875</v>
      </c>
      <c r="AD79">
        <v>4090</v>
      </c>
      <c r="AE79">
        <v>1054</v>
      </c>
      <c r="AF79">
        <v>55</v>
      </c>
      <c r="AG79">
        <v>36</v>
      </c>
      <c r="AH79">
        <v>1053</v>
      </c>
      <c r="AI79">
        <v>0.15181800658004357</v>
      </c>
      <c r="AJ79">
        <v>53.863044266638788</v>
      </c>
      <c r="AK79">
        <v>156432</v>
      </c>
      <c r="AL79">
        <v>153846</v>
      </c>
      <c r="AM79">
        <v>143372</v>
      </c>
      <c r="AN79">
        <v>153412</v>
      </c>
      <c r="AO79">
        <v>145555</v>
      </c>
      <c r="AP79">
        <v>96537</v>
      </c>
      <c r="AQ79">
        <v>57593</v>
      </c>
      <c r="AR79">
        <v>374381</v>
      </c>
      <c r="AS79">
        <v>222088</v>
      </c>
      <c r="AT79">
        <v>15009</v>
      </c>
      <c r="AU79">
        <v>34023</v>
      </c>
      <c r="AV79">
        <v>41773</v>
      </c>
      <c r="AW79">
        <v>43794</v>
      </c>
      <c r="AX79">
        <v>59054</v>
      </c>
      <c r="AY79">
        <v>64662</v>
      </c>
      <c r="AZ79">
        <v>42011</v>
      </c>
      <c r="BA79">
        <v>20760</v>
      </c>
      <c r="BB79">
        <v>137014</v>
      </c>
      <c r="BC79">
        <v>93267</v>
      </c>
      <c r="BD79">
        <v>0.21749386314820496</v>
      </c>
      <c r="BE79">
        <v>0.2715247715247715</v>
      </c>
      <c r="BF79">
        <v>0.30545713249448986</v>
      </c>
      <c r="BG79">
        <v>0.38493729304096158</v>
      </c>
      <c r="BH79">
        <v>0.44424444368108273</v>
      </c>
      <c r="BI79">
        <v>0.43518029356619742</v>
      </c>
      <c r="BJ79">
        <v>0.36046047262688174</v>
      </c>
      <c r="BK79">
        <v>0.36597476901872689</v>
      </c>
      <c r="BL79">
        <v>0.41995515291235908</v>
      </c>
      <c r="BM79">
        <v>190119</v>
      </c>
      <c r="BN79">
        <v>2.3076429990812163E-5</v>
      </c>
      <c r="BO79">
        <v>382</v>
      </c>
      <c r="BP79">
        <v>5.9827781457661163E-6</v>
      </c>
      <c r="BQ79">
        <v>64</v>
      </c>
      <c r="BR79">
        <v>51.432681309875058</v>
      </c>
      <c r="BS79">
        <v>57925</v>
      </c>
      <c r="BT79">
        <v>0.48635433473692496</v>
      </c>
      <c r="BU79">
        <v>0.29020568520194667</v>
      </c>
      <c r="BV79">
        <v>0.14402555323809899</v>
      </c>
      <c r="BW79">
        <v>5.6753636876418351E-2</v>
      </c>
      <c r="BX79">
        <v>2.2660789946611047E-2</v>
      </c>
      <c r="BY79">
        <v>6.6327615879952818E-3</v>
      </c>
      <c r="BZ79">
        <v>7.7328966521106263E-3</v>
      </c>
      <c r="CA79">
        <v>6.4534427815873333E-3</v>
      </c>
      <c r="CB79">
        <v>0.92356610118700788</v>
      </c>
    </row>
    <row r="80" spans="1:80" x14ac:dyDescent="0.3">
      <c r="A80">
        <v>21</v>
      </c>
      <c r="B80">
        <v>262551</v>
      </c>
      <c r="C80">
        <v>913523</v>
      </c>
      <c r="D80">
        <v>200009</v>
      </c>
      <c r="E80">
        <v>3430</v>
      </c>
      <c r="F80">
        <v>196579</v>
      </c>
      <c r="G80">
        <v>1176074</v>
      </c>
      <c r="H80">
        <v>77814</v>
      </c>
      <c r="I80">
        <v>299429</v>
      </c>
      <c r="J80">
        <v>1377243</v>
      </c>
      <c r="K80">
        <v>13513</v>
      </c>
      <c r="L80">
        <v>3586</v>
      </c>
      <c r="M80">
        <v>602383</v>
      </c>
      <c r="N80">
        <v>311140</v>
      </c>
      <c r="O80">
        <v>0.34059350448757175</v>
      </c>
      <c r="P80">
        <v>70103</v>
      </c>
      <c r="Q80">
        <v>106977</v>
      </c>
      <c r="R80">
        <v>6312</v>
      </c>
      <c r="S80">
        <v>275426</v>
      </c>
      <c r="T80">
        <v>3502</v>
      </c>
      <c r="U80">
        <v>137848</v>
      </c>
      <c r="V80">
        <v>77570</v>
      </c>
      <c r="W80">
        <v>34143</v>
      </c>
      <c r="X80">
        <v>11016</v>
      </c>
      <c r="Y80">
        <v>3136</v>
      </c>
      <c r="Z80">
        <v>11178</v>
      </c>
      <c r="AA80">
        <v>12615</v>
      </c>
      <c r="AB80">
        <v>11129</v>
      </c>
      <c r="AC80">
        <v>7075</v>
      </c>
      <c r="AD80">
        <v>4177</v>
      </c>
      <c r="AE80">
        <v>1155</v>
      </c>
      <c r="AF80">
        <v>56</v>
      </c>
      <c r="AG80">
        <v>42</v>
      </c>
      <c r="AH80">
        <v>1160</v>
      </c>
      <c r="AI80">
        <v>0.15242977437809346</v>
      </c>
      <c r="AJ80">
        <v>54.137899337918618</v>
      </c>
      <c r="AK80">
        <v>156114</v>
      </c>
      <c r="AL80">
        <v>154709</v>
      </c>
      <c r="AM80">
        <v>144371</v>
      </c>
      <c r="AN80">
        <v>151516</v>
      </c>
      <c r="AO80">
        <v>147529</v>
      </c>
      <c r="AP80">
        <v>99946</v>
      </c>
      <c r="AQ80">
        <v>59338</v>
      </c>
      <c r="AR80">
        <v>373823</v>
      </c>
      <c r="AS80">
        <v>228877</v>
      </c>
      <c r="AT80">
        <v>15010</v>
      </c>
      <c r="AU80">
        <v>33991</v>
      </c>
      <c r="AV80">
        <v>42240</v>
      </c>
      <c r="AW80">
        <v>44836</v>
      </c>
      <c r="AX80">
        <v>58238</v>
      </c>
      <c r="AY80">
        <v>65488</v>
      </c>
      <c r="AZ80">
        <v>44170</v>
      </c>
      <c r="BA80">
        <v>22177</v>
      </c>
      <c r="BB80">
        <v>137011</v>
      </c>
      <c r="BC80">
        <v>97898</v>
      </c>
      <c r="BD80">
        <v>0.21773191385782184</v>
      </c>
      <c r="BE80">
        <v>0.27302871843267035</v>
      </c>
      <c r="BF80">
        <v>0.31056098523941789</v>
      </c>
      <c r="BG80">
        <v>0.38436864753557382</v>
      </c>
      <c r="BH80">
        <v>0.44389916558778275</v>
      </c>
      <c r="BI80">
        <v>0.44193864686930945</v>
      </c>
      <c r="BJ80">
        <v>0.37374026761940071</v>
      </c>
      <c r="BK80">
        <v>0.3665130288933533</v>
      </c>
      <c r="BL80">
        <v>0.42773192588158704</v>
      </c>
      <c r="BM80">
        <v>201169</v>
      </c>
      <c r="BN80">
        <v>2.2957739053835048E-5</v>
      </c>
      <c r="BO80">
        <v>409</v>
      </c>
      <c r="BP80">
        <v>9.3531529478587239E-6</v>
      </c>
      <c r="BQ80">
        <v>75</v>
      </c>
      <c r="BR80">
        <v>51.584361035343278</v>
      </c>
      <c r="BS80">
        <v>57069</v>
      </c>
      <c r="BT80">
        <v>0.48090432964274071</v>
      </c>
      <c r="BU80">
        <v>0.29102543830493049</v>
      </c>
      <c r="BV80">
        <v>0.14609196255409229</v>
      </c>
      <c r="BW80">
        <v>5.8379344728885042E-2</v>
      </c>
      <c r="BX80">
        <v>2.3598924769351409E-2</v>
      </c>
      <c r="BY80">
        <v>6.569655398731754E-3</v>
      </c>
      <c r="BZ80">
        <v>7.6684680300249759E-3</v>
      </c>
      <c r="CA80">
        <v>6.5218879252182923E-3</v>
      </c>
      <c r="CB80">
        <v>0.92252271395441121</v>
      </c>
    </row>
    <row r="81" spans="1:80" x14ac:dyDescent="0.3">
      <c r="A81">
        <v>22</v>
      </c>
      <c r="B81">
        <v>261502</v>
      </c>
      <c r="C81">
        <v>918203</v>
      </c>
      <c r="D81">
        <v>212795</v>
      </c>
      <c r="E81">
        <v>3550</v>
      </c>
      <c r="F81">
        <v>209245</v>
      </c>
      <c r="G81">
        <v>1179705</v>
      </c>
      <c r="H81">
        <v>81087</v>
      </c>
      <c r="I81">
        <v>312688</v>
      </c>
      <c r="J81">
        <v>1393775</v>
      </c>
      <c r="K81">
        <v>13259</v>
      </c>
      <c r="L81">
        <v>3273</v>
      </c>
      <c r="M81">
        <v>602840</v>
      </c>
      <c r="N81">
        <v>315363</v>
      </c>
      <c r="O81">
        <v>0.34345673015662115</v>
      </c>
      <c r="P81">
        <v>75642</v>
      </c>
      <c r="Q81">
        <v>113505</v>
      </c>
      <c r="R81">
        <v>6528</v>
      </c>
      <c r="S81">
        <v>278775</v>
      </c>
      <c r="T81">
        <v>3349</v>
      </c>
      <c r="U81">
        <v>138239</v>
      </c>
      <c r="V81">
        <v>78555</v>
      </c>
      <c r="W81">
        <v>35244</v>
      </c>
      <c r="X81">
        <v>11650</v>
      </c>
      <c r="Y81">
        <v>3415</v>
      </c>
      <c r="Z81">
        <v>11238</v>
      </c>
      <c r="AA81">
        <v>12855</v>
      </c>
      <c r="AB81">
        <v>11289</v>
      </c>
      <c r="AC81">
        <v>7242</v>
      </c>
      <c r="AD81">
        <v>4289</v>
      </c>
      <c r="AE81">
        <v>1245</v>
      </c>
      <c r="AF81">
        <v>55</v>
      </c>
      <c r="AG81">
        <v>47</v>
      </c>
      <c r="AH81">
        <v>1275</v>
      </c>
      <c r="AI81">
        <v>0.1530300003488044</v>
      </c>
      <c r="AJ81">
        <v>54.379036221750809</v>
      </c>
      <c r="AK81">
        <v>156214</v>
      </c>
      <c r="AL81">
        <v>155021</v>
      </c>
      <c r="AM81">
        <v>145549</v>
      </c>
      <c r="AN81">
        <v>149228</v>
      </c>
      <c r="AO81">
        <v>148570</v>
      </c>
      <c r="AP81">
        <v>103130</v>
      </c>
      <c r="AQ81">
        <v>60491</v>
      </c>
      <c r="AR81">
        <v>372555</v>
      </c>
      <c r="AS81">
        <v>234413</v>
      </c>
      <c r="AT81">
        <v>14841</v>
      </c>
      <c r="AU81">
        <v>33930</v>
      </c>
      <c r="AV81">
        <v>42567</v>
      </c>
      <c r="AW81">
        <v>45873</v>
      </c>
      <c r="AX81">
        <v>57272</v>
      </c>
      <c r="AY81">
        <v>66103</v>
      </c>
      <c r="AZ81">
        <v>46298</v>
      </c>
      <c r="BA81">
        <v>23320</v>
      </c>
      <c r="BB81">
        <v>136649</v>
      </c>
      <c r="BC81">
        <v>102217</v>
      </c>
      <c r="BD81">
        <v>0.21720204335078802</v>
      </c>
      <c r="BE81">
        <v>0.27458860412460245</v>
      </c>
      <c r="BF81">
        <v>0.3151722100461013</v>
      </c>
      <c r="BG81">
        <v>0.38378856514863163</v>
      </c>
      <c r="BH81">
        <v>0.44492831661842902</v>
      </c>
      <c r="BI81">
        <v>0.44892853679821587</v>
      </c>
      <c r="BJ81">
        <v>0.38551189433138816</v>
      </c>
      <c r="BK81">
        <v>0.36678879628511224</v>
      </c>
      <c r="BL81">
        <v>0.43605516758882829</v>
      </c>
      <c r="BM81">
        <v>214070</v>
      </c>
      <c r="BN81">
        <v>2.6277755879647878E-5</v>
      </c>
      <c r="BO81">
        <v>440</v>
      </c>
      <c r="BP81">
        <v>8.4766954450477032E-6</v>
      </c>
      <c r="BQ81">
        <v>85</v>
      </c>
      <c r="BR81">
        <v>51.732195690072992</v>
      </c>
      <c r="BS81">
        <v>56418</v>
      </c>
      <c r="BT81">
        <v>0.47601714562315295</v>
      </c>
      <c r="BU81">
        <v>0.29109981656985634</v>
      </c>
      <c r="BV81">
        <v>0.14818671660042801</v>
      </c>
      <c r="BW81">
        <v>6.0162539488433711E-2</v>
      </c>
      <c r="BX81">
        <v>2.4533781718129012E-2</v>
      </c>
      <c r="BY81">
        <v>6.7408871110254311E-3</v>
      </c>
      <c r="BZ81">
        <v>7.6973440940100481E-3</v>
      </c>
      <c r="CA81">
        <v>6.9220445176190219E-3</v>
      </c>
      <c r="CB81">
        <v>0.92153067148828882</v>
      </c>
    </row>
    <row r="82" spans="1:80" x14ac:dyDescent="0.3">
      <c r="A82">
        <v>23</v>
      </c>
      <c r="B82">
        <v>260132</v>
      </c>
      <c r="C82">
        <v>923899</v>
      </c>
      <c r="D82">
        <v>224105</v>
      </c>
      <c r="E82">
        <v>3660</v>
      </c>
      <c r="F82">
        <v>220445</v>
      </c>
      <c r="G82">
        <v>1184031</v>
      </c>
      <c r="H82">
        <v>84053</v>
      </c>
      <c r="I82">
        <v>325497</v>
      </c>
      <c r="J82">
        <v>1409550</v>
      </c>
      <c r="K82">
        <v>12809</v>
      </c>
      <c r="L82">
        <v>2966</v>
      </c>
      <c r="M82">
        <v>603770</v>
      </c>
      <c r="N82">
        <v>320129</v>
      </c>
      <c r="O82">
        <v>0.34649783147292074</v>
      </c>
      <c r="P82">
        <v>80551</v>
      </c>
      <c r="Q82">
        <v>120024</v>
      </c>
      <c r="R82">
        <v>6519</v>
      </c>
      <c r="S82">
        <v>282070</v>
      </c>
      <c r="T82">
        <v>3295</v>
      </c>
      <c r="U82">
        <v>138851</v>
      </c>
      <c r="V82">
        <v>79739</v>
      </c>
      <c r="W82">
        <v>36374</v>
      </c>
      <c r="X82">
        <v>12321</v>
      </c>
      <c r="Y82">
        <v>3703</v>
      </c>
      <c r="Z82">
        <v>11336</v>
      </c>
      <c r="AA82">
        <v>12953</v>
      </c>
      <c r="AB82">
        <v>11629</v>
      </c>
      <c r="AC82">
        <v>7458</v>
      </c>
      <c r="AD82">
        <v>4354</v>
      </c>
      <c r="AE82">
        <v>1304</v>
      </c>
      <c r="AF82">
        <v>50</v>
      </c>
      <c r="AG82">
        <v>57</v>
      </c>
      <c r="AH82">
        <v>1414</v>
      </c>
      <c r="AI82">
        <v>0.1535037438032793</v>
      </c>
      <c r="AJ82">
        <v>54.664938196789421</v>
      </c>
      <c r="AK82">
        <v>156253</v>
      </c>
      <c r="AL82">
        <v>155190</v>
      </c>
      <c r="AM82">
        <v>146940</v>
      </c>
      <c r="AN82">
        <v>146614</v>
      </c>
      <c r="AO82">
        <v>149396</v>
      </c>
      <c r="AP82">
        <v>106873</v>
      </c>
      <c r="AQ82">
        <v>62633</v>
      </c>
      <c r="AR82">
        <v>371194</v>
      </c>
      <c r="AS82">
        <v>241262</v>
      </c>
      <c r="AT82">
        <v>15153</v>
      </c>
      <c r="AU82">
        <v>33859</v>
      </c>
      <c r="AV82">
        <v>42828</v>
      </c>
      <c r="AW82">
        <v>47047</v>
      </c>
      <c r="AX82">
        <v>56317</v>
      </c>
      <c r="AY82">
        <v>66480</v>
      </c>
      <c r="AZ82">
        <v>48677</v>
      </c>
      <c r="BA82">
        <v>24921</v>
      </c>
      <c r="BB82">
        <v>136382</v>
      </c>
      <c r="BC82">
        <v>107060</v>
      </c>
      <c r="BD82">
        <v>0.21669343948596187</v>
      </c>
      <c r="BE82">
        <v>0.27597138990914361</v>
      </c>
      <c r="BF82">
        <v>0.32017830406968834</v>
      </c>
      <c r="BG82">
        <v>0.38411747854911538</v>
      </c>
      <c r="BH82">
        <v>0.44499183378403706</v>
      </c>
      <c r="BI82">
        <v>0.4554658332787514</v>
      </c>
      <c r="BJ82">
        <v>0.3978892915875018</v>
      </c>
      <c r="BK82">
        <v>0.36741434398185313</v>
      </c>
      <c r="BL82">
        <v>0.44374994818910563</v>
      </c>
      <c r="BM82">
        <v>225519</v>
      </c>
      <c r="BN82">
        <v>2.280345700408182E-5</v>
      </c>
      <c r="BO82">
        <v>467</v>
      </c>
      <c r="BP82">
        <v>1.351315970612256E-5</v>
      </c>
      <c r="BQ82">
        <v>101</v>
      </c>
      <c r="BR82">
        <v>51.915989081821522</v>
      </c>
      <c r="BS82">
        <v>55819</v>
      </c>
      <c r="BT82">
        <v>0.4712222089747049</v>
      </c>
      <c r="BU82">
        <v>0.29082762818541785</v>
      </c>
      <c r="BV82">
        <v>0.15061276739939383</v>
      </c>
      <c r="BW82">
        <v>6.20579948418351E-2</v>
      </c>
      <c r="BX82">
        <v>2.5279400598648336E-2</v>
      </c>
      <c r="BY82">
        <v>6.6400593367004559E-3</v>
      </c>
      <c r="BZ82">
        <v>8.185887434679821E-3</v>
      </c>
      <c r="CA82">
        <v>6.4220356096857346E-3</v>
      </c>
      <c r="CB82">
        <v>0.92046747933815876</v>
      </c>
    </row>
    <row r="83" spans="1:80" x14ac:dyDescent="0.3">
      <c r="A83">
        <v>24</v>
      </c>
      <c r="B83">
        <v>258448</v>
      </c>
      <c r="C83">
        <v>930714</v>
      </c>
      <c r="D83">
        <v>234663</v>
      </c>
      <c r="E83">
        <v>3777</v>
      </c>
      <c r="F83">
        <v>230886</v>
      </c>
      <c r="G83">
        <v>1189162</v>
      </c>
      <c r="H83">
        <v>87075</v>
      </c>
      <c r="I83">
        <v>338312</v>
      </c>
      <c r="J83">
        <v>1425387</v>
      </c>
      <c r="K83">
        <v>12815</v>
      </c>
      <c r="L83">
        <v>3022</v>
      </c>
      <c r="M83">
        <v>605263</v>
      </c>
      <c r="N83">
        <v>325451</v>
      </c>
      <c r="O83">
        <v>0.34967884871184918</v>
      </c>
      <c r="P83">
        <v>85270</v>
      </c>
      <c r="Q83">
        <v>126710</v>
      </c>
      <c r="R83">
        <v>6686</v>
      </c>
      <c r="S83">
        <v>285573</v>
      </c>
      <c r="T83">
        <v>3503</v>
      </c>
      <c r="U83">
        <v>139925</v>
      </c>
      <c r="V83">
        <v>80863</v>
      </c>
      <c r="W83">
        <v>37569</v>
      </c>
      <c r="X83">
        <v>12928</v>
      </c>
      <c r="Y83">
        <v>3997</v>
      </c>
      <c r="Z83">
        <v>11430</v>
      </c>
      <c r="AA83">
        <v>13284</v>
      </c>
      <c r="AB83">
        <v>11872</v>
      </c>
      <c r="AC83">
        <v>7627</v>
      </c>
      <c r="AD83">
        <v>4466</v>
      </c>
      <c r="AE83">
        <v>1381</v>
      </c>
      <c r="AF83">
        <v>54</v>
      </c>
      <c r="AG83">
        <v>55</v>
      </c>
      <c r="AH83">
        <v>1562</v>
      </c>
      <c r="AI83">
        <v>0.1541522379713075</v>
      </c>
      <c r="AJ83">
        <v>54.942820885478923</v>
      </c>
      <c r="AK83">
        <v>156903</v>
      </c>
      <c r="AL83">
        <v>155033</v>
      </c>
      <c r="AM83">
        <v>148329</v>
      </c>
      <c r="AN83">
        <v>144791</v>
      </c>
      <c r="AO83">
        <v>149910</v>
      </c>
      <c r="AP83">
        <v>110554</v>
      </c>
      <c r="AQ83">
        <v>65194</v>
      </c>
      <c r="AR83">
        <v>369965</v>
      </c>
      <c r="AS83">
        <v>248813</v>
      </c>
      <c r="AT83">
        <v>15206</v>
      </c>
      <c r="AU83">
        <v>34080</v>
      </c>
      <c r="AV83">
        <v>42994</v>
      </c>
      <c r="AW83">
        <v>48144</v>
      </c>
      <c r="AX83">
        <v>55487</v>
      </c>
      <c r="AY83">
        <v>66930</v>
      </c>
      <c r="AZ83">
        <v>51227</v>
      </c>
      <c r="BA83">
        <v>26589</v>
      </c>
      <c r="BB83">
        <v>136100</v>
      </c>
      <c r="BC83">
        <v>112277</v>
      </c>
      <c r="BD83">
        <v>0.21720425995678858</v>
      </c>
      <c r="BE83">
        <v>0.27732160249753279</v>
      </c>
      <c r="BF83">
        <v>0.32457577412373845</v>
      </c>
      <c r="BG83">
        <v>0.38322133281764753</v>
      </c>
      <c r="BH83">
        <v>0.44646788072843707</v>
      </c>
      <c r="BI83">
        <v>0.46336631872207246</v>
      </c>
      <c r="BJ83">
        <v>0.4078442801484799</v>
      </c>
      <c r="BK83">
        <v>0.36787263660075953</v>
      </c>
      <c r="BL83">
        <v>0.45125053755229833</v>
      </c>
      <c r="BM83">
        <v>236225</v>
      </c>
      <c r="BN83">
        <v>3.2796204385945731E-5</v>
      </c>
      <c r="BO83">
        <v>506</v>
      </c>
      <c r="BP83">
        <v>4.2046415879417606E-6</v>
      </c>
      <c r="BQ83">
        <v>106</v>
      </c>
      <c r="BR83">
        <v>52.060389494371982</v>
      </c>
      <c r="BS83">
        <v>55310</v>
      </c>
      <c r="BT83">
        <v>0.4672012989217838</v>
      </c>
      <c r="BU83">
        <v>0.29061214158494386</v>
      </c>
      <c r="BV83">
        <v>0.15261404922197425</v>
      </c>
      <c r="BW83">
        <v>6.3448995403767736E-2</v>
      </c>
      <c r="BX83">
        <v>2.612351486753035E-2</v>
      </c>
      <c r="BY83">
        <v>6.6455939679934345E-3</v>
      </c>
      <c r="BZ83">
        <v>8.0274290393013096E-3</v>
      </c>
      <c r="CA83">
        <v>6.9397957366316813E-3</v>
      </c>
      <c r="CB83">
        <v>0.9193447311334082</v>
      </c>
    </row>
    <row r="84" spans="1:80" x14ac:dyDescent="0.3">
      <c r="A84">
        <v>25</v>
      </c>
      <c r="B84">
        <v>256842</v>
      </c>
      <c r="C84">
        <v>938380</v>
      </c>
      <c r="D84">
        <v>244369</v>
      </c>
      <c r="E84">
        <v>3889</v>
      </c>
      <c r="F84">
        <v>240480</v>
      </c>
      <c r="G84">
        <v>1195222</v>
      </c>
      <c r="H84">
        <v>90017</v>
      </c>
      <c r="I84">
        <v>351289</v>
      </c>
      <c r="J84">
        <v>1441306</v>
      </c>
      <c r="K84">
        <v>12977</v>
      </c>
      <c r="L84">
        <v>2942</v>
      </c>
      <c r="M84">
        <v>607243</v>
      </c>
      <c r="N84">
        <v>331137</v>
      </c>
      <c r="O84">
        <v>0.35288156184061892</v>
      </c>
      <c r="P84">
        <v>89632</v>
      </c>
      <c r="Q84">
        <v>133439</v>
      </c>
      <c r="R84">
        <v>6729</v>
      </c>
      <c r="S84">
        <v>289045</v>
      </c>
      <c r="T84">
        <v>3472</v>
      </c>
      <c r="U84">
        <v>141149</v>
      </c>
      <c r="V84">
        <v>82057</v>
      </c>
      <c r="W84">
        <v>38658</v>
      </c>
      <c r="X84">
        <v>13665</v>
      </c>
      <c r="Y84">
        <v>4292</v>
      </c>
      <c r="Z84">
        <v>11660</v>
      </c>
      <c r="AA84">
        <v>13516</v>
      </c>
      <c r="AB84">
        <v>12033</v>
      </c>
      <c r="AC84">
        <v>7887</v>
      </c>
      <c r="AD84">
        <v>4628</v>
      </c>
      <c r="AE84">
        <v>1463</v>
      </c>
      <c r="AF84">
        <v>70</v>
      </c>
      <c r="AG84">
        <v>59</v>
      </c>
      <c r="AH84">
        <v>1715</v>
      </c>
      <c r="AI84">
        <v>0.15496909134285808</v>
      </c>
      <c r="AJ84">
        <v>55.231529548193045</v>
      </c>
      <c r="AK84">
        <v>157584</v>
      </c>
      <c r="AL84">
        <v>154966</v>
      </c>
      <c r="AM84">
        <v>149944</v>
      </c>
      <c r="AN84">
        <v>143736</v>
      </c>
      <c r="AO84">
        <v>149721</v>
      </c>
      <c r="AP84">
        <v>113834</v>
      </c>
      <c r="AQ84">
        <v>68595</v>
      </c>
      <c r="AR84">
        <v>369356</v>
      </c>
      <c r="AS84">
        <v>256474</v>
      </c>
      <c r="AT84">
        <v>15203</v>
      </c>
      <c r="AU84">
        <v>34411</v>
      </c>
      <c r="AV84">
        <v>43005</v>
      </c>
      <c r="AW84">
        <v>49328</v>
      </c>
      <c r="AX84">
        <v>54972</v>
      </c>
      <c r="AY84">
        <v>67144</v>
      </c>
      <c r="AZ84">
        <v>53539</v>
      </c>
      <c r="BA84">
        <v>28738</v>
      </c>
      <c r="BB84">
        <v>136682</v>
      </c>
      <c r="BC84">
        <v>117039</v>
      </c>
      <c r="BD84">
        <v>0.21836607777439335</v>
      </c>
      <c r="BE84">
        <v>0.27751248660996608</v>
      </c>
      <c r="BF84">
        <v>0.32897615109640932</v>
      </c>
      <c r="BG84">
        <v>0.38245116046084487</v>
      </c>
      <c r="BH84">
        <v>0.44846080376166336</v>
      </c>
      <c r="BI84">
        <v>0.47032521039408259</v>
      </c>
      <c r="BJ84">
        <v>0.41895181864567388</v>
      </c>
      <c r="BK84">
        <v>0.37005490637758692</v>
      </c>
      <c r="BL84">
        <v>0.45633865421056324</v>
      </c>
      <c r="BM84">
        <v>246084</v>
      </c>
      <c r="BN84">
        <v>3.8486574042311804E-5</v>
      </c>
      <c r="BO84">
        <v>552</v>
      </c>
      <c r="BP84">
        <v>6.6933172247498788E-6</v>
      </c>
      <c r="BQ84">
        <v>114</v>
      </c>
      <c r="BR84">
        <v>52.25488668003316</v>
      </c>
      <c r="BS84">
        <v>55059</v>
      </c>
      <c r="BT84">
        <v>0.46369691544402131</v>
      </c>
      <c r="BU84">
        <v>0.29001502071037338</v>
      </c>
      <c r="BV84">
        <v>0.15382117768438303</v>
      </c>
      <c r="BW84">
        <v>6.5399262619672577E-2</v>
      </c>
      <c r="BX84">
        <v>2.7067623541549714E-2</v>
      </c>
      <c r="BY84">
        <v>6.6485362342025272E-3</v>
      </c>
      <c r="BZ84">
        <v>7.967856169980931E-3</v>
      </c>
      <c r="CA84">
        <v>6.957699834412163E-3</v>
      </c>
      <c r="CB84">
        <v>0.91820317401765039</v>
      </c>
    </row>
    <row r="85" spans="1:80" x14ac:dyDescent="0.3">
      <c r="A85">
        <v>26</v>
      </c>
      <c r="B85">
        <v>255113</v>
      </c>
      <c r="C85">
        <v>945974</v>
      </c>
      <c r="D85">
        <v>254230</v>
      </c>
      <c r="E85">
        <v>4009</v>
      </c>
      <c r="F85">
        <v>250221</v>
      </c>
      <c r="G85">
        <v>1201087</v>
      </c>
      <c r="H85">
        <v>93022</v>
      </c>
      <c r="I85">
        <v>364180</v>
      </c>
      <c r="J85">
        <v>1457202</v>
      </c>
      <c r="K85">
        <v>12891</v>
      </c>
      <c r="L85">
        <v>3005</v>
      </c>
      <c r="M85">
        <v>609091</v>
      </c>
      <c r="N85">
        <v>336883</v>
      </c>
      <c r="O85">
        <v>0.35612289555526894</v>
      </c>
      <c r="P85">
        <v>94173</v>
      </c>
      <c r="Q85">
        <v>140455</v>
      </c>
      <c r="R85">
        <v>7016</v>
      </c>
      <c r="S85">
        <v>292486</v>
      </c>
      <c r="T85">
        <v>3441</v>
      </c>
      <c r="U85">
        <v>142524</v>
      </c>
      <c r="V85">
        <v>83281</v>
      </c>
      <c r="W85">
        <v>39919</v>
      </c>
      <c r="X85">
        <v>14197</v>
      </c>
      <c r="Y85">
        <v>4571</v>
      </c>
      <c r="Z85">
        <v>11778</v>
      </c>
      <c r="AA85">
        <v>13752</v>
      </c>
      <c r="AB85">
        <v>12331</v>
      </c>
      <c r="AC85">
        <v>8153</v>
      </c>
      <c r="AD85">
        <v>4687</v>
      </c>
      <c r="AE85">
        <v>1554</v>
      </c>
      <c r="AF85">
        <v>75</v>
      </c>
      <c r="AG85">
        <v>61</v>
      </c>
      <c r="AH85">
        <v>1885</v>
      </c>
      <c r="AI85">
        <v>0.15551690052629549</v>
      </c>
      <c r="AJ85">
        <v>55.52677042177848</v>
      </c>
      <c r="AK85">
        <v>158659</v>
      </c>
      <c r="AL85">
        <v>154493</v>
      </c>
      <c r="AM85">
        <v>151152</v>
      </c>
      <c r="AN85">
        <v>143414</v>
      </c>
      <c r="AO85">
        <v>148838</v>
      </c>
      <c r="AP85">
        <v>116650</v>
      </c>
      <c r="AQ85">
        <v>72768</v>
      </c>
      <c r="AR85">
        <v>368908</v>
      </c>
      <c r="AS85">
        <v>263914</v>
      </c>
      <c r="AT85">
        <v>15749</v>
      </c>
      <c r="AU85">
        <v>34782</v>
      </c>
      <c r="AV85">
        <v>42907</v>
      </c>
      <c r="AW85">
        <v>50385</v>
      </c>
      <c r="AX85">
        <v>54726</v>
      </c>
      <c r="AY85">
        <v>67134</v>
      </c>
      <c r="AZ85">
        <v>55631</v>
      </c>
      <c r="BA85">
        <v>31318</v>
      </c>
      <c r="BB85">
        <v>137513</v>
      </c>
      <c r="BC85">
        <v>121681</v>
      </c>
      <c r="BD85">
        <v>0.2192248785130374</v>
      </c>
      <c r="BE85">
        <v>0.27772779349226179</v>
      </c>
      <c r="BF85">
        <v>0.33333994919021914</v>
      </c>
      <c r="BG85">
        <v>0.38159454446567281</v>
      </c>
      <c r="BH85">
        <v>0.45105416627474165</v>
      </c>
      <c r="BI85">
        <v>0.47690527218174023</v>
      </c>
      <c r="BJ85">
        <v>0.43038148636763413</v>
      </c>
      <c r="BK85">
        <v>0.37275689331757511</v>
      </c>
      <c r="BL85">
        <v>0.46106307357699855</v>
      </c>
      <c r="BM85">
        <v>256115</v>
      </c>
      <c r="BN85">
        <v>3.8298641147560504E-5</v>
      </c>
      <c r="BO85">
        <v>598</v>
      </c>
      <c r="BP85">
        <v>9.1583707091992499E-6</v>
      </c>
      <c r="BQ85">
        <v>125</v>
      </c>
      <c r="BR85">
        <v>52.429204905840422</v>
      </c>
      <c r="BS85">
        <v>54997</v>
      </c>
      <c r="BT85">
        <v>0.46033777555020539</v>
      </c>
      <c r="BU85">
        <v>0.28948396893729883</v>
      </c>
      <c r="BV85">
        <v>0.15588034356326058</v>
      </c>
      <c r="BW85">
        <v>6.667800341892581E-2</v>
      </c>
      <c r="BX85">
        <v>2.7619908530309403E-2</v>
      </c>
      <c r="BY85">
        <v>6.888028816676885E-3</v>
      </c>
      <c r="BZ85">
        <v>8.140790179450446E-3</v>
      </c>
      <c r="CA85">
        <v>7.2755546095265126E-3</v>
      </c>
      <c r="CB85">
        <v>0.91703628850204644</v>
      </c>
    </row>
    <row r="86" spans="1:80" x14ac:dyDescent="0.3">
      <c r="A86">
        <v>27</v>
      </c>
      <c r="B86">
        <v>252788</v>
      </c>
      <c r="C86">
        <v>953775</v>
      </c>
      <c r="D86">
        <v>264454</v>
      </c>
      <c r="E86">
        <v>4124</v>
      </c>
      <c r="F86">
        <v>260330</v>
      </c>
      <c r="G86">
        <v>1206563</v>
      </c>
      <c r="H86">
        <v>96079</v>
      </c>
      <c r="I86">
        <v>376975</v>
      </c>
      <c r="J86">
        <v>1473054</v>
      </c>
      <c r="K86">
        <v>12795</v>
      </c>
      <c r="L86">
        <v>3057</v>
      </c>
      <c r="M86">
        <v>611122</v>
      </c>
      <c r="N86">
        <v>342653</v>
      </c>
      <c r="O86">
        <v>0.35925978349191373</v>
      </c>
      <c r="P86">
        <v>99020</v>
      </c>
      <c r="Q86">
        <v>147676</v>
      </c>
      <c r="R86">
        <v>7221</v>
      </c>
      <c r="S86">
        <v>296034</v>
      </c>
      <c r="T86">
        <v>3548</v>
      </c>
      <c r="U86">
        <v>144100</v>
      </c>
      <c r="V86">
        <v>84494</v>
      </c>
      <c r="W86">
        <v>40830</v>
      </c>
      <c r="X86">
        <v>14848</v>
      </c>
      <c r="Y86">
        <v>4859</v>
      </c>
      <c r="Z86">
        <v>11912</v>
      </c>
      <c r="AA86">
        <v>14040</v>
      </c>
      <c r="AB86">
        <v>12573</v>
      </c>
      <c r="AC86">
        <v>8364</v>
      </c>
      <c r="AD86">
        <v>4837</v>
      </c>
      <c r="AE86">
        <v>1649</v>
      </c>
      <c r="AF86">
        <v>79</v>
      </c>
      <c r="AG86">
        <v>68</v>
      </c>
      <c r="AH86">
        <v>2037</v>
      </c>
      <c r="AI86">
        <v>0.15619883672403276</v>
      </c>
      <c r="AJ86">
        <v>55.786912707607989</v>
      </c>
      <c r="AK86">
        <v>160253</v>
      </c>
      <c r="AL86">
        <v>153795</v>
      </c>
      <c r="AM86">
        <v>152542</v>
      </c>
      <c r="AN86">
        <v>143027</v>
      </c>
      <c r="AO86">
        <v>147880</v>
      </c>
      <c r="AP86">
        <v>119462</v>
      </c>
      <c r="AQ86">
        <v>76816</v>
      </c>
      <c r="AR86">
        <v>368818</v>
      </c>
      <c r="AS86">
        <v>270909</v>
      </c>
      <c r="AT86">
        <v>15332</v>
      </c>
      <c r="AU86">
        <v>35184</v>
      </c>
      <c r="AV86">
        <v>42887</v>
      </c>
      <c r="AW86">
        <v>51327</v>
      </c>
      <c r="AX86">
        <v>54643</v>
      </c>
      <c r="AY86">
        <v>66916</v>
      </c>
      <c r="AZ86">
        <v>57860</v>
      </c>
      <c r="BA86">
        <v>33836</v>
      </c>
      <c r="BB86">
        <v>138352</v>
      </c>
      <c r="BC86">
        <v>126230</v>
      </c>
      <c r="BD86">
        <v>0.21955283208426676</v>
      </c>
      <c r="BE86">
        <v>0.27885822035826913</v>
      </c>
      <c r="BF86">
        <v>0.33647782250134389</v>
      </c>
      <c r="BG86">
        <v>0.38204674641850839</v>
      </c>
      <c r="BH86">
        <v>0.45250202867189615</v>
      </c>
      <c r="BI86">
        <v>0.48433811588622322</v>
      </c>
      <c r="BJ86">
        <v>0.44048114976046659</v>
      </c>
      <c r="BK86">
        <v>0.37512268923967917</v>
      </c>
      <c r="BL86">
        <v>0.46594982078853048</v>
      </c>
      <c r="BM86">
        <v>266491</v>
      </c>
      <c r="BN86">
        <v>4.309762523796934E-5</v>
      </c>
      <c r="BO86">
        <v>650</v>
      </c>
      <c r="BP86">
        <v>1.0774406309492335E-5</v>
      </c>
      <c r="BQ86">
        <v>138</v>
      </c>
      <c r="BR86">
        <v>52.572068008327548</v>
      </c>
      <c r="BS86">
        <v>54979</v>
      </c>
      <c r="BT86">
        <v>0.4577051373449863</v>
      </c>
      <c r="BU86">
        <v>0.2890772376685824</v>
      </c>
      <c r="BV86">
        <v>0.15667273959461006</v>
      </c>
      <c r="BW86">
        <v>6.8098938851189797E-2</v>
      </c>
      <c r="BX86">
        <v>2.8445946540631407E-2</v>
      </c>
      <c r="BY86">
        <v>7.1167464846138171E-3</v>
      </c>
      <c r="BZ86">
        <v>8.3770625471548104E-3</v>
      </c>
      <c r="CA86">
        <v>7.2931618617030547E-3</v>
      </c>
      <c r="CB86">
        <v>0.91589576222096414</v>
      </c>
    </row>
    <row r="87" spans="1:80" x14ac:dyDescent="0.3">
      <c r="A87">
        <v>28</v>
      </c>
      <c r="B87">
        <v>251034</v>
      </c>
      <c r="C87">
        <v>960767</v>
      </c>
      <c r="D87">
        <v>274963</v>
      </c>
      <c r="E87">
        <v>4223</v>
      </c>
      <c r="F87">
        <v>270740</v>
      </c>
      <c r="G87">
        <v>1211801</v>
      </c>
      <c r="H87">
        <v>99090</v>
      </c>
      <c r="I87">
        <v>389901</v>
      </c>
      <c r="J87">
        <v>1488991</v>
      </c>
      <c r="K87">
        <v>12926</v>
      </c>
      <c r="L87">
        <v>3011</v>
      </c>
      <c r="M87">
        <v>612599</v>
      </c>
      <c r="N87">
        <v>348168</v>
      </c>
      <c r="O87">
        <v>0.36238546910957598</v>
      </c>
      <c r="P87">
        <v>103979</v>
      </c>
      <c r="Q87">
        <v>154861</v>
      </c>
      <c r="R87">
        <v>7185</v>
      </c>
      <c r="S87">
        <v>299513</v>
      </c>
      <c r="T87">
        <v>3479</v>
      </c>
      <c r="U87">
        <v>145351</v>
      </c>
      <c r="V87">
        <v>85912</v>
      </c>
      <c r="W87">
        <v>41765</v>
      </c>
      <c r="X87">
        <v>15536</v>
      </c>
      <c r="Y87">
        <v>5069</v>
      </c>
      <c r="Z87">
        <v>12071</v>
      </c>
      <c r="AA87">
        <v>14159</v>
      </c>
      <c r="AB87">
        <v>12870</v>
      </c>
      <c r="AC87">
        <v>8577</v>
      </c>
      <c r="AD87">
        <v>4936</v>
      </c>
      <c r="AE87">
        <v>1777</v>
      </c>
      <c r="AF87">
        <v>79</v>
      </c>
      <c r="AG87">
        <v>66</v>
      </c>
      <c r="AH87">
        <v>2227</v>
      </c>
      <c r="AI87">
        <v>0.15663415362698468</v>
      </c>
      <c r="AJ87">
        <v>56.048479469681304</v>
      </c>
      <c r="AK87">
        <v>161291</v>
      </c>
      <c r="AL87">
        <v>152841</v>
      </c>
      <c r="AM87">
        <v>153638</v>
      </c>
      <c r="AN87">
        <v>143105</v>
      </c>
      <c r="AO87">
        <v>146954</v>
      </c>
      <c r="AP87">
        <v>122164</v>
      </c>
      <c r="AQ87">
        <v>80774</v>
      </c>
      <c r="AR87">
        <v>369033</v>
      </c>
      <c r="AS87">
        <v>277602</v>
      </c>
      <c r="AT87">
        <v>14977</v>
      </c>
      <c r="AU87">
        <v>35418</v>
      </c>
      <c r="AV87">
        <v>42833</v>
      </c>
      <c r="AW87">
        <v>52102</v>
      </c>
      <c r="AX87">
        <v>54662</v>
      </c>
      <c r="AY87">
        <v>66754</v>
      </c>
      <c r="AZ87">
        <v>59978</v>
      </c>
      <c r="BA87">
        <v>36421</v>
      </c>
      <c r="BB87">
        <v>139265</v>
      </c>
      <c r="BC87">
        <v>130652</v>
      </c>
      <c r="BD87">
        <v>0.21959067771915358</v>
      </c>
      <c r="BE87">
        <v>0.28024548386885717</v>
      </c>
      <c r="BF87">
        <v>0.33912183183847744</v>
      </c>
      <c r="BG87">
        <v>0.3819712798294958</v>
      </c>
      <c r="BH87">
        <v>0.45425099010574738</v>
      </c>
      <c r="BI87">
        <v>0.49096296781375853</v>
      </c>
      <c r="BJ87">
        <v>0.45090004209275264</v>
      </c>
      <c r="BK87">
        <v>0.37737817485157155</v>
      </c>
      <c r="BL87">
        <v>0.47064502417129561</v>
      </c>
      <c r="BM87">
        <v>277190</v>
      </c>
      <c r="BN87">
        <v>4.2911336102214802E-5</v>
      </c>
      <c r="BO87">
        <v>702</v>
      </c>
      <c r="BP87">
        <v>8.2521800196566928E-6</v>
      </c>
      <c r="BQ87">
        <v>148</v>
      </c>
      <c r="BR87">
        <v>52.728980192774735</v>
      </c>
      <c r="BS87">
        <v>55053</v>
      </c>
      <c r="BT87">
        <v>0.45465362776754098</v>
      </c>
      <c r="BU87">
        <v>0.2890170572367623</v>
      </c>
      <c r="BV87">
        <v>0.15779243659132525</v>
      </c>
      <c r="BW87">
        <v>6.9641237732710276E-2</v>
      </c>
      <c r="BX87">
        <v>2.8895640671661189E-2</v>
      </c>
      <c r="BY87">
        <v>6.8824570562693388E-3</v>
      </c>
      <c r="BZ87">
        <v>8.3304408191600138E-3</v>
      </c>
      <c r="CA87">
        <v>7.2908211676745967E-3</v>
      </c>
      <c r="CB87">
        <v>0.91474814683014516</v>
      </c>
    </row>
    <row r="88" spans="1:80" x14ac:dyDescent="0.3">
      <c r="A88">
        <v>29</v>
      </c>
      <c r="B88">
        <v>249567</v>
      </c>
      <c r="C88">
        <v>967065</v>
      </c>
      <c r="D88">
        <v>285898</v>
      </c>
      <c r="E88">
        <v>4337</v>
      </c>
      <c r="F88">
        <v>281561</v>
      </c>
      <c r="G88">
        <v>1216632</v>
      </c>
      <c r="H88">
        <v>102171</v>
      </c>
      <c r="I88">
        <v>402760</v>
      </c>
      <c r="J88">
        <v>1504931</v>
      </c>
      <c r="K88">
        <v>12859</v>
      </c>
      <c r="L88">
        <v>3081</v>
      </c>
      <c r="M88">
        <v>613641</v>
      </c>
      <c r="N88">
        <v>353424</v>
      </c>
      <c r="O88">
        <v>0.36546043957748447</v>
      </c>
      <c r="P88">
        <v>109257</v>
      </c>
      <c r="Q88">
        <v>162169</v>
      </c>
      <c r="R88">
        <v>7308</v>
      </c>
      <c r="S88">
        <v>302913</v>
      </c>
      <c r="T88">
        <v>3400</v>
      </c>
      <c r="U88">
        <v>146387</v>
      </c>
      <c r="V88">
        <v>87187</v>
      </c>
      <c r="W88">
        <v>42953</v>
      </c>
      <c r="X88">
        <v>15956</v>
      </c>
      <c r="Y88">
        <v>5367</v>
      </c>
      <c r="Z88">
        <v>12247</v>
      </c>
      <c r="AA88">
        <v>14360</v>
      </c>
      <c r="AB88">
        <v>13114</v>
      </c>
      <c r="AC88">
        <v>8714</v>
      </c>
      <c r="AD88">
        <v>5102</v>
      </c>
      <c r="AE88">
        <v>1881</v>
      </c>
      <c r="AF88">
        <v>83</v>
      </c>
      <c r="AG88">
        <v>73</v>
      </c>
      <c r="AH88">
        <v>2401</v>
      </c>
      <c r="AI88">
        <v>0.15724455611390284</v>
      </c>
      <c r="AJ88">
        <v>56.302141337317217</v>
      </c>
      <c r="AK88">
        <v>168389</v>
      </c>
      <c r="AL88">
        <v>145112</v>
      </c>
      <c r="AM88">
        <v>154910</v>
      </c>
      <c r="AN88">
        <v>142857</v>
      </c>
      <c r="AO88">
        <v>146295</v>
      </c>
      <c r="AP88">
        <v>124987</v>
      </c>
      <c r="AQ88">
        <v>84515</v>
      </c>
      <c r="AR88">
        <v>370046</v>
      </c>
      <c r="AS88">
        <v>283518</v>
      </c>
      <c r="AT88">
        <v>15061</v>
      </c>
      <c r="AU88">
        <v>37311</v>
      </c>
      <c r="AV88">
        <v>40924</v>
      </c>
      <c r="AW88">
        <v>52881</v>
      </c>
      <c r="AX88">
        <v>54568</v>
      </c>
      <c r="AY88">
        <v>66704</v>
      </c>
      <c r="AZ88">
        <v>62227</v>
      </c>
      <c r="BA88">
        <v>38809</v>
      </c>
      <c r="BB88">
        <v>140229</v>
      </c>
      <c r="BC88">
        <v>134960</v>
      </c>
      <c r="BD88">
        <v>0.2215762312265053</v>
      </c>
      <c r="BE88">
        <v>0.28201664920888692</v>
      </c>
      <c r="BF88">
        <v>0.34136595442515011</v>
      </c>
      <c r="BG88">
        <v>0.38197638197638195</v>
      </c>
      <c r="BH88">
        <v>0.45595543251649068</v>
      </c>
      <c r="BI88">
        <v>0.49786777824893791</v>
      </c>
      <c r="BJ88">
        <v>0.45919659232088977</v>
      </c>
      <c r="BK88">
        <v>0.37895018457164786</v>
      </c>
      <c r="BL88">
        <v>0.4760191592773651</v>
      </c>
      <c r="BM88">
        <v>288299</v>
      </c>
      <c r="BN88">
        <v>3.8631237711978645E-5</v>
      </c>
      <c r="BO88">
        <v>749</v>
      </c>
      <c r="BP88">
        <v>8.2194122791443926E-6</v>
      </c>
      <c r="BQ88">
        <v>158</v>
      </c>
      <c r="BR88">
        <v>52.875391940541171</v>
      </c>
      <c r="BS88">
        <v>55123</v>
      </c>
      <c r="BT88">
        <v>0.45145096432138926</v>
      </c>
      <c r="BU88">
        <v>0.28898906334041952</v>
      </c>
      <c r="BV88">
        <v>0.15955911857866115</v>
      </c>
      <c r="BW88">
        <v>7.0207492024463053E-2</v>
      </c>
      <c r="BX88">
        <v>2.9793361735067036E-2</v>
      </c>
      <c r="BY88">
        <v>6.9601053904134276E-3</v>
      </c>
      <c r="BZ88">
        <v>8.6779260294122581E-3</v>
      </c>
      <c r="CA88">
        <v>7.144523422063705E-3</v>
      </c>
      <c r="CB88">
        <v>0.91360811940532016</v>
      </c>
    </row>
    <row r="89" spans="1:80" x14ac:dyDescent="0.3">
      <c r="A89">
        <v>30</v>
      </c>
      <c r="B89">
        <v>247974</v>
      </c>
      <c r="C89">
        <v>973264</v>
      </c>
      <c r="D89">
        <v>296933</v>
      </c>
      <c r="E89">
        <v>4450</v>
      </c>
      <c r="F89">
        <v>292483</v>
      </c>
      <c r="G89">
        <v>1221238</v>
      </c>
      <c r="H89">
        <v>105159</v>
      </c>
      <c r="I89">
        <v>415604</v>
      </c>
      <c r="J89">
        <v>1520763</v>
      </c>
      <c r="K89">
        <v>12844</v>
      </c>
      <c r="L89">
        <v>2988</v>
      </c>
      <c r="M89">
        <v>614626</v>
      </c>
      <c r="N89">
        <v>358638</v>
      </c>
      <c r="O89">
        <v>0.36848994722911771</v>
      </c>
      <c r="P89">
        <v>114707</v>
      </c>
      <c r="Q89">
        <v>169577</v>
      </c>
      <c r="R89">
        <v>7408</v>
      </c>
      <c r="S89">
        <v>306360</v>
      </c>
      <c r="T89">
        <v>3447</v>
      </c>
      <c r="U89">
        <v>148010</v>
      </c>
      <c r="V89">
        <v>88259</v>
      </c>
      <c r="W89">
        <v>43743</v>
      </c>
      <c r="X89">
        <v>16521</v>
      </c>
      <c r="Y89">
        <v>5672</v>
      </c>
      <c r="Z89">
        <v>12331</v>
      </c>
      <c r="AA89">
        <v>14508</v>
      </c>
      <c r="AB89">
        <v>13339</v>
      </c>
      <c r="AC89">
        <v>8972</v>
      </c>
      <c r="AD89">
        <v>5153</v>
      </c>
      <c r="AE89">
        <v>1968</v>
      </c>
      <c r="AF89">
        <v>85</v>
      </c>
      <c r="AG89">
        <v>77</v>
      </c>
      <c r="AH89">
        <v>2592</v>
      </c>
      <c r="AI89">
        <v>0.15735365466013082</v>
      </c>
      <c r="AJ89">
        <v>56.535210992700158</v>
      </c>
      <c r="AK89">
        <v>168864</v>
      </c>
      <c r="AL89">
        <v>144232</v>
      </c>
      <c r="AM89">
        <v>156119</v>
      </c>
      <c r="AN89">
        <v>142860</v>
      </c>
      <c r="AO89">
        <v>145523</v>
      </c>
      <c r="AP89">
        <v>127501</v>
      </c>
      <c r="AQ89">
        <v>88165</v>
      </c>
      <c r="AR89">
        <v>371583</v>
      </c>
      <c r="AS89">
        <v>288585</v>
      </c>
      <c r="AT89">
        <v>14976</v>
      </c>
      <c r="AU89">
        <v>37602</v>
      </c>
      <c r="AV89">
        <v>40796</v>
      </c>
      <c r="AW89">
        <v>53524</v>
      </c>
      <c r="AX89">
        <v>55274</v>
      </c>
      <c r="AY89">
        <v>66405</v>
      </c>
      <c r="AZ89">
        <v>63808</v>
      </c>
      <c r="BA89">
        <v>41229</v>
      </c>
      <c r="BB89">
        <v>141422</v>
      </c>
      <c r="BC89">
        <v>138818</v>
      </c>
      <c r="BD89">
        <v>0.22267623649801024</v>
      </c>
      <c r="BE89">
        <v>0.28284985301458759</v>
      </c>
      <c r="BF89">
        <v>0.3428410379261973</v>
      </c>
      <c r="BG89">
        <v>0.38691026179476412</v>
      </c>
      <c r="BH89">
        <v>0.45631961957903561</v>
      </c>
      <c r="BI89">
        <v>0.50045097685508344</v>
      </c>
      <c r="BJ89">
        <v>0.4676345488572563</v>
      </c>
      <c r="BK89">
        <v>0.38059329947817849</v>
      </c>
      <c r="BL89">
        <v>0.48102985255643915</v>
      </c>
      <c r="BM89">
        <v>299525</v>
      </c>
      <c r="BN89">
        <v>3.8485536807731169E-5</v>
      </c>
      <c r="BO89">
        <v>796</v>
      </c>
      <c r="BP89">
        <v>9.8260945041015764E-6</v>
      </c>
      <c r="BQ89">
        <v>170</v>
      </c>
      <c r="BR89">
        <v>53.035024660495914</v>
      </c>
      <c r="BS89">
        <v>55468</v>
      </c>
      <c r="BT89">
        <v>0.44975428321384092</v>
      </c>
      <c r="BU89">
        <v>0.28826001099554566</v>
      </c>
      <c r="BV89">
        <v>0.16011421903575795</v>
      </c>
      <c r="BW89">
        <v>7.1507511752891939E-2</v>
      </c>
      <c r="BX89">
        <v>3.036397500196349E-2</v>
      </c>
      <c r="BY89">
        <v>7.1096404936505098E-3</v>
      </c>
      <c r="BZ89">
        <v>8.4554433588981161E-3</v>
      </c>
      <c r="CA89">
        <v>7.3479535644773233E-3</v>
      </c>
      <c r="CB89">
        <v>0.91247408993436663</v>
      </c>
    </row>
    <row r="90" spans="1:80" x14ac:dyDescent="0.3">
      <c r="A90">
        <v>31</v>
      </c>
      <c r="B90">
        <v>246221</v>
      </c>
      <c r="C90">
        <v>979216</v>
      </c>
      <c r="D90">
        <v>308149</v>
      </c>
      <c r="E90">
        <v>4576</v>
      </c>
      <c r="F90">
        <v>303573</v>
      </c>
      <c r="G90">
        <v>1225437</v>
      </c>
      <c r="H90">
        <v>108200</v>
      </c>
      <c r="I90">
        <v>428192</v>
      </c>
      <c r="J90">
        <v>1536392</v>
      </c>
      <c r="K90">
        <v>12588</v>
      </c>
      <c r="L90">
        <v>3041</v>
      </c>
      <c r="M90">
        <v>615418</v>
      </c>
      <c r="N90">
        <v>363798</v>
      </c>
      <c r="O90">
        <v>0.37151966471136094</v>
      </c>
      <c r="P90">
        <v>120357</v>
      </c>
      <c r="Q90">
        <v>177191</v>
      </c>
      <c r="R90">
        <v>7614</v>
      </c>
      <c r="S90">
        <v>309770</v>
      </c>
      <c r="T90">
        <v>3410</v>
      </c>
      <c r="U90">
        <v>149470</v>
      </c>
      <c r="V90">
        <v>89121</v>
      </c>
      <c r="W90">
        <v>44865</v>
      </c>
      <c r="X90">
        <v>16963</v>
      </c>
      <c r="Y90">
        <v>5937</v>
      </c>
      <c r="Z90">
        <v>12468</v>
      </c>
      <c r="AA90">
        <v>14814</v>
      </c>
      <c r="AB90">
        <v>13510</v>
      </c>
      <c r="AC90">
        <v>9123</v>
      </c>
      <c r="AD90">
        <v>5301</v>
      </c>
      <c r="AE90">
        <v>2060</v>
      </c>
      <c r="AF90">
        <v>84</v>
      </c>
      <c r="AG90">
        <v>82</v>
      </c>
      <c r="AH90">
        <v>2806</v>
      </c>
      <c r="AI90">
        <v>0.15789531553224592</v>
      </c>
      <c r="AJ90">
        <v>56.766417077609006</v>
      </c>
      <c r="AK90">
        <v>168850</v>
      </c>
      <c r="AL90">
        <v>143884</v>
      </c>
      <c r="AM90">
        <v>156988</v>
      </c>
      <c r="AN90">
        <v>143940</v>
      </c>
      <c r="AO90">
        <v>144006</v>
      </c>
      <c r="AP90">
        <v>129505</v>
      </c>
      <c r="AQ90">
        <v>92043</v>
      </c>
      <c r="AR90">
        <v>373256</v>
      </c>
      <c r="AS90">
        <v>293226</v>
      </c>
      <c r="AT90">
        <v>15337</v>
      </c>
      <c r="AU90">
        <v>37687</v>
      </c>
      <c r="AV90">
        <v>40858</v>
      </c>
      <c r="AW90">
        <v>54185</v>
      </c>
      <c r="AX90">
        <v>56518</v>
      </c>
      <c r="AY90">
        <v>65823</v>
      </c>
      <c r="AZ90">
        <v>64895</v>
      </c>
      <c r="BA90">
        <v>43832</v>
      </c>
      <c r="BB90">
        <v>142771</v>
      </c>
      <c r="BC90">
        <v>142482</v>
      </c>
      <c r="BD90">
        <v>0.22319810482676933</v>
      </c>
      <c r="BE90">
        <v>0.2839648605821356</v>
      </c>
      <c r="BF90">
        <v>0.34515376971488265</v>
      </c>
      <c r="BG90">
        <v>0.39264971515909408</v>
      </c>
      <c r="BH90">
        <v>0.45708512145327279</v>
      </c>
      <c r="BI90">
        <v>0.50110034361607658</v>
      </c>
      <c r="BJ90">
        <v>0.47621220516497725</v>
      </c>
      <c r="BK90">
        <v>0.38250155389330648</v>
      </c>
      <c r="BL90">
        <v>0.48591189048720101</v>
      </c>
      <c r="BM90">
        <v>310955</v>
      </c>
      <c r="BN90">
        <v>3.8353664855884062E-5</v>
      </c>
      <c r="BO90">
        <v>843</v>
      </c>
      <c r="BP90">
        <v>1.0608460492053039E-5</v>
      </c>
      <c r="BQ90">
        <v>183</v>
      </c>
      <c r="BR90">
        <v>53.184532013112999</v>
      </c>
      <c r="BS90">
        <v>55804</v>
      </c>
      <c r="BT90">
        <v>0.4478720697399135</v>
      </c>
      <c r="BU90">
        <v>0.28745312137001761</v>
      </c>
      <c r="BV90">
        <v>0.16144778909871341</v>
      </c>
      <c r="BW90">
        <v>7.214607325788501E-2</v>
      </c>
      <c r="BX90">
        <v>3.1080946533470512E-2</v>
      </c>
      <c r="BY90">
        <v>7.3257145049786723E-3</v>
      </c>
      <c r="BZ90">
        <v>8.7329859634198218E-3</v>
      </c>
      <c r="CA90">
        <v>7.3723717973267974E-3</v>
      </c>
      <c r="CB90">
        <v>0.91132904789915159</v>
      </c>
    </row>
    <row r="91" spans="1:80" x14ac:dyDescent="0.3">
      <c r="A91">
        <v>32</v>
      </c>
      <c r="B91">
        <v>244617</v>
      </c>
      <c r="C91">
        <v>985437</v>
      </c>
      <c r="D91">
        <v>319506</v>
      </c>
      <c r="E91">
        <v>4699</v>
      </c>
      <c r="F91">
        <v>314807</v>
      </c>
      <c r="G91">
        <v>1230054</v>
      </c>
      <c r="H91">
        <v>111323</v>
      </c>
      <c r="I91">
        <v>441242</v>
      </c>
      <c r="J91">
        <v>1552565</v>
      </c>
      <c r="K91">
        <v>13050</v>
      </c>
      <c r="L91">
        <v>3123</v>
      </c>
      <c r="M91">
        <v>616430</v>
      </c>
      <c r="N91">
        <v>369007</v>
      </c>
      <c r="O91">
        <v>0.3744602648368186</v>
      </c>
      <c r="P91">
        <v>126100</v>
      </c>
      <c r="Q91">
        <v>184900</v>
      </c>
      <c r="R91">
        <v>7709</v>
      </c>
      <c r="S91">
        <v>313212</v>
      </c>
      <c r="T91">
        <v>3442</v>
      </c>
      <c r="U91">
        <v>150812</v>
      </c>
      <c r="V91">
        <v>90202</v>
      </c>
      <c r="W91">
        <v>45820</v>
      </c>
      <c r="X91">
        <v>17478</v>
      </c>
      <c r="Y91">
        <v>6267</v>
      </c>
      <c r="Z91">
        <v>12534</v>
      </c>
      <c r="AA91">
        <v>15072</v>
      </c>
      <c r="AB91">
        <v>13750</v>
      </c>
      <c r="AC91">
        <v>9342</v>
      </c>
      <c r="AD91">
        <v>5382</v>
      </c>
      <c r="AE91">
        <v>2167</v>
      </c>
      <c r="AF91">
        <v>103</v>
      </c>
      <c r="AG91">
        <v>78</v>
      </c>
      <c r="AH91">
        <v>3005</v>
      </c>
      <c r="AI91">
        <v>0.15833845970401644</v>
      </c>
      <c r="AJ91">
        <v>56.989284756115737</v>
      </c>
      <c r="AK91">
        <v>169244</v>
      </c>
      <c r="AL91">
        <v>144038</v>
      </c>
      <c r="AM91">
        <v>157539</v>
      </c>
      <c r="AN91">
        <v>145204</v>
      </c>
      <c r="AO91">
        <v>142343</v>
      </c>
      <c r="AP91">
        <v>131006</v>
      </c>
      <c r="AQ91">
        <v>96063</v>
      </c>
      <c r="AR91">
        <v>374346</v>
      </c>
      <c r="AS91">
        <v>297809</v>
      </c>
      <c r="AT91">
        <v>15417</v>
      </c>
      <c r="AU91">
        <v>37836</v>
      </c>
      <c r="AV91">
        <v>40955</v>
      </c>
      <c r="AW91">
        <v>54778</v>
      </c>
      <c r="AX91">
        <v>57757</v>
      </c>
      <c r="AY91">
        <v>65154</v>
      </c>
      <c r="AZ91">
        <v>65954</v>
      </c>
      <c r="BA91">
        <v>46573</v>
      </c>
      <c r="BB91">
        <v>143984</v>
      </c>
      <c r="BC91">
        <v>146232</v>
      </c>
      <c r="BD91">
        <v>0.22355888539623267</v>
      </c>
      <c r="BE91">
        <v>0.28433468945694884</v>
      </c>
      <c r="BF91">
        <v>0.34771072559810584</v>
      </c>
      <c r="BG91">
        <v>0.39776452439326743</v>
      </c>
      <c r="BH91">
        <v>0.45772535354741717</v>
      </c>
      <c r="BI91">
        <v>0.50344259041570616</v>
      </c>
      <c r="BJ91">
        <v>0.48481725534284792</v>
      </c>
      <c r="BK91">
        <v>0.38462812478295483</v>
      </c>
      <c r="BL91">
        <v>0.49102612748439434</v>
      </c>
      <c r="BM91">
        <v>322511</v>
      </c>
      <c r="BN91">
        <v>4.3900511684852858E-5</v>
      </c>
      <c r="BO91">
        <v>897</v>
      </c>
      <c r="BP91">
        <v>1.2194586579125794E-5</v>
      </c>
      <c r="BQ91">
        <v>198</v>
      </c>
      <c r="BR91">
        <v>53.333832851497228</v>
      </c>
      <c r="BS91">
        <v>56165</v>
      </c>
      <c r="BT91">
        <v>0.44549840587575923</v>
      </c>
      <c r="BU91">
        <v>0.28711691244453291</v>
      </c>
      <c r="BV91">
        <v>0.16246703340160748</v>
      </c>
      <c r="BW91">
        <v>7.3146983982392361E-2</v>
      </c>
      <c r="BX91">
        <v>3.1770664295708004E-2</v>
      </c>
      <c r="BY91">
        <v>7.2586359893003745E-3</v>
      </c>
      <c r="BZ91">
        <v>8.9316681145393956E-3</v>
      </c>
      <c r="CA91">
        <v>7.3928296860957411E-3</v>
      </c>
      <c r="CB91">
        <v>0.91020707947374402</v>
      </c>
    </row>
    <row r="92" spans="1:80" x14ac:dyDescent="0.3">
      <c r="A92">
        <v>33</v>
      </c>
      <c r="B92">
        <v>242875</v>
      </c>
      <c r="C92">
        <v>991263</v>
      </c>
      <c r="D92">
        <v>331317</v>
      </c>
      <c r="E92">
        <v>4809</v>
      </c>
      <c r="F92">
        <v>326508</v>
      </c>
      <c r="G92">
        <v>1234138</v>
      </c>
      <c r="H92">
        <v>114422</v>
      </c>
      <c r="I92">
        <v>454288</v>
      </c>
      <c r="J92">
        <v>1568710</v>
      </c>
      <c r="K92">
        <v>13046</v>
      </c>
      <c r="L92">
        <v>3099</v>
      </c>
      <c r="M92">
        <v>617106</v>
      </c>
      <c r="N92">
        <v>374157</v>
      </c>
      <c r="O92">
        <v>0.37745482278668729</v>
      </c>
      <c r="P92">
        <v>132068</v>
      </c>
      <c r="Q92">
        <v>192719</v>
      </c>
      <c r="R92">
        <v>7819</v>
      </c>
      <c r="S92">
        <v>316761</v>
      </c>
      <c r="T92">
        <v>3549</v>
      </c>
      <c r="U92">
        <v>152298</v>
      </c>
      <c r="V92">
        <v>91452</v>
      </c>
      <c r="W92">
        <v>46572</v>
      </c>
      <c r="X92">
        <v>18000</v>
      </c>
      <c r="Y92">
        <v>6552</v>
      </c>
      <c r="Z92">
        <v>12655</v>
      </c>
      <c r="AA92">
        <v>15245</v>
      </c>
      <c r="AB92">
        <v>14055</v>
      </c>
      <c r="AC92">
        <v>9333</v>
      </c>
      <c r="AD92">
        <v>5570</v>
      </c>
      <c r="AE92">
        <v>2257</v>
      </c>
      <c r="AF92">
        <v>87</v>
      </c>
      <c r="AG92">
        <v>81</v>
      </c>
      <c r="AH92">
        <v>3255</v>
      </c>
      <c r="AI92">
        <v>0.15844418252231016</v>
      </c>
      <c r="AJ92">
        <v>57.189270814123482</v>
      </c>
      <c r="AK92">
        <v>169638</v>
      </c>
      <c r="AL92">
        <v>144527</v>
      </c>
      <c r="AM92">
        <v>157761</v>
      </c>
      <c r="AN92">
        <v>146747</v>
      </c>
      <c r="AO92">
        <v>140263</v>
      </c>
      <c r="AP92">
        <v>132231</v>
      </c>
      <c r="AQ92">
        <v>100096</v>
      </c>
      <c r="AR92">
        <v>374908</v>
      </c>
      <c r="AS92">
        <v>302190</v>
      </c>
      <c r="AT92">
        <v>14792</v>
      </c>
      <c r="AU92">
        <v>38209</v>
      </c>
      <c r="AV92">
        <v>41060</v>
      </c>
      <c r="AW92">
        <v>55199</v>
      </c>
      <c r="AX92">
        <v>59212</v>
      </c>
      <c r="AY92">
        <v>64317</v>
      </c>
      <c r="AZ92">
        <v>66726</v>
      </c>
      <c r="BA92">
        <v>49434</v>
      </c>
      <c r="BB92">
        <v>144931</v>
      </c>
      <c r="BC92">
        <v>149957</v>
      </c>
      <c r="BD92">
        <v>0.22523844893243258</v>
      </c>
      <c r="BE92">
        <v>0.28409916486192893</v>
      </c>
      <c r="BF92">
        <v>0.34989002351658521</v>
      </c>
      <c r="BG92">
        <v>0.40349717541074093</v>
      </c>
      <c r="BH92">
        <v>0.45854573194641496</v>
      </c>
      <c r="BI92">
        <v>0.50461692038931871</v>
      </c>
      <c r="BJ92">
        <v>0.49386588874680309</v>
      </c>
      <c r="BK92">
        <v>0.38657750701505433</v>
      </c>
      <c r="BL92">
        <v>0.4962341573182435</v>
      </c>
      <c r="BM92">
        <v>334572</v>
      </c>
      <c r="BN92">
        <v>4.2134672135531037E-5</v>
      </c>
      <c r="BO92">
        <v>949</v>
      </c>
      <c r="BP92">
        <v>1.2964514503240318E-5</v>
      </c>
      <c r="BQ92">
        <v>214</v>
      </c>
      <c r="BR92">
        <v>53.446932986644605</v>
      </c>
      <c r="BS92">
        <v>56531</v>
      </c>
      <c r="BT92">
        <v>0.44374172791150612</v>
      </c>
      <c r="BU92">
        <v>0.28702667513154639</v>
      </c>
      <c r="BV92">
        <v>0.16309330377799058</v>
      </c>
      <c r="BW92">
        <v>7.3528778797628397E-2</v>
      </c>
      <c r="BX92">
        <v>3.2609514381328482E-2</v>
      </c>
      <c r="BY92">
        <v>7.4355832126430377E-3</v>
      </c>
      <c r="BZ92">
        <v>8.7058468086224344E-3</v>
      </c>
      <c r="CA92">
        <v>7.6008481172334203E-3</v>
      </c>
      <c r="CB92">
        <v>0.90905363098073921</v>
      </c>
    </row>
    <row r="93" spans="1:80" x14ac:dyDescent="0.3">
      <c r="A93">
        <v>34</v>
      </c>
      <c r="B93">
        <v>241557</v>
      </c>
      <c r="C93">
        <v>996328</v>
      </c>
      <c r="D93">
        <v>343206</v>
      </c>
      <c r="E93">
        <v>4912</v>
      </c>
      <c r="F93">
        <v>338294</v>
      </c>
      <c r="G93">
        <v>1237885</v>
      </c>
      <c r="H93">
        <v>117493</v>
      </c>
      <c r="I93">
        <v>467084</v>
      </c>
      <c r="J93">
        <v>1584577</v>
      </c>
      <c r="K93">
        <v>12796</v>
      </c>
      <c r="L93">
        <v>3071</v>
      </c>
      <c r="M93">
        <v>617465</v>
      </c>
      <c r="N93">
        <v>378863</v>
      </c>
      <c r="O93">
        <v>0.38025931219437775</v>
      </c>
      <c r="P93">
        <v>138214</v>
      </c>
      <c r="Q93">
        <v>200427</v>
      </c>
      <c r="R93">
        <v>7708</v>
      </c>
      <c r="S93">
        <v>320136</v>
      </c>
      <c r="T93">
        <v>3375</v>
      </c>
      <c r="U93">
        <v>153458</v>
      </c>
      <c r="V93">
        <v>92399</v>
      </c>
      <c r="W93">
        <v>47450</v>
      </c>
      <c r="X93">
        <v>18481</v>
      </c>
      <c r="Y93">
        <v>6806</v>
      </c>
      <c r="Z93">
        <v>12772</v>
      </c>
      <c r="AA93">
        <v>15475</v>
      </c>
      <c r="AB93">
        <v>14208</v>
      </c>
      <c r="AC93">
        <v>9570</v>
      </c>
      <c r="AD93">
        <v>5681</v>
      </c>
      <c r="AE93">
        <v>2365</v>
      </c>
      <c r="AF93">
        <v>109</v>
      </c>
      <c r="AG93">
        <v>89</v>
      </c>
      <c r="AH93">
        <v>3486</v>
      </c>
      <c r="AI93">
        <v>0.15907861152976141</v>
      </c>
      <c r="AJ93">
        <v>57.39083784903778</v>
      </c>
      <c r="AK93">
        <v>169589</v>
      </c>
      <c r="AL93">
        <v>144879</v>
      </c>
      <c r="AM93">
        <v>157698</v>
      </c>
      <c r="AN93">
        <v>148309</v>
      </c>
      <c r="AO93">
        <v>138778</v>
      </c>
      <c r="AP93">
        <v>133132</v>
      </c>
      <c r="AQ93">
        <v>103943</v>
      </c>
      <c r="AR93">
        <v>374916</v>
      </c>
      <c r="AS93">
        <v>306944</v>
      </c>
      <c r="AT93">
        <v>14465</v>
      </c>
      <c r="AU93">
        <v>38317</v>
      </c>
      <c r="AV93">
        <v>41295</v>
      </c>
      <c r="AW93">
        <v>55551</v>
      </c>
      <c r="AX93">
        <v>60393</v>
      </c>
      <c r="AY93">
        <v>63657</v>
      </c>
      <c r="AZ93">
        <v>67550</v>
      </c>
      <c r="BA93">
        <v>52100</v>
      </c>
      <c r="BB93">
        <v>145532</v>
      </c>
      <c r="BC93">
        <v>153719</v>
      </c>
      <c r="BD93">
        <v>0.22594036169798748</v>
      </c>
      <c r="BE93">
        <v>0.28503095686745489</v>
      </c>
      <c r="BF93">
        <v>0.35226191835026444</v>
      </c>
      <c r="BG93">
        <v>0.40721062106817524</v>
      </c>
      <c r="BH93">
        <v>0.45869662338410988</v>
      </c>
      <c r="BI93">
        <v>0.50739116065258538</v>
      </c>
      <c r="BJ93">
        <v>0.50123625448563158</v>
      </c>
      <c r="BK93">
        <v>0.38817228392493253</v>
      </c>
      <c r="BL93">
        <v>0.50080470704753965</v>
      </c>
      <c r="BM93">
        <v>346692</v>
      </c>
      <c r="BN93">
        <v>6.3010699701507002E-5</v>
      </c>
      <c r="BO93">
        <v>1027</v>
      </c>
      <c r="BP93">
        <v>1.5348760183700425E-5</v>
      </c>
      <c r="BQ93">
        <v>233</v>
      </c>
      <c r="BR93">
        <v>53.58919052770139</v>
      </c>
      <c r="BS93">
        <v>56725</v>
      </c>
      <c r="BT93">
        <v>0.44174860483656658</v>
      </c>
      <c r="BU93">
        <v>0.28667020993887854</v>
      </c>
      <c r="BV93">
        <v>0.16385330853042784</v>
      </c>
      <c r="BW93">
        <v>7.4544246611745954E-2</v>
      </c>
      <c r="BX93">
        <v>3.318363008238108E-2</v>
      </c>
      <c r="BY93">
        <v>7.4633985015963465E-3</v>
      </c>
      <c r="BZ93">
        <v>8.5292166519066563E-3</v>
      </c>
      <c r="CA93">
        <v>7.3193509164487178E-3</v>
      </c>
      <c r="CB93">
        <v>0.90796328536840143</v>
      </c>
    </row>
    <row r="94" spans="1:80" x14ac:dyDescent="0.3">
      <c r="A94">
        <v>35</v>
      </c>
      <c r="B94">
        <v>240677</v>
      </c>
      <c r="C94">
        <v>1000524</v>
      </c>
      <c r="D94">
        <v>355625</v>
      </c>
      <c r="E94">
        <v>5006</v>
      </c>
      <c r="F94">
        <v>350619</v>
      </c>
      <c r="G94">
        <v>1241201</v>
      </c>
      <c r="H94">
        <v>120578</v>
      </c>
      <c r="I94">
        <v>479989</v>
      </c>
      <c r="J94">
        <v>1600567</v>
      </c>
      <c r="K94">
        <v>12905</v>
      </c>
      <c r="L94">
        <v>3085</v>
      </c>
      <c r="M94">
        <v>617432</v>
      </c>
      <c r="N94">
        <v>383092</v>
      </c>
      <c r="O94">
        <v>0.38289136492477943</v>
      </c>
      <c r="P94">
        <v>144887</v>
      </c>
      <c r="Q94">
        <v>208229</v>
      </c>
      <c r="R94">
        <v>7802</v>
      </c>
      <c r="S94">
        <v>323491</v>
      </c>
      <c r="T94">
        <v>3355</v>
      </c>
      <c r="U94">
        <v>154413</v>
      </c>
      <c r="V94">
        <v>93551</v>
      </c>
      <c r="W94">
        <v>47910</v>
      </c>
      <c r="X94">
        <v>19061</v>
      </c>
      <c r="Y94">
        <v>7007</v>
      </c>
      <c r="Z94">
        <v>12861</v>
      </c>
      <c r="AA94">
        <v>15760</v>
      </c>
      <c r="AB94">
        <v>14453</v>
      </c>
      <c r="AC94">
        <v>9619</v>
      </c>
      <c r="AD94">
        <v>5793</v>
      </c>
      <c r="AE94">
        <v>2463</v>
      </c>
      <c r="AF94">
        <v>108</v>
      </c>
      <c r="AG94">
        <v>93</v>
      </c>
      <c r="AH94">
        <v>3741</v>
      </c>
      <c r="AI94">
        <v>0.15962223173545781</v>
      </c>
      <c r="AJ94">
        <v>57.572280287763775</v>
      </c>
      <c r="AK94">
        <v>168925</v>
      </c>
      <c r="AL94">
        <v>145502</v>
      </c>
      <c r="AM94">
        <v>157664</v>
      </c>
      <c r="AN94">
        <v>149970</v>
      </c>
      <c r="AO94">
        <v>137868</v>
      </c>
      <c r="AP94">
        <v>132954</v>
      </c>
      <c r="AQ94">
        <v>107641</v>
      </c>
      <c r="AR94">
        <v>375334</v>
      </c>
      <c r="AS94">
        <v>310763</v>
      </c>
      <c r="AT94">
        <v>14512</v>
      </c>
      <c r="AU94">
        <v>38222</v>
      </c>
      <c r="AV94">
        <v>41778</v>
      </c>
      <c r="AW94">
        <v>55606</v>
      </c>
      <c r="AX94">
        <v>61816</v>
      </c>
      <c r="AY94">
        <v>63330</v>
      </c>
      <c r="AZ94">
        <v>67718</v>
      </c>
      <c r="BA94">
        <v>54622</v>
      </c>
      <c r="BB94">
        <v>146725</v>
      </c>
      <c r="BC94">
        <v>156367</v>
      </c>
      <c r="BD94">
        <v>0.22626609442060086</v>
      </c>
      <c r="BE94">
        <v>0.28713007381341837</v>
      </c>
      <c r="BF94">
        <v>0.35268672620255731</v>
      </c>
      <c r="BG94">
        <v>0.41218910448756418</v>
      </c>
      <c r="BH94">
        <v>0.45935242405779442</v>
      </c>
      <c r="BI94">
        <v>0.5093340553875777</v>
      </c>
      <c r="BJ94">
        <v>0.50744604750977784</v>
      </c>
      <c r="BK94">
        <v>0.39091848859948741</v>
      </c>
      <c r="BL94">
        <v>0.50317122694786698</v>
      </c>
      <c r="BM94">
        <v>359366</v>
      </c>
      <c r="BN94">
        <v>4.9145948158275734E-5</v>
      </c>
      <c r="BO94">
        <v>1088</v>
      </c>
      <c r="BP94">
        <v>1.8530439469513803E-5</v>
      </c>
      <c r="BQ94">
        <v>256</v>
      </c>
      <c r="BR94">
        <v>53.706417205805209</v>
      </c>
      <c r="BS94">
        <v>56998</v>
      </c>
      <c r="BT94">
        <v>0.43969949635673505</v>
      </c>
      <c r="BU94">
        <v>0.28733689423491438</v>
      </c>
      <c r="BV94">
        <v>0.16392852261137456</v>
      </c>
      <c r="BW94">
        <v>7.5388772645546595E-2</v>
      </c>
      <c r="BX94">
        <v>3.3646314151429442E-2</v>
      </c>
      <c r="BY94">
        <v>7.4898148059804022E-3</v>
      </c>
      <c r="BZ94">
        <v>8.4906089703998908E-3</v>
      </c>
      <c r="CA94">
        <v>7.4908247305549023E-3</v>
      </c>
      <c r="CB94">
        <v>0.90693096567719178</v>
      </c>
    </row>
    <row r="95" spans="1:80" x14ac:dyDescent="0.3">
      <c r="A95">
        <v>36</v>
      </c>
      <c r="B95">
        <v>239538</v>
      </c>
      <c r="C95">
        <v>1004890</v>
      </c>
      <c r="D95">
        <v>367908</v>
      </c>
      <c r="E95">
        <v>5111</v>
      </c>
      <c r="F95">
        <v>362797</v>
      </c>
      <c r="G95">
        <v>1244428</v>
      </c>
      <c r="H95">
        <v>123597</v>
      </c>
      <c r="I95">
        <v>492711</v>
      </c>
      <c r="J95">
        <v>1616308</v>
      </c>
      <c r="K95">
        <v>12722</v>
      </c>
      <c r="L95">
        <v>3019</v>
      </c>
      <c r="M95">
        <v>617422</v>
      </c>
      <c r="N95">
        <v>387468</v>
      </c>
      <c r="O95">
        <v>0.38558250156733576</v>
      </c>
      <c r="P95">
        <v>151397</v>
      </c>
      <c r="Q95">
        <v>216026</v>
      </c>
      <c r="R95">
        <v>7797</v>
      </c>
      <c r="S95">
        <v>326811</v>
      </c>
      <c r="T95">
        <v>3320</v>
      </c>
      <c r="U95">
        <v>155267</v>
      </c>
      <c r="V95">
        <v>94866</v>
      </c>
      <c r="W95">
        <v>48681</v>
      </c>
      <c r="X95">
        <v>19420</v>
      </c>
      <c r="Y95">
        <v>7264</v>
      </c>
      <c r="Z95">
        <v>13024</v>
      </c>
      <c r="AA95">
        <v>15896</v>
      </c>
      <c r="AB95">
        <v>14673</v>
      </c>
      <c r="AC95">
        <v>9767</v>
      </c>
      <c r="AD95">
        <v>5847</v>
      </c>
      <c r="AE95">
        <v>2554</v>
      </c>
      <c r="AF95">
        <v>110</v>
      </c>
      <c r="AG95">
        <v>99</v>
      </c>
      <c r="AH95">
        <v>3972</v>
      </c>
      <c r="AI95">
        <v>0.15993578824573901</v>
      </c>
      <c r="AJ95">
        <v>57.754815881569577</v>
      </c>
      <c r="AK95">
        <v>168203</v>
      </c>
      <c r="AL95">
        <v>146537</v>
      </c>
      <c r="AM95">
        <v>157258</v>
      </c>
      <c r="AN95">
        <v>151353</v>
      </c>
      <c r="AO95">
        <v>137614</v>
      </c>
      <c r="AP95">
        <v>132459</v>
      </c>
      <c r="AQ95">
        <v>111466</v>
      </c>
      <c r="AR95">
        <v>376270</v>
      </c>
      <c r="AS95">
        <v>313880</v>
      </c>
      <c r="AT95">
        <v>14344</v>
      </c>
      <c r="AU95">
        <v>38078</v>
      </c>
      <c r="AV95">
        <v>42381</v>
      </c>
      <c r="AW95">
        <v>55479</v>
      </c>
      <c r="AX95">
        <v>63186</v>
      </c>
      <c r="AY95">
        <v>63283</v>
      </c>
      <c r="AZ95">
        <v>67863</v>
      </c>
      <c r="BA95">
        <v>57198</v>
      </c>
      <c r="BB95">
        <v>148398</v>
      </c>
      <c r="BC95">
        <v>158611</v>
      </c>
      <c r="BD95">
        <v>0.22638121793309274</v>
      </c>
      <c r="BE95">
        <v>0.28921705780792567</v>
      </c>
      <c r="BF95">
        <v>0.35278968319576748</v>
      </c>
      <c r="BG95">
        <v>0.41747438108263463</v>
      </c>
      <c r="BH95">
        <v>0.45985873530309418</v>
      </c>
      <c r="BI95">
        <v>0.51233211786288591</v>
      </c>
      <c r="BJ95">
        <v>0.51314302119031807</v>
      </c>
      <c r="BK95">
        <v>0.39439232466048318</v>
      </c>
      <c r="BL95">
        <v>0.50532369058238813</v>
      </c>
      <c r="BM95">
        <v>371880</v>
      </c>
      <c r="BN95">
        <v>5.2232833076722797E-5</v>
      </c>
      <c r="BO95">
        <v>1153</v>
      </c>
      <c r="BP95">
        <v>1.2053730710012954E-5</v>
      </c>
      <c r="BQ95">
        <v>271</v>
      </c>
      <c r="BR95">
        <v>53.836385065725494</v>
      </c>
      <c r="BS95">
        <v>57431</v>
      </c>
      <c r="BT95">
        <v>0.43745467306117675</v>
      </c>
      <c r="BU95">
        <v>0.28791411601096945</v>
      </c>
      <c r="BV95">
        <v>0.16468202908722268</v>
      </c>
      <c r="BW95">
        <v>7.5868522634226221E-2</v>
      </c>
      <c r="BX95">
        <v>3.4080659206404906E-2</v>
      </c>
      <c r="BY95">
        <v>7.2663150536951132E-3</v>
      </c>
      <c r="BZ95">
        <v>8.8914523461574597E-3</v>
      </c>
      <c r="CA95">
        <v>7.2495865429222173E-3</v>
      </c>
      <c r="CB95">
        <v>0.90586632805439393</v>
      </c>
    </row>
    <row r="96" spans="1:80" x14ac:dyDescent="0.3">
      <c r="A96">
        <v>37</v>
      </c>
      <c r="B96">
        <v>238905</v>
      </c>
      <c r="C96">
        <v>1008711</v>
      </c>
      <c r="D96">
        <v>380623</v>
      </c>
      <c r="E96">
        <v>5218</v>
      </c>
      <c r="F96">
        <v>375405</v>
      </c>
      <c r="G96">
        <v>1247616</v>
      </c>
      <c r="H96">
        <v>126737</v>
      </c>
      <c r="I96">
        <v>505738</v>
      </c>
      <c r="J96">
        <v>1632475</v>
      </c>
      <c r="K96">
        <v>13027</v>
      </c>
      <c r="L96">
        <v>3140</v>
      </c>
      <c r="M96">
        <v>617321</v>
      </c>
      <c r="N96">
        <v>391390</v>
      </c>
      <c r="O96">
        <v>0.38801004450234011</v>
      </c>
      <c r="P96">
        <v>158322</v>
      </c>
      <c r="Q96">
        <v>223861</v>
      </c>
      <c r="R96">
        <v>7835</v>
      </c>
      <c r="S96">
        <v>330087</v>
      </c>
      <c r="T96">
        <v>3276</v>
      </c>
      <c r="U96">
        <v>156034</v>
      </c>
      <c r="V96">
        <v>95884</v>
      </c>
      <c r="W96">
        <v>49422</v>
      </c>
      <c r="X96">
        <v>19768</v>
      </c>
      <c r="Y96">
        <v>7538</v>
      </c>
      <c r="Z96">
        <v>13114</v>
      </c>
      <c r="AA96">
        <v>16005</v>
      </c>
      <c r="AB96">
        <v>14895</v>
      </c>
      <c r="AC96">
        <v>9980</v>
      </c>
      <c r="AD96">
        <v>5918</v>
      </c>
      <c r="AE96">
        <v>2632</v>
      </c>
      <c r="AF96">
        <v>101</v>
      </c>
      <c r="AG96">
        <v>99</v>
      </c>
      <c r="AH96">
        <v>4236</v>
      </c>
      <c r="AI96">
        <v>0.16031068754950306</v>
      </c>
      <c r="AJ96">
        <v>57.929011982932622</v>
      </c>
      <c r="AK96">
        <v>167397</v>
      </c>
      <c r="AL96">
        <v>147597</v>
      </c>
      <c r="AM96">
        <v>156608</v>
      </c>
      <c r="AN96">
        <v>152772</v>
      </c>
      <c r="AO96">
        <v>137325</v>
      </c>
      <c r="AP96">
        <v>131767</v>
      </c>
      <c r="AQ96">
        <v>115245</v>
      </c>
      <c r="AR96">
        <v>377510</v>
      </c>
      <c r="AS96">
        <v>316207</v>
      </c>
      <c r="AT96">
        <v>14329</v>
      </c>
      <c r="AU96">
        <v>37955</v>
      </c>
      <c r="AV96">
        <v>42813</v>
      </c>
      <c r="AW96">
        <v>55384</v>
      </c>
      <c r="AX96">
        <v>64218</v>
      </c>
      <c r="AY96">
        <v>63378</v>
      </c>
      <c r="AZ96">
        <v>67784</v>
      </c>
      <c r="BA96">
        <v>59858</v>
      </c>
      <c r="BB96">
        <v>150039</v>
      </c>
      <c r="BC96">
        <v>160583</v>
      </c>
      <c r="BD96">
        <v>0.2267364409159065</v>
      </c>
      <c r="BE96">
        <v>0.29006687127787151</v>
      </c>
      <c r="BF96">
        <v>0.35364732325296283</v>
      </c>
      <c r="BG96">
        <v>0.42035189694446629</v>
      </c>
      <c r="BH96">
        <v>0.46151829601310757</v>
      </c>
      <c r="BI96">
        <v>0.51442318638202278</v>
      </c>
      <c r="BJ96">
        <v>0.51939780467699248</v>
      </c>
      <c r="BK96">
        <v>0.39744377632380601</v>
      </c>
      <c r="BL96">
        <v>0.50784138238558918</v>
      </c>
      <c r="BM96">
        <v>384859</v>
      </c>
      <c r="BN96">
        <v>5.0496306555863342E-5</v>
      </c>
      <c r="BO96">
        <v>1216</v>
      </c>
      <c r="BP96">
        <v>1.2824458807838309E-5</v>
      </c>
      <c r="BQ96">
        <v>287</v>
      </c>
      <c r="BR96">
        <v>53.972159913864928</v>
      </c>
      <c r="BS96">
        <v>57888</v>
      </c>
      <c r="BT96">
        <v>0.43532239717107868</v>
      </c>
      <c r="BU96">
        <v>0.28795958389738469</v>
      </c>
      <c r="BV96">
        <v>0.16552741160907766</v>
      </c>
      <c r="BW96">
        <v>7.6559998764663184E-2</v>
      </c>
      <c r="BX96">
        <v>3.4630608557795747E-2</v>
      </c>
      <c r="BY96">
        <v>7.3779183095551027E-3</v>
      </c>
      <c r="BZ96">
        <v>8.6236990109250754E-3</v>
      </c>
      <c r="CA96">
        <v>7.3971540601087066E-3</v>
      </c>
      <c r="CB96">
        <v>0.9048979380257598</v>
      </c>
    </row>
    <row r="97" spans="1:80" x14ac:dyDescent="0.3">
      <c r="A97">
        <v>38</v>
      </c>
      <c r="B97">
        <v>237960</v>
      </c>
      <c r="C97">
        <v>1012400</v>
      </c>
      <c r="D97">
        <v>393562</v>
      </c>
      <c r="E97">
        <v>5338</v>
      </c>
      <c r="F97">
        <v>388224</v>
      </c>
      <c r="G97">
        <v>1250360</v>
      </c>
      <c r="H97">
        <v>129994</v>
      </c>
      <c r="I97">
        <v>518397</v>
      </c>
      <c r="J97">
        <v>1648391</v>
      </c>
      <c r="K97">
        <v>12659</v>
      </c>
      <c r="L97">
        <v>3257</v>
      </c>
      <c r="M97">
        <v>617083</v>
      </c>
      <c r="N97">
        <v>395317</v>
      </c>
      <c r="O97">
        <v>0.39047510865270646</v>
      </c>
      <c r="P97">
        <v>165276</v>
      </c>
      <c r="Q97">
        <v>231661</v>
      </c>
      <c r="R97">
        <v>7800</v>
      </c>
      <c r="S97">
        <v>333401</v>
      </c>
      <c r="T97">
        <v>3314</v>
      </c>
      <c r="U97">
        <v>157067</v>
      </c>
      <c r="V97">
        <v>96454</v>
      </c>
      <c r="W97">
        <v>50355</v>
      </c>
      <c r="X97">
        <v>20077</v>
      </c>
      <c r="Y97">
        <v>7742</v>
      </c>
      <c r="Z97">
        <v>13293</v>
      </c>
      <c r="AA97">
        <v>16152</v>
      </c>
      <c r="AB97">
        <v>15137</v>
      </c>
      <c r="AC97">
        <v>10077</v>
      </c>
      <c r="AD97">
        <v>6013</v>
      </c>
      <c r="AE97">
        <v>2724</v>
      </c>
      <c r="AF97">
        <v>116</v>
      </c>
      <c r="AG97">
        <v>110</v>
      </c>
      <c r="AH97">
        <v>4469</v>
      </c>
      <c r="AI97">
        <v>0.16093919563287185</v>
      </c>
      <c r="AJ97">
        <v>58.105259829453324</v>
      </c>
      <c r="AK97">
        <v>166000</v>
      </c>
      <c r="AL97">
        <v>149137</v>
      </c>
      <c r="AM97">
        <v>155719</v>
      </c>
      <c r="AN97">
        <v>153943</v>
      </c>
      <c r="AO97">
        <v>137514</v>
      </c>
      <c r="AP97">
        <v>131198</v>
      </c>
      <c r="AQ97">
        <v>118889</v>
      </c>
      <c r="AR97">
        <v>379055</v>
      </c>
      <c r="AS97">
        <v>318208</v>
      </c>
      <c r="AT97">
        <v>14161</v>
      </c>
      <c r="AU97">
        <v>37573</v>
      </c>
      <c r="AV97">
        <v>43279</v>
      </c>
      <c r="AW97">
        <v>55447</v>
      </c>
      <c r="AX97">
        <v>65193</v>
      </c>
      <c r="AY97">
        <v>63486</v>
      </c>
      <c r="AZ97">
        <v>67764</v>
      </c>
      <c r="BA97">
        <v>62575</v>
      </c>
      <c r="BB97">
        <v>152051</v>
      </c>
      <c r="BC97">
        <v>162414</v>
      </c>
      <c r="BD97">
        <v>0.2263433734939759</v>
      </c>
      <c r="BE97">
        <v>0.29019626249689884</v>
      </c>
      <c r="BF97">
        <v>0.35607087124885212</v>
      </c>
      <c r="BG97">
        <v>0.42348791435791172</v>
      </c>
      <c r="BH97">
        <v>0.46166935730180197</v>
      </c>
      <c r="BI97">
        <v>0.51650177594170643</v>
      </c>
      <c r="BJ97">
        <v>0.52633128380253846</v>
      </c>
      <c r="BK97">
        <v>0.40113176188152116</v>
      </c>
      <c r="BL97">
        <v>0.51040200120675783</v>
      </c>
      <c r="BM97">
        <v>398031</v>
      </c>
      <c r="BN97">
        <v>5.8383185642534948E-5</v>
      </c>
      <c r="BO97">
        <v>1289</v>
      </c>
      <c r="BP97">
        <v>1.6795162993057999E-5</v>
      </c>
      <c r="BQ97">
        <v>308</v>
      </c>
      <c r="BR97">
        <v>54.155666053340298</v>
      </c>
      <c r="BS97">
        <v>58538</v>
      </c>
      <c r="BT97">
        <v>0.43418534178460472</v>
      </c>
      <c r="BU97">
        <v>0.28699151559636771</v>
      </c>
      <c r="BV97">
        <v>0.16691515851231117</v>
      </c>
      <c r="BW97">
        <v>7.6851519113483036E-2</v>
      </c>
      <c r="BX97">
        <v>3.5056464993233373E-2</v>
      </c>
      <c r="BY97">
        <v>7.1270590251224075E-3</v>
      </c>
      <c r="BZ97">
        <v>8.9775303395314889E-3</v>
      </c>
      <c r="CA97">
        <v>7.1568442805875114E-3</v>
      </c>
      <c r="CB97">
        <v>0.90390668678281538</v>
      </c>
    </row>
    <row r="98" spans="1:80" x14ac:dyDescent="0.3">
      <c r="A98">
        <v>39</v>
      </c>
      <c r="B98">
        <v>237301</v>
      </c>
      <c r="C98">
        <v>1015850</v>
      </c>
      <c r="D98">
        <v>406539</v>
      </c>
      <c r="E98">
        <v>5444</v>
      </c>
      <c r="F98">
        <v>401095</v>
      </c>
      <c r="G98">
        <v>1253151</v>
      </c>
      <c r="H98">
        <v>133249</v>
      </c>
      <c r="I98">
        <v>531199</v>
      </c>
      <c r="J98">
        <v>1664448</v>
      </c>
      <c r="K98">
        <v>12802</v>
      </c>
      <c r="L98">
        <v>3255</v>
      </c>
      <c r="M98">
        <v>616814</v>
      </c>
      <c r="N98">
        <v>399036</v>
      </c>
      <c r="O98">
        <v>0.39280996210070385</v>
      </c>
      <c r="P98">
        <v>172354</v>
      </c>
      <c r="Q98">
        <v>239463</v>
      </c>
      <c r="R98">
        <v>7802</v>
      </c>
      <c r="S98">
        <v>336685</v>
      </c>
      <c r="T98">
        <v>3284</v>
      </c>
      <c r="U98">
        <v>157830</v>
      </c>
      <c r="V98">
        <v>97451</v>
      </c>
      <c r="W98">
        <v>50833</v>
      </c>
      <c r="X98">
        <v>20463</v>
      </c>
      <c r="Y98">
        <v>7998</v>
      </c>
      <c r="Z98">
        <v>13395</v>
      </c>
      <c r="AA98">
        <v>16330</v>
      </c>
      <c r="AB98">
        <v>15342</v>
      </c>
      <c r="AC98">
        <v>10213</v>
      </c>
      <c r="AD98">
        <v>6147</v>
      </c>
      <c r="AE98">
        <v>2798</v>
      </c>
      <c r="AF98">
        <v>122</v>
      </c>
      <c r="AG98">
        <v>114</v>
      </c>
      <c r="AH98">
        <v>4758</v>
      </c>
      <c r="AI98">
        <v>0.1615418157760202</v>
      </c>
      <c r="AJ98">
        <v>58.273451518158765</v>
      </c>
      <c r="AK98">
        <v>164860</v>
      </c>
      <c r="AL98">
        <v>156656</v>
      </c>
      <c r="AM98">
        <v>148134</v>
      </c>
      <c r="AN98">
        <v>155275</v>
      </c>
      <c r="AO98">
        <v>137557</v>
      </c>
      <c r="AP98">
        <v>130773</v>
      </c>
      <c r="AQ98">
        <v>122595</v>
      </c>
      <c r="AR98">
        <v>374142</v>
      </c>
      <c r="AS98">
        <v>320192</v>
      </c>
      <c r="AT98">
        <v>13923</v>
      </c>
      <c r="AU98">
        <v>37264</v>
      </c>
      <c r="AV98">
        <v>45904</v>
      </c>
      <c r="AW98">
        <v>53042</v>
      </c>
      <c r="AX98">
        <v>66040</v>
      </c>
      <c r="AY98">
        <v>63644</v>
      </c>
      <c r="AZ98">
        <v>67914</v>
      </c>
      <c r="BA98">
        <v>65228</v>
      </c>
      <c r="BB98">
        <v>151498</v>
      </c>
      <c r="BC98">
        <v>164370</v>
      </c>
      <c r="BD98">
        <v>0.22603421084556594</v>
      </c>
      <c r="BE98">
        <v>0.29302420590338063</v>
      </c>
      <c r="BF98">
        <v>0.3580676954649169</v>
      </c>
      <c r="BG98">
        <v>0.42530993398808564</v>
      </c>
      <c r="BH98">
        <v>0.46267365528471832</v>
      </c>
      <c r="BI98">
        <v>0.51932738409304668</v>
      </c>
      <c r="BJ98">
        <v>0.5320608507687915</v>
      </c>
      <c r="BK98">
        <v>0.40492112620342008</v>
      </c>
      <c r="BL98">
        <v>0.51334824105536681</v>
      </c>
      <c r="BM98">
        <v>411297</v>
      </c>
      <c r="BN98">
        <v>5.3465224861169964E-5</v>
      </c>
      <c r="BO98">
        <v>1356</v>
      </c>
      <c r="BP98">
        <v>1.6757757046038348E-5</v>
      </c>
      <c r="BQ98">
        <v>329</v>
      </c>
      <c r="BR98">
        <v>54.28796173097637</v>
      </c>
      <c r="BS98">
        <v>57945</v>
      </c>
      <c r="BT98">
        <v>0.43238417987787942</v>
      </c>
      <c r="BU98">
        <v>0.28732430644289675</v>
      </c>
      <c r="BV98">
        <v>0.1671077418800915</v>
      </c>
      <c r="BW98">
        <v>7.7464255231034188E-2</v>
      </c>
      <c r="BX98">
        <v>3.5719516568098138E-2</v>
      </c>
      <c r="BY98">
        <v>7.1567200388161084E-3</v>
      </c>
      <c r="BZ98">
        <v>8.6912385591726028E-3</v>
      </c>
      <c r="CA98">
        <v>7.3262134680565326E-3</v>
      </c>
      <c r="CB98">
        <v>0.90296037379177529</v>
      </c>
    </row>
    <row r="99" spans="1:80" x14ac:dyDescent="0.3">
      <c r="A99">
        <v>40</v>
      </c>
      <c r="B99">
        <v>236863</v>
      </c>
      <c r="C99">
        <v>1018618</v>
      </c>
      <c r="D99">
        <v>419953</v>
      </c>
      <c r="E99">
        <v>5536</v>
      </c>
      <c r="F99">
        <v>414417</v>
      </c>
      <c r="G99">
        <v>1255481</v>
      </c>
      <c r="H99">
        <v>136525</v>
      </c>
      <c r="I99">
        <v>543952</v>
      </c>
      <c r="J99">
        <v>1680477</v>
      </c>
      <c r="K99">
        <v>12753</v>
      </c>
      <c r="L99">
        <v>3276</v>
      </c>
      <c r="M99">
        <v>616191</v>
      </c>
      <c r="N99">
        <v>402427</v>
      </c>
      <c r="O99">
        <v>0.39507155773803332</v>
      </c>
      <c r="P99">
        <v>179758</v>
      </c>
      <c r="Q99">
        <v>247301</v>
      </c>
      <c r="R99">
        <v>7838</v>
      </c>
      <c r="S99">
        <v>339927</v>
      </c>
      <c r="T99">
        <v>3242</v>
      </c>
      <c r="U99">
        <v>158740</v>
      </c>
      <c r="V99">
        <v>98269</v>
      </c>
      <c r="W99">
        <v>51272</v>
      </c>
      <c r="X99">
        <v>20953</v>
      </c>
      <c r="Y99">
        <v>8201</v>
      </c>
      <c r="Z99">
        <v>13463</v>
      </c>
      <c r="AA99">
        <v>16350</v>
      </c>
      <c r="AB99">
        <v>15453</v>
      </c>
      <c r="AC99">
        <v>10386</v>
      </c>
      <c r="AD99">
        <v>6215</v>
      </c>
      <c r="AE99">
        <v>2884</v>
      </c>
      <c r="AF99">
        <v>125</v>
      </c>
      <c r="AG99">
        <v>116</v>
      </c>
      <c r="AH99">
        <v>5043</v>
      </c>
      <c r="AI99">
        <v>0.16150009815444788</v>
      </c>
      <c r="AJ99">
        <v>58.442915112554573</v>
      </c>
      <c r="AK99">
        <v>163813</v>
      </c>
      <c r="AL99">
        <v>157149</v>
      </c>
      <c r="AM99">
        <v>147291</v>
      </c>
      <c r="AN99">
        <v>156611</v>
      </c>
      <c r="AO99">
        <v>137785</v>
      </c>
      <c r="AP99">
        <v>130102</v>
      </c>
      <c r="AQ99">
        <v>125867</v>
      </c>
      <c r="AR99">
        <v>375975</v>
      </c>
      <c r="AS99">
        <v>321681</v>
      </c>
      <c r="AT99">
        <v>13459</v>
      </c>
      <c r="AU99">
        <v>36968</v>
      </c>
      <c r="AV99">
        <v>46186</v>
      </c>
      <c r="AW99">
        <v>52923</v>
      </c>
      <c r="AX99">
        <v>66834</v>
      </c>
      <c r="AY99">
        <v>64339</v>
      </c>
      <c r="AZ99">
        <v>67694</v>
      </c>
      <c r="BA99">
        <v>67483</v>
      </c>
      <c r="BB99">
        <v>153229</v>
      </c>
      <c r="BC99">
        <v>166044</v>
      </c>
      <c r="BD99">
        <v>0.22567195521722941</v>
      </c>
      <c r="BE99">
        <v>0.29389942029538846</v>
      </c>
      <c r="BF99">
        <v>0.35930912275699128</v>
      </c>
      <c r="BG99">
        <v>0.42675163302705427</v>
      </c>
      <c r="BH99">
        <v>0.46695213557353848</v>
      </c>
      <c r="BI99">
        <v>0.52031482990269173</v>
      </c>
      <c r="BJ99">
        <v>0.53614529622538076</v>
      </c>
      <c r="BK99">
        <v>0.40755103397832304</v>
      </c>
      <c r="BL99">
        <v>0.51617596314361125</v>
      </c>
      <c r="BM99">
        <v>424996</v>
      </c>
      <c r="BN99">
        <v>5.7348538130007542E-5</v>
      </c>
      <c r="BO99">
        <v>1428</v>
      </c>
      <c r="BP99">
        <v>1.9912686850697064E-5</v>
      </c>
      <c r="BQ99">
        <v>354</v>
      </c>
      <c r="BR99">
        <v>54.442686153458489</v>
      </c>
      <c r="BS99">
        <v>58476</v>
      </c>
      <c r="BT99">
        <v>0.43126004878513008</v>
      </c>
      <c r="BU99">
        <v>0.28704839945705257</v>
      </c>
      <c r="BV99">
        <v>0.16710409664865189</v>
      </c>
      <c r="BW99">
        <v>7.8484455374628725E-2</v>
      </c>
      <c r="BX99">
        <v>3.6102999734536768E-2</v>
      </c>
      <c r="BY99">
        <v>7.1971136770084933E-3</v>
      </c>
      <c r="BZ99">
        <v>8.4369303262235851E-3</v>
      </c>
      <c r="CA99">
        <v>7.5275425773452462E-3</v>
      </c>
      <c r="CB99">
        <v>0.9020367872948486</v>
      </c>
    </row>
    <row r="100" spans="1:80" x14ac:dyDescent="0.3">
      <c r="A100">
        <v>41</v>
      </c>
      <c r="B100">
        <v>236771</v>
      </c>
      <c r="C100">
        <v>1020901</v>
      </c>
      <c r="D100">
        <v>433366</v>
      </c>
      <c r="E100">
        <v>5632</v>
      </c>
      <c r="F100">
        <v>427734</v>
      </c>
      <c r="G100">
        <v>1257672</v>
      </c>
      <c r="H100">
        <v>139803</v>
      </c>
      <c r="I100">
        <v>556581</v>
      </c>
      <c r="J100">
        <v>1696384</v>
      </c>
      <c r="K100">
        <v>12629</v>
      </c>
      <c r="L100">
        <v>3278</v>
      </c>
      <c r="M100">
        <v>615413</v>
      </c>
      <c r="N100">
        <v>405488</v>
      </c>
      <c r="O100">
        <v>0.39718640690919099</v>
      </c>
      <c r="P100">
        <v>187247</v>
      </c>
      <c r="Q100">
        <v>255027</v>
      </c>
      <c r="R100">
        <v>7726</v>
      </c>
      <c r="S100">
        <v>343054</v>
      </c>
      <c r="T100">
        <v>3127</v>
      </c>
      <c r="U100">
        <v>159453</v>
      </c>
      <c r="V100">
        <v>98884</v>
      </c>
      <c r="W100">
        <v>51911</v>
      </c>
      <c r="X100">
        <v>21306</v>
      </c>
      <c r="Y100">
        <v>8350</v>
      </c>
      <c r="Z100">
        <v>13464</v>
      </c>
      <c r="AA100">
        <v>16474</v>
      </c>
      <c r="AB100">
        <v>15596</v>
      </c>
      <c r="AC100">
        <v>10578</v>
      </c>
      <c r="AD100">
        <v>6291</v>
      </c>
      <c r="AE100">
        <v>2923</v>
      </c>
      <c r="AF100">
        <v>125</v>
      </c>
      <c r="AG100">
        <v>133</v>
      </c>
      <c r="AH100">
        <v>5346</v>
      </c>
      <c r="AI100">
        <v>0.16174091465098844</v>
      </c>
      <c r="AJ100">
        <v>58.609512488655646</v>
      </c>
      <c r="AK100">
        <v>162216</v>
      </c>
      <c r="AL100">
        <v>157239</v>
      </c>
      <c r="AM100">
        <v>147070</v>
      </c>
      <c r="AN100">
        <v>157550</v>
      </c>
      <c r="AO100">
        <v>138964</v>
      </c>
      <c r="AP100">
        <v>129017</v>
      </c>
      <c r="AQ100">
        <v>128845</v>
      </c>
      <c r="AR100">
        <v>377917</v>
      </c>
      <c r="AS100">
        <v>323529</v>
      </c>
      <c r="AT100">
        <v>13495</v>
      </c>
      <c r="AU100">
        <v>36567</v>
      </c>
      <c r="AV100">
        <v>46276</v>
      </c>
      <c r="AW100">
        <v>52892</v>
      </c>
      <c r="AX100">
        <v>67619</v>
      </c>
      <c r="AY100">
        <v>65563</v>
      </c>
      <c r="AZ100">
        <v>67139</v>
      </c>
      <c r="BA100">
        <v>69432</v>
      </c>
      <c r="BB100">
        <v>154860</v>
      </c>
      <c r="BC100">
        <v>167785</v>
      </c>
      <c r="BD100">
        <v>0.22542166000887706</v>
      </c>
      <c r="BE100">
        <v>0.29430357608481356</v>
      </c>
      <c r="BF100">
        <v>0.35963826749167066</v>
      </c>
      <c r="BG100">
        <v>0.42919073310060296</v>
      </c>
      <c r="BH100">
        <v>0.47179845139748422</v>
      </c>
      <c r="BI100">
        <v>0.52038878597394145</v>
      </c>
      <c r="BJ100">
        <v>0.53888004967208658</v>
      </c>
      <c r="BK100">
        <v>0.40977251618741684</v>
      </c>
      <c r="BL100">
        <v>0.5186088418657987</v>
      </c>
      <c r="BM100">
        <v>438712</v>
      </c>
      <c r="BN100">
        <v>6.2019350037211609E-5</v>
      </c>
      <c r="BO100">
        <v>1506</v>
      </c>
      <c r="BP100">
        <v>1.8287757062254706E-5</v>
      </c>
      <c r="BQ100">
        <v>377</v>
      </c>
      <c r="BR100">
        <v>54.560673050993081</v>
      </c>
      <c r="BS100">
        <v>58971</v>
      </c>
      <c r="BT100">
        <v>0.42981355034836582</v>
      </c>
      <c r="BU100">
        <v>0.28674122001357172</v>
      </c>
      <c r="BV100">
        <v>0.16779971514291325</v>
      </c>
      <c r="BW100">
        <v>7.9252908848217909E-2</v>
      </c>
      <c r="BX100">
        <v>3.6392605646931322E-2</v>
      </c>
      <c r="BY100">
        <v>7.2936720351849246E-3</v>
      </c>
      <c r="BZ100">
        <v>8.3809336222178451E-3</v>
      </c>
      <c r="CA100">
        <v>7.1643491101893528E-3</v>
      </c>
      <c r="CB100">
        <v>0.90116685867864355</v>
      </c>
    </row>
    <row r="101" spans="1:80" x14ac:dyDescent="0.3">
      <c r="A101">
        <v>42</v>
      </c>
      <c r="B101">
        <v>236505</v>
      </c>
      <c r="C101">
        <v>1024335</v>
      </c>
      <c r="D101">
        <v>445605</v>
      </c>
      <c r="E101">
        <v>5713</v>
      </c>
      <c r="F101">
        <v>439892</v>
      </c>
      <c r="G101">
        <v>1260840</v>
      </c>
      <c r="H101">
        <v>143015</v>
      </c>
      <c r="I101">
        <v>569082</v>
      </c>
      <c r="J101">
        <v>1712097</v>
      </c>
      <c r="K101">
        <v>12501</v>
      </c>
      <c r="L101">
        <v>3212</v>
      </c>
      <c r="M101">
        <v>615065</v>
      </c>
      <c r="N101">
        <v>409270</v>
      </c>
      <c r="O101">
        <v>0.39954702319065538</v>
      </c>
      <c r="P101">
        <v>194090</v>
      </c>
      <c r="Q101">
        <v>262817</v>
      </c>
      <c r="R101">
        <v>7790</v>
      </c>
      <c r="S101">
        <v>346195</v>
      </c>
      <c r="T101">
        <v>3141</v>
      </c>
      <c r="U101">
        <v>160091</v>
      </c>
      <c r="V101">
        <v>99909</v>
      </c>
      <c r="W101">
        <v>52602</v>
      </c>
      <c r="X101">
        <v>21760</v>
      </c>
      <c r="Y101">
        <v>8559</v>
      </c>
      <c r="Z101">
        <v>13614</v>
      </c>
      <c r="AA101">
        <v>16592</v>
      </c>
      <c r="AB101">
        <v>15773</v>
      </c>
      <c r="AC101">
        <v>10699</v>
      </c>
      <c r="AD101">
        <v>6442</v>
      </c>
      <c r="AE101">
        <v>2982</v>
      </c>
      <c r="AF101">
        <v>120</v>
      </c>
      <c r="AG101">
        <v>127</v>
      </c>
      <c r="AH101">
        <v>5652</v>
      </c>
      <c r="AI101">
        <v>0.16211547389254038</v>
      </c>
      <c r="AJ101">
        <v>58.798101497788743</v>
      </c>
      <c r="AK101">
        <v>160758</v>
      </c>
      <c r="AL101">
        <v>157312</v>
      </c>
      <c r="AM101">
        <v>147303</v>
      </c>
      <c r="AN101">
        <v>158174</v>
      </c>
      <c r="AO101">
        <v>140384</v>
      </c>
      <c r="AP101">
        <v>127892</v>
      </c>
      <c r="AQ101">
        <v>132512</v>
      </c>
      <c r="AR101">
        <v>379602</v>
      </c>
      <c r="AS101">
        <v>326663</v>
      </c>
      <c r="AT101">
        <v>13689</v>
      </c>
      <c r="AU101">
        <v>36256</v>
      </c>
      <c r="AV101">
        <v>46506</v>
      </c>
      <c r="AW101">
        <v>53077</v>
      </c>
      <c r="AX101">
        <v>68207</v>
      </c>
      <c r="AY101">
        <v>66810</v>
      </c>
      <c r="AZ101">
        <v>66616</v>
      </c>
      <c r="BA101">
        <v>71798</v>
      </c>
      <c r="BB101">
        <v>156156</v>
      </c>
      <c r="BC101">
        <v>170352</v>
      </c>
      <c r="BD101">
        <v>0.22553154430883687</v>
      </c>
      <c r="BE101">
        <v>0.29562906834825059</v>
      </c>
      <c r="BF101">
        <v>0.36032531584557004</v>
      </c>
      <c r="BG101">
        <v>0.43121499108576633</v>
      </c>
      <c r="BH101">
        <v>0.47590893549122409</v>
      </c>
      <c r="BI101">
        <v>0.52087698996027898</v>
      </c>
      <c r="BJ101">
        <v>0.54182262738468967</v>
      </c>
      <c r="BK101">
        <v>0.41136769563911674</v>
      </c>
      <c r="BL101">
        <v>0.52149156776249528</v>
      </c>
      <c r="BM101">
        <v>451257</v>
      </c>
      <c r="BN101">
        <v>4.6001078645982043E-5</v>
      </c>
      <c r="BO101">
        <v>1564</v>
      </c>
      <c r="BP101">
        <v>1.3483074775546462E-5</v>
      </c>
      <c r="BQ101">
        <v>394</v>
      </c>
      <c r="BR101">
        <v>54.687871273213361</v>
      </c>
      <c r="BS101">
        <v>59396</v>
      </c>
      <c r="BT101">
        <v>0.42780162594417803</v>
      </c>
      <c r="BU101">
        <v>0.28691930125282916</v>
      </c>
      <c r="BV101">
        <v>0.16839432471105134</v>
      </c>
      <c r="BW101">
        <v>7.9940203082939906E-2</v>
      </c>
      <c r="BX101">
        <v>3.6944545009001552E-2</v>
      </c>
      <c r="BY101">
        <v>7.6272518627974973E-3</v>
      </c>
      <c r="BZ101">
        <v>8.517826219322568E-3</v>
      </c>
      <c r="CA101">
        <v>6.8914238949269934E-3</v>
      </c>
      <c r="CB101">
        <v>0.90018859795306205</v>
      </c>
    </row>
    <row r="102" spans="1:80" x14ac:dyDescent="0.3">
      <c r="A102">
        <v>43</v>
      </c>
      <c r="B102">
        <v>236073</v>
      </c>
      <c r="C102">
        <v>1027703</v>
      </c>
      <c r="D102">
        <v>458081</v>
      </c>
      <c r="E102">
        <v>5785</v>
      </c>
      <c r="F102">
        <v>452296</v>
      </c>
      <c r="G102">
        <v>1263776</v>
      </c>
      <c r="H102">
        <v>146271</v>
      </c>
      <c r="I102">
        <v>581550</v>
      </c>
      <c r="J102">
        <v>1727821</v>
      </c>
      <c r="K102">
        <v>12468</v>
      </c>
      <c r="L102">
        <v>3256</v>
      </c>
      <c r="M102">
        <v>614819</v>
      </c>
      <c r="N102">
        <v>412884</v>
      </c>
      <c r="O102">
        <v>0.4017542033058189</v>
      </c>
      <c r="P102">
        <v>201181</v>
      </c>
      <c r="Q102">
        <v>270585</v>
      </c>
      <c r="R102">
        <v>7768</v>
      </c>
      <c r="S102">
        <v>349444</v>
      </c>
      <c r="T102">
        <v>3249</v>
      </c>
      <c r="U102">
        <v>161151</v>
      </c>
      <c r="V102">
        <v>100620</v>
      </c>
      <c r="W102">
        <v>53359</v>
      </c>
      <c r="X102">
        <v>21979</v>
      </c>
      <c r="Y102">
        <v>8816</v>
      </c>
      <c r="Z102">
        <v>13563</v>
      </c>
      <c r="AA102">
        <v>16747</v>
      </c>
      <c r="AB102">
        <v>15983</v>
      </c>
      <c r="AC102">
        <v>10800</v>
      </c>
      <c r="AD102">
        <v>6549</v>
      </c>
      <c r="AE102">
        <v>3070</v>
      </c>
      <c r="AF102">
        <v>125</v>
      </c>
      <c r="AG102">
        <v>122</v>
      </c>
      <c r="AH102">
        <v>5964</v>
      </c>
      <c r="AI102">
        <v>0.16217387934625707</v>
      </c>
      <c r="AJ102">
        <v>58.974341461524304</v>
      </c>
      <c r="AK102">
        <v>159136</v>
      </c>
      <c r="AL102">
        <v>157694</v>
      </c>
      <c r="AM102">
        <v>147832</v>
      </c>
      <c r="AN102">
        <v>158462</v>
      </c>
      <c r="AO102">
        <v>142088</v>
      </c>
      <c r="AP102">
        <v>126521</v>
      </c>
      <c r="AQ102">
        <v>135970</v>
      </c>
      <c r="AR102">
        <v>380835</v>
      </c>
      <c r="AS102">
        <v>330038</v>
      </c>
      <c r="AT102">
        <v>13521</v>
      </c>
      <c r="AU102">
        <v>36015</v>
      </c>
      <c r="AV102">
        <v>46796</v>
      </c>
      <c r="AW102">
        <v>53172</v>
      </c>
      <c r="AX102">
        <v>68610</v>
      </c>
      <c r="AY102">
        <v>68242</v>
      </c>
      <c r="AZ102">
        <v>66043</v>
      </c>
      <c r="BA102">
        <v>74006</v>
      </c>
      <c r="BB102">
        <v>157083</v>
      </c>
      <c r="BC102">
        <v>172990</v>
      </c>
      <c r="BD102">
        <v>0.22631585562034989</v>
      </c>
      <c r="BE102">
        <v>0.29675193729628269</v>
      </c>
      <c r="BF102">
        <v>0.35967855403430921</v>
      </c>
      <c r="BG102">
        <v>0.43297446706465903</v>
      </c>
      <c r="BH102">
        <v>0.48027982658634089</v>
      </c>
      <c r="BI102">
        <v>0.52199239651915497</v>
      </c>
      <c r="BJ102">
        <v>0.54428182687357507</v>
      </c>
      <c r="BK102">
        <v>0.41246996730867697</v>
      </c>
      <c r="BL102">
        <v>0.52415176434228783</v>
      </c>
      <c r="BM102">
        <v>464045</v>
      </c>
      <c r="BN102">
        <v>6.0137239510799381E-5</v>
      </c>
      <c r="BO102">
        <v>1640</v>
      </c>
      <c r="BP102">
        <v>1.4243030410452486E-5</v>
      </c>
      <c r="BQ102">
        <v>412</v>
      </c>
      <c r="BR102">
        <v>54.854353990977408</v>
      </c>
      <c r="BS102">
        <v>59727</v>
      </c>
      <c r="BT102">
        <v>0.42658221975891614</v>
      </c>
      <c r="BU102">
        <v>0.28656361474435194</v>
      </c>
      <c r="BV102">
        <v>0.16930563253387113</v>
      </c>
      <c r="BW102">
        <v>8.0033303464390443E-2</v>
      </c>
      <c r="BX102">
        <v>3.7515229498470339E-2</v>
      </c>
      <c r="BY102">
        <v>7.4866647729066064E-3</v>
      </c>
      <c r="BZ102">
        <v>8.1816816522687352E-3</v>
      </c>
      <c r="CA102">
        <v>7.1432278986304281E-3</v>
      </c>
      <c r="CB102">
        <v>0.8992669387250557</v>
      </c>
    </row>
    <row r="103" spans="1:80" x14ac:dyDescent="0.3">
      <c r="A103">
        <v>44</v>
      </c>
      <c r="B103">
        <v>235732</v>
      </c>
      <c r="C103">
        <v>1030556</v>
      </c>
      <c r="D103">
        <v>470963</v>
      </c>
      <c r="E103">
        <v>5882</v>
      </c>
      <c r="F103">
        <v>465081</v>
      </c>
      <c r="G103">
        <v>1266288</v>
      </c>
      <c r="H103">
        <v>149491</v>
      </c>
      <c r="I103">
        <v>594036</v>
      </c>
      <c r="J103">
        <v>1743527</v>
      </c>
      <c r="K103">
        <v>12486</v>
      </c>
      <c r="L103">
        <v>3220</v>
      </c>
      <c r="M103">
        <v>614445</v>
      </c>
      <c r="N103">
        <v>416111</v>
      </c>
      <c r="O103">
        <v>0.40377330295490976</v>
      </c>
      <c r="P103">
        <v>208479</v>
      </c>
      <c r="Q103">
        <v>278328</v>
      </c>
      <c r="R103">
        <v>7743</v>
      </c>
      <c r="S103">
        <v>352538</v>
      </c>
      <c r="T103">
        <v>3094</v>
      </c>
      <c r="U103">
        <v>161625</v>
      </c>
      <c r="V103">
        <v>101529</v>
      </c>
      <c r="W103">
        <v>53968</v>
      </c>
      <c r="X103">
        <v>22358</v>
      </c>
      <c r="Y103">
        <v>9024</v>
      </c>
      <c r="Z103">
        <v>13656</v>
      </c>
      <c r="AA103">
        <v>16849</v>
      </c>
      <c r="AB103">
        <v>16118</v>
      </c>
      <c r="AC103">
        <v>10958</v>
      </c>
      <c r="AD103">
        <v>6640</v>
      </c>
      <c r="AE103">
        <v>3146</v>
      </c>
      <c r="AF103">
        <v>115</v>
      </c>
      <c r="AG103">
        <v>125</v>
      </c>
      <c r="AH103">
        <v>6276</v>
      </c>
      <c r="AI103">
        <v>0.16247347462576092</v>
      </c>
      <c r="AJ103">
        <v>59.149553845007702</v>
      </c>
      <c r="AK103">
        <v>157288</v>
      </c>
      <c r="AL103">
        <v>158288</v>
      </c>
      <c r="AM103">
        <v>148253</v>
      </c>
      <c r="AN103">
        <v>158556</v>
      </c>
      <c r="AO103">
        <v>143841</v>
      </c>
      <c r="AP103">
        <v>125535</v>
      </c>
      <c r="AQ103">
        <v>138795</v>
      </c>
      <c r="AR103">
        <v>381753</v>
      </c>
      <c r="AS103">
        <v>333227</v>
      </c>
      <c r="AT103">
        <v>13523</v>
      </c>
      <c r="AU103">
        <v>35408</v>
      </c>
      <c r="AV103">
        <v>47033</v>
      </c>
      <c r="AW103">
        <v>53499</v>
      </c>
      <c r="AX103">
        <v>68952</v>
      </c>
      <c r="AY103">
        <v>69623</v>
      </c>
      <c r="AZ103">
        <v>65569</v>
      </c>
      <c r="BA103">
        <v>76027</v>
      </c>
      <c r="BB103">
        <v>158124</v>
      </c>
      <c r="BC103">
        <v>175546</v>
      </c>
      <c r="BD103">
        <v>0.22511571130664768</v>
      </c>
      <c r="BE103">
        <v>0.29713560092995045</v>
      </c>
      <c r="BF103">
        <v>0.36086284931839491</v>
      </c>
      <c r="BG103">
        <v>0.4348747445697419</v>
      </c>
      <c r="BH103">
        <v>0.48402750258966498</v>
      </c>
      <c r="BI103">
        <v>0.52231648544230691</v>
      </c>
      <c r="BJ103">
        <v>0.54776468892971653</v>
      </c>
      <c r="BK103">
        <v>0.41420499642438957</v>
      </c>
      <c r="BL103">
        <v>0.52680605113031054</v>
      </c>
      <c r="BM103">
        <v>477239</v>
      </c>
      <c r="BN103">
        <v>5.606939337654625E-5</v>
      </c>
      <c r="BO103">
        <v>1711</v>
      </c>
      <c r="BP103">
        <v>1.6583905083203822E-5</v>
      </c>
      <c r="BQ103">
        <v>433</v>
      </c>
      <c r="BR103">
        <v>54.996677494199538</v>
      </c>
      <c r="BS103">
        <v>59950</v>
      </c>
      <c r="BT103">
        <v>0.42469198618935128</v>
      </c>
      <c r="BU103">
        <v>0.28682052213943909</v>
      </c>
      <c r="BV103">
        <v>0.16981282936580047</v>
      </c>
      <c r="BW103">
        <v>8.0722030407656437E-2</v>
      </c>
      <c r="BX103">
        <v>3.7952631897752741E-2</v>
      </c>
      <c r="BY103">
        <v>6.9998985981189954E-3</v>
      </c>
      <c r="BZ103">
        <v>8.6894452248793223E-3</v>
      </c>
      <c r="CA103">
        <v>7.0264668484532221E-3</v>
      </c>
      <c r="CB103">
        <v>0.89841784049019846</v>
      </c>
    </row>
    <row r="104" spans="1:80" x14ac:dyDescent="0.3">
      <c r="A104">
        <v>45</v>
      </c>
      <c r="B104">
        <v>235190</v>
      </c>
      <c r="C104">
        <v>1033311</v>
      </c>
      <c r="D104">
        <v>483947</v>
      </c>
      <c r="E104">
        <v>5962</v>
      </c>
      <c r="F104">
        <v>477985</v>
      </c>
      <c r="G104">
        <v>1268501</v>
      </c>
      <c r="H104">
        <v>152736</v>
      </c>
      <c r="I104">
        <v>606322</v>
      </c>
      <c r="J104">
        <v>1759058</v>
      </c>
      <c r="K104">
        <v>12286</v>
      </c>
      <c r="L104">
        <v>3245</v>
      </c>
      <c r="M104">
        <v>613963</v>
      </c>
      <c r="N104">
        <v>419348</v>
      </c>
      <c r="O104">
        <v>0.4058294163131913</v>
      </c>
      <c r="P104">
        <v>215948</v>
      </c>
      <c r="Q104">
        <v>286193</v>
      </c>
      <c r="R104">
        <v>7865</v>
      </c>
      <c r="S104">
        <v>355713</v>
      </c>
      <c r="T104">
        <v>3175</v>
      </c>
      <c r="U104">
        <v>162371</v>
      </c>
      <c r="V104">
        <v>102131</v>
      </c>
      <c r="W104">
        <v>54751</v>
      </c>
      <c r="X104">
        <v>22741</v>
      </c>
      <c r="Y104">
        <v>9130</v>
      </c>
      <c r="Z104">
        <v>13872</v>
      </c>
      <c r="AA104">
        <v>16985</v>
      </c>
      <c r="AB104">
        <v>16235</v>
      </c>
      <c r="AC104">
        <v>10957</v>
      </c>
      <c r="AD104">
        <v>6747</v>
      </c>
      <c r="AE104">
        <v>3193</v>
      </c>
      <c r="AF104">
        <v>106</v>
      </c>
      <c r="AG104">
        <v>129</v>
      </c>
      <c r="AH104">
        <v>6610</v>
      </c>
      <c r="AI104">
        <v>0.16269065310911224</v>
      </c>
      <c r="AJ104">
        <v>59.315346681038186</v>
      </c>
      <c r="AK104">
        <v>156013</v>
      </c>
      <c r="AL104">
        <v>158054</v>
      </c>
      <c r="AM104">
        <v>148938</v>
      </c>
      <c r="AN104">
        <v>158581</v>
      </c>
      <c r="AO104">
        <v>145684</v>
      </c>
      <c r="AP104">
        <v>125020</v>
      </c>
      <c r="AQ104">
        <v>141021</v>
      </c>
      <c r="AR104">
        <v>382965</v>
      </c>
      <c r="AS104">
        <v>336279</v>
      </c>
      <c r="AT104">
        <v>13644</v>
      </c>
      <c r="AU104">
        <v>35104</v>
      </c>
      <c r="AV104">
        <v>46923</v>
      </c>
      <c r="AW104">
        <v>54044</v>
      </c>
      <c r="AX104">
        <v>69044</v>
      </c>
      <c r="AY104">
        <v>71170</v>
      </c>
      <c r="AZ104">
        <v>65330</v>
      </c>
      <c r="BA104">
        <v>77733</v>
      </c>
      <c r="BB104">
        <v>159226</v>
      </c>
      <c r="BC104">
        <v>178095</v>
      </c>
      <c r="BD104">
        <v>0.22500689045143674</v>
      </c>
      <c r="BE104">
        <v>0.29687954749642526</v>
      </c>
      <c r="BF104">
        <v>0.36286239911909651</v>
      </c>
      <c r="BG104">
        <v>0.43538633253668474</v>
      </c>
      <c r="BH104">
        <v>0.48852310480217459</v>
      </c>
      <c r="BI104">
        <v>0.52255639097744366</v>
      </c>
      <c r="BJ104">
        <v>0.55121577637373154</v>
      </c>
      <c r="BK104">
        <v>0.41577167626284384</v>
      </c>
      <c r="BL104">
        <v>0.5296048816607638</v>
      </c>
      <c r="BM104">
        <v>490557</v>
      </c>
      <c r="BN104">
        <v>5.2029915624820165E-5</v>
      </c>
      <c r="BO104">
        <v>1777</v>
      </c>
      <c r="BP104">
        <v>1.8131637263194904E-5</v>
      </c>
      <c r="BQ104">
        <v>456</v>
      </c>
      <c r="BR104">
        <v>55.135276619593398</v>
      </c>
      <c r="BS104">
        <v>60378</v>
      </c>
      <c r="BT104">
        <v>0.42374254664358529</v>
      </c>
      <c r="BU104">
        <v>0.28639161377187922</v>
      </c>
      <c r="BV104">
        <v>0.17067224466243508</v>
      </c>
      <c r="BW104">
        <v>8.1020388536256968E-2</v>
      </c>
      <c r="BX104">
        <v>3.8173206385843435E-2</v>
      </c>
      <c r="BY104">
        <v>7.3296462219844807E-3</v>
      </c>
      <c r="BZ104">
        <v>8.4482584815897561E-3</v>
      </c>
      <c r="CA104">
        <v>7.2014087072682009E-3</v>
      </c>
      <c r="CB104">
        <v>0.89754724633243377</v>
      </c>
    </row>
    <row r="105" spans="1:80" x14ac:dyDescent="0.3">
      <c r="A105">
        <v>46</v>
      </c>
      <c r="B105">
        <v>234770</v>
      </c>
      <c r="C105">
        <v>1035760</v>
      </c>
      <c r="D105">
        <v>497391</v>
      </c>
      <c r="E105">
        <v>6038</v>
      </c>
      <c r="F105">
        <v>491353</v>
      </c>
      <c r="G105">
        <v>1270530</v>
      </c>
      <c r="H105">
        <v>156090</v>
      </c>
      <c r="I105">
        <v>618766</v>
      </c>
      <c r="J105">
        <v>1774856</v>
      </c>
      <c r="K105">
        <v>12444</v>
      </c>
      <c r="L105">
        <v>3354</v>
      </c>
      <c r="M105">
        <v>613382</v>
      </c>
      <c r="N105">
        <v>422378</v>
      </c>
      <c r="O105">
        <v>0.40779524214103652</v>
      </c>
      <c r="P105">
        <v>223760</v>
      </c>
      <c r="Q105">
        <v>294087</v>
      </c>
      <c r="R105">
        <v>7894</v>
      </c>
      <c r="S105">
        <v>358986</v>
      </c>
      <c r="T105">
        <v>3273</v>
      </c>
      <c r="U105">
        <v>163389</v>
      </c>
      <c r="V105">
        <v>102626</v>
      </c>
      <c r="W105">
        <v>55231</v>
      </c>
      <c r="X105">
        <v>23230</v>
      </c>
      <c r="Y105">
        <v>9185</v>
      </c>
      <c r="Z105">
        <v>13899</v>
      </c>
      <c r="AA105">
        <v>17182</v>
      </c>
      <c r="AB105">
        <v>16253</v>
      </c>
      <c r="AC105">
        <v>11103</v>
      </c>
      <c r="AD105">
        <v>6794</v>
      </c>
      <c r="AE105">
        <v>3257</v>
      </c>
      <c r="AF105">
        <v>100</v>
      </c>
      <c r="AG105">
        <v>129</v>
      </c>
      <c r="AH105">
        <v>6935</v>
      </c>
      <c r="AI105">
        <v>0.16269076514401792</v>
      </c>
      <c r="AJ105">
        <v>59.445858922576463</v>
      </c>
      <c r="AK105">
        <v>155216</v>
      </c>
      <c r="AL105">
        <v>157365</v>
      </c>
      <c r="AM105">
        <v>150110</v>
      </c>
      <c r="AN105">
        <v>158286</v>
      </c>
      <c r="AO105">
        <v>147146</v>
      </c>
      <c r="AP105">
        <v>125123</v>
      </c>
      <c r="AQ105">
        <v>142514</v>
      </c>
      <c r="AR105">
        <v>384066</v>
      </c>
      <c r="AS105">
        <v>339113</v>
      </c>
      <c r="AT105">
        <v>13573</v>
      </c>
      <c r="AU105">
        <v>35006</v>
      </c>
      <c r="AV105">
        <v>46720</v>
      </c>
      <c r="AW105">
        <v>54799</v>
      </c>
      <c r="AX105">
        <v>68884</v>
      </c>
      <c r="AY105">
        <v>72480</v>
      </c>
      <c r="AZ105">
        <v>65432</v>
      </c>
      <c r="BA105">
        <v>79057</v>
      </c>
      <c r="BB105">
        <v>160228</v>
      </c>
      <c r="BC105">
        <v>180424</v>
      </c>
      <c r="BD105">
        <v>0.22553087310586536</v>
      </c>
      <c r="BE105">
        <v>0.29688939726114449</v>
      </c>
      <c r="BF105">
        <v>0.36505895676503897</v>
      </c>
      <c r="BG105">
        <v>0.43518694009577602</v>
      </c>
      <c r="BH105">
        <v>0.49257200331643403</v>
      </c>
      <c r="BI105">
        <v>0.52294142563717305</v>
      </c>
      <c r="BJ105">
        <v>0.55473146497887926</v>
      </c>
      <c r="BK105">
        <v>0.41718871235673033</v>
      </c>
      <c r="BL105">
        <v>0.53204683984394585</v>
      </c>
      <c r="BM105">
        <v>504326</v>
      </c>
      <c r="BN105">
        <v>4.9585606006941982E-5</v>
      </c>
      <c r="BO105">
        <v>1840</v>
      </c>
      <c r="BP105">
        <v>2.1250974002975138E-5</v>
      </c>
      <c r="BQ105">
        <v>483</v>
      </c>
      <c r="BR105">
        <v>55.236362301011695</v>
      </c>
      <c r="BS105">
        <v>60804</v>
      </c>
      <c r="BT105">
        <v>0.42323080889584908</v>
      </c>
      <c r="BU105">
        <v>0.28601166887885182</v>
      </c>
      <c r="BV105">
        <v>0.17065019145746399</v>
      </c>
      <c r="BW105">
        <v>8.1961460233186595E-2</v>
      </c>
      <c r="BX105">
        <v>3.8145870534648546E-2</v>
      </c>
      <c r="BY105">
        <v>7.4252753686244524E-3</v>
      </c>
      <c r="BZ105">
        <v>8.5312390562782923E-3</v>
      </c>
      <c r="CA105">
        <v>7.0928654260179417E-3</v>
      </c>
      <c r="CB105">
        <v>0.89670922850686852</v>
      </c>
    </row>
    <row r="106" spans="1:80" x14ac:dyDescent="0.3">
      <c r="A106">
        <v>47</v>
      </c>
      <c r="B106">
        <v>234265</v>
      </c>
      <c r="C106">
        <v>1038105</v>
      </c>
      <c r="D106">
        <v>510824</v>
      </c>
      <c r="E106">
        <v>6125</v>
      </c>
      <c r="F106">
        <v>504699</v>
      </c>
      <c r="G106">
        <v>1272370</v>
      </c>
      <c r="H106">
        <v>159342</v>
      </c>
      <c r="I106">
        <v>631127</v>
      </c>
      <c r="J106">
        <v>1790469</v>
      </c>
      <c r="K106">
        <v>12361</v>
      </c>
      <c r="L106">
        <v>3252</v>
      </c>
      <c r="M106">
        <v>612575</v>
      </c>
      <c r="N106">
        <v>425530</v>
      </c>
      <c r="O106">
        <v>0.40991036552179211</v>
      </c>
      <c r="P106">
        <v>231532</v>
      </c>
      <c r="Q106">
        <v>302063</v>
      </c>
      <c r="R106">
        <v>7976</v>
      </c>
      <c r="S106">
        <v>362274</v>
      </c>
      <c r="T106">
        <v>3288</v>
      </c>
      <c r="U106">
        <v>164098</v>
      </c>
      <c r="V106">
        <v>103493</v>
      </c>
      <c r="W106">
        <v>55735</v>
      </c>
      <c r="X106">
        <v>23581</v>
      </c>
      <c r="Y106">
        <v>9367</v>
      </c>
      <c r="Z106">
        <v>13943</v>
      </c>
      <c r="AA106">
        <v>17293</v>
      </c>
      <c r="AB106">
        <v>16416</v>
      </c>
      <c r="AC106">
        <v>11156</v>
      </c>
      <c r="AD106">
        <v>6880</v>
      </c>
      <c r="AE106">
        <v>3323</v>
      </c>
      <c r="AF106">
        <v>112</v>
      </c>
      <c r="AG106">
        <v>133</v>
      </c>
      <c r="AH106">
        <v>7275</v>
      </c>
      <c r="AI106">
        <v>0.16275233238549575</v>
      </c>
      <c r="AJ106">
        <v>59.580751063379786</v>
      </c>
      <c r="AK106">
        <v>154346</v>
      </c>
      <c r="AL106">
        <v>156633</v>
      </c>
      <c r="AM106">
        <v>151200</v>
      </c>
      <c r="AN106">
        <v>157809</v>
      </c>
      <c r="AO106">
        <v>148659</v>
      </c>
      <c r="AP106">
        <v>125211</v>
      </c>
      <c r="AQ106">
        <v>144247</v>
      </c>
      <c r="AR106">
        <v>385275</v>
      </c>
      <c r="AS106">
        <v>341851</v>
      </c>
      <c r="AT106">
        <v>13529</v>
      </c>
      <c r="AU106">
        <v>34917</v>
      </c>
      <c r="AV106">
        <v>46524</v>
      </c>
      <c r="AW106">
        <v>55385</v>
      </c>
      <c r="AX106">
        <v>68733</v>
      </c>
      <c r="AY106">
        <v>73721</v>
      </c>
      <c r="AZ106">
        <v>65728</v>
      </c>
      <c r="BA106">
        <v>80522</v>
      </c>
      <c r="BB106">
        <v>161373</v>
      </c>
      <c r="BC106">
        <v>182716</v>
      </c>
      <c r="BD106">
        <v>0.22622549337203426</v>
      </c>
      <c r="BE106">
        <v>0.29702553101836776</v>
      </c>
      <c r="BF106">
        <v>0.36630291005291005</v>
      </c>
      <c r="BG106">
        <v>0.43554550120715546</v>
      </c>
      <c r="BH106">
        <v>0.49590673958522524</v>
      </c>
      <c r="BI106">
        <v>0.52493790481666947</v>
      </c>
      <c r="BJ106">
        <v>0.55822304796633548</v>
      </c>
      <c r="BK106">
        <v>0.41885146972941406</v>
      </c>
      <c r="BL106">
        <v>0.53449017261906506</v>
      </c>
      <c r="BM106">
        <v>518099</v>
      </c>
      <c r="BN106">
        <v>6.444666252740948E-5</v>
      </c>
      <c r="BO106">
        <v>1922</v>
      </c>
      <c r="BP106">
        <v>2.0434307630642031E-5</v>
      </c>
      <c r="BQ106">
        <v>509</v>
      </c>
      <c r="BR106">
        <v>55.318711989177196</v>
      </c>
      <c r="BS106">
        <v>61288</v>
      </c>
      <c r="BT106">
        <v>0.42193609851124037</v>
      </c>
      <c r="BU106">
        <v>0.28624852474867407</v>
      </c>
      <c r="BV106">
        <v>0.17098933079282019</v>
      </c>
      <c r="BW106">
        <v>8.2322578810414201E-2</v>
      </c>
      <c r="BX106">
        <v>3.8503467136851183E-2</v>
      </c>
      <c r="BY106">
        <v>7.5310551516340335E-3</v>
      </c>
      <c r="BZ106">
        <v>8.6308165781579186E-3</v>
      </c>
      <c r="CA106">
        <v>7.0960998954837998E-3</v>
      </c>
      <c r="CB106">
        <v>0.89580133044933297</v>
      </c>
    </row>
    <row r="107" spans="1:80" x14ac:dyDescent="0.3">
      <c r="A107">
        <v>48</v>
      </c>
      <c r="B107">
        <v>233894</v>
      </c>
      <c r="C107">
        <v>1039961</v>
      </c>
      <c r="D107">
        <v>524677</v>
      </c>
      <c r="E107">
        <v>6208</v>
      </c>
      <c r="F107">
        <v>518469</v>
      </c>
      <c r="G107">
        <v>1273855</v>
      </c>
      <c r="H107">
        <v>162550</v>
      </c>
      <c r="I107">
        <v>643613</v>
      </c>
      <c r="J107">
        <v>1806163</v>
      </c>
      <c r="K107">
        <v>12486</v>
      </c>
      <c r="L107">
        <v>3208</v>
      </c>
      <c r="M107">
        <v>612069</v>
      </c>
      <c r="N107">
        <v>427892</v>
      </c>
      <c r="O107">
        <v>0.41145004476129393</v>
      </c>
      <c r="P107">
        <v>239614</v>
      </c>
      <c r="Q107">
        <v>309710</v>
      </c>
      <c r="R107">
        <v>7647</v>
      </c>
      <c r="S107">
        <v>365427</v>
      </c>
      <c r="T107">
        <v>3153</v>
      </c>
      <c r="U107">
        <v>164218</v>
      </c>
      <c r="V107">
        <v>104206</v>
      </c>
      <c r="W107">
        <v>56186</v>
      </c>
      <c r="X107">
        <v>23885</v>
      </c>
      <c r="Y107">
        <v>9586</v>
      </c>
      <c r="Z107">
        <v>14021</v>
      </c>
      <c r="AA107">
        <v>17438</v>
      </c>
      <c r="AB107">
        <v>16492</v>
      </c>
      <c r="AC107">
        <v>11247</v>
      </c>
      <c r="AD107">
        <v>6975</v>
      </c>
      <c r="AE107">
        <v>3382</v>
      </c>
      <c r="AF107">
        <v>128</v>
      </c>
      <c r="AG107">
        <v>128</v>
      </c>
      <c r="AH107">
        <v>7631</v>
      </c>
      <c r="AI107">
        <v>0.16315098202350126</v>
      </c>
      <c r="AJ107">
        <v>59.708092228880183</v>
      </c>
      <c r="AK107">
        <v>153465</v>
      </c>
      <c r="AL107">
        <v>155337</v>
      </c>
      <c r="AM107">
        <v>152824</v>
      </c>
      <c r="AN107">
        <v>156943</v>
      </c>
      <c r="AO107">
        <v>150008</v>
      </c>
      <c r="AP107">
        <v>125705</v>
      </c>
      <c r="AQ107">
        <v>145679</v>
      </c>
      <c r="AR107">
        <v>386947</v>
      </c>
      <c r="AS107">
        <v>344212</v>
      </c>
      <c r="AT107">
        <v>13264</v>
      </c>
      <c r="AU107">
        <v>34670</v>
      </c>
      <c r="AV107">
        <v>46042</v>
      </c>
      <c r="AW107">
        <v>56007</v>
      </c>
      <c r="AX107">
        <v>68683</v>
      </c>
      <c r="AY107">
        <v>74703</v>
      </c>
      <c r="AZ107">
        <v>65965</v>
      </c>
      <c r="BA107">
        <v>81822</v>
      </c>
      <c r="BB107">
        <v>162441</v>
      </c>
      <c r="BC107">
        <v>184739</v>
      </c>
      <c r="BD107">
        <v>0.22591470367836314</v>
      </c>
      <c r="BE107">
        <v>0.29640072873816281</v>
      </c>
      <c r="BF107">
        <v>0.36648039574935876</v>
      </c>
      <c r="BG107">
        <v>0.43763022243744543</v>
      </c>
      <c r="BH107">
        <v>0.49799344034984799</v>
      </c>
      <c r="BI107">
        <v>0.52476035161688084</v>
      </c>
      <c r="BJ107">
        <v>0.56165953912368971</v>
      </c>
      <c r="BK107">
        <v>0.41980167826601578</v>
      </c>
      <c r="BL107">
        <v>0.53670121901618772</v>
      </c>
      <c r="BM107">
        <v>532308</v>
      </c>
      <c r="BN107">
        <v>7.222172068249526E-5</v>
      </c>
      <c r="BO107">
        <v>2014</v>
      </c>
      <c r="BP107">
        <v>1.4915355358341413E-5</v>
      </c>
      <c r="BQ107">
        <v>528</v>
      </c>
      <c r="BR107">
        <v>55.405722880561207</v>
      </c>
      <c r="BS107">
        <v>61625</v>
      </c>
      <c r="BT107">
        <v>0.42012332234934735</v>
      </c>
      <c r="BU107">
        <v>0.28672446223253051</v>
      </c>
      <c r="BV107">
        <v>0.17130775431698936</v>
      </c>
      <c r="BW107">
        <v>8.2808883357611246E-2</v>
      </c>
      <c r="BX107">
        <v>3.9035577743521573E-2</v>
      </c>
      <c r="BY107">
        <v>7.1825959676426968E-3</v>
      </c>
      <c r="BZ107">
        <v>8.3417536406395782E-3</v>
      </c>
      <c r="CA107">
        <v>6.7514333447241523E-3</v>
      </c>
      <c r="CB107">
        <v>0.89513633266837545</v>
      </c>
    </row>
    <row r="108" spans="1:80" x14ac:dyDescent="0.3">
      <c r="A108">
        <v>49</v>
      </c>
      <c r="B108">
        <v>233909</v>
      </c>
      <c r="C108">
        <v>1041766</v>
      </c>
      <c r="D108">
        <v>538464</v>
      </c>
      <c r="E108">
        <v>6291</v>
      </c>
      <c r="F108">
        <v>532173</v>
      </c>
      <c r="G108">
        <v>1275675</v>
      </c>
      <c r="H108">
        <v>165986</v>
      </c>
      <c r="I108">
        <v>656112</v>
      </c>
      <c r="J108">
        <v>1822098</v>
      </c>
      <c r="K108">
        <v>12499</v>
      </c>
      <c r="L108">
        <v>3436</v>
      </c>
      <c r="M108">
        <v>611213</v>
      </c>
      <c r="N108">
        <v>430553</v>
      </c>
      <c r="O108">
        <v>0.41329146852556142</v>
      </c>
      <c r="P108">
        <v>247663</v>
      </c>
      <c r="Q108">
        <v>317522</v>
      </c>
      <c r="R108">
        <v>7812</v>
      </c>
      <c r="S108">
        <v>368653</v>
      </c>
      <c r="T108">
        <v>3226</v>
      </c>
      <c r="U108">
        <v>165022</v>
      </c>
      <c r="V108">
        <v>104451</v>
      </c>
      <c r="W108">
        <v>56784</v>
      </c>
      <c r="X108">
        <v>24120</v>
      </c>
      <c r="Y108">
        <v>9743</v>
      </c>
      <c r="Z108">
        <v>14162</v>
      </c>
      <c r="AA108">
        <v>17476</v>
      </c>
      <c r="AB108">
        <v>16792</v>
      </c>
      <c r="AC108">
        <v>11265</v>
      </c>
      <c r="AD108">
        <v>7043</v>
      </c>
      <c r="AE108">
        <v>3425</v>
      </c>
      <c r="AF108">
        <v>140</v>
      </c>
      <c r="AG108">
        <v>130</v>
      </c>
      <c r="AH108">
        <v>7959</v>
      </c>
      <c r="AI108">
        <v>0.16358729355038754</v>
      </c>
      <c r="AJ108">
        <v>59.829291631924526</v>
      </c>
      <c r="AK108">
        <v>152480</v>
      </c>
      <c r="AL108">
        <v>154469</v>
      </c>
      <c r="AM108">
        <v>160247</v>
      </c>
      <c r="AN108">
        <v>149508</v>
      </c>
      <c r="AO108">
        <v>151373</v>
      </c>
      <c r="AP108">
        <v>126047</v>
      </c>
      <c r="AQ108">
        <v>147642</v>
      </c>
      <c r="AR108">
        <v>387865</v>
      </c>
      <c r="AS108">
        <v>346952</v>
      </c>
      <c r="AT108">
        <v>13710</v>
      </c>
      <c r="AU108">
        <v>34581</v>
      </c>
      <c r="AV108">
        <v>45702</v>
      </c>
      <c r="AW108">
        <v>59232</v>
      </c>
      <c r="AX108">
        <v>65720</v>
      </c>
      <c r="AY108">
        <v>75654</v>
      </c>
      <c r="AZ108">
        <v>66216</v>
      </c>
      <c r="BA108">
        <v>83448</v>
      </c>
      <c r="BB108">
        <v>163244</v>
      </c>
      <c r="BC108">
        <v>187026</v>
      </c>
      <c r="BD108">
        <v>0.22679039874081847</v>
      </c>
      <c r="BE108">
        <v>0.29586518977917897</v>
      </c>
      <c r="BF108">
        <v>0.36962938463746592</v>
      </c>
      <c r="BG108">
        <v>0.43957513979185059</v>
      </c>
      <c r="BH108">
        <v>0.49978529856711568</v>
      </c>
      <c r="BI108">
        <v>0.52532785389576908</v>
      </c>
      <c r="BJ108">
        <v>0.5652050229609461</v>
      </c>
      <c r="BK108">
        <v>0.42087839841181857</v>
      </c>
      <c r="BL108">
        <v>0.53905439369134633</v>
      </c>
      <c r="BM108">
        <v>546423</v>
      </c>
      <c r="BN108">
        <v>6.0360201461971113E-5</v>
      </c>
      <c r="BO108">
        <v>2091</v>
      </c>
      <c r="BP108">
        <v>1.8813569286848139E-5</v>
      </c>
      <c r="BQ108">
        <v>552</v>
      </c>
      <c r="BR108">
        <v>55.493473597459733</v>
      </c>
      <c r="BS108">
        <v>61986</v>
      </c>
      <c r="BT108">
        <v>0.41977425748141067</v>
      </c>
      <c r="BU108">
        <v>0.28563831531797462</v>
      </c>
      <c r="BV108">
        <v>0.17236645441809689</v>
      </c>
      <c r="BW108">
        <v>8.2896419886707054E-2</v>
      </c>
      <c r="BX108">
        <v>3.9324552895810785E-2</v>
      </c>
      <c r="BY108">
        <v>7.5126486810512495E-3</v>
      </c>
      <c r="BZ108">
        <v>8.4453842552985429E-3</v>
      </c>
      <c r="CA108">
        <v>6.7990081446941859E-3</v>
      </c>
      <c r="CB108">
        <v>0.89433642609041364</v>
      </c>
    </row>
    <row r="109" spans="1:80" x14ac:dyDescent="0.3">
      <c r="A109">
        <v>50</v>
      </c>
      <c r="B109">
        <v>233065</v>
      </c>
      <c r="C109">
        <v>1043613</v>
      </c>
      <c r="D109">
        <v>552520</v>
      </c>
      <c r="E109">
        <v>6376</v>
      </c>
      <c r="F109">
        <v>546144</v>
      </c>
      <c r="G109">
        <v>1276678</v>
      </c>
      <c r="H109">
        <v>169247</v>
      </c>
      <c r="I109">
        <v>668280</v>
      </c>
      <c r="J109">
        <v>1837527</v>
      </c>
      <c r="K109">
        <v>12168</v>
      </c>
      <c r="L109">
        <v>3261</v>
      </c>
      <c r="M109">
        <v>610813</v>
      </c>
      <c r="N109">
        <v>432800</v>
      </c>
      <c r="O109">
        <v>0.41471311683545531</v>
      </c>
      <c r="P109">
        <v>255950</v>
      </c>
      <c r="Q109">
        <v>325202</v>
      </c>
      <c r="R109">
        <v>7680</v>
      </c>
      <c r="S109">
        <v>371877</v>
      </c>
      <c r="T109">
        <v>3224</v>
      </c>
      <c r="U109">
        <v>165419</v>
      </c>
      <c r="V109">
        <v>104941</v>
      </c>
      <c r="W109">
        <v>57264</v>
      </c>
      <c r="X109">
        <v>24423</v>
      </c>
      <c r="Y109">
        <v>9900</v>
      </c>
      <c r="Z109">
        <v>14223</v>
      </c>
      <c r="AA109">
        <v>17633</v>
      </c>
      <c r="AB109">
        <v>16852</v>
      </c>
      <c r="AC109">
        <v>11344</v>
      </c>
      <c r="AD109">
        <v>7052</v>
      </c>
      <c r="AE109">
        <v>3476</v>
      </c>
      <c r="AF109">
        <v>133</v>
      </c>
      <c r="AG109">
        <v>140</v>
      </c>
      <c r="AH109">
        <v>8329</v>
      </c>
      <c r="AI109">
        <v>0.16370841035120148</v>
      </c>
      <c r="AJ109">
        <v>59.938234750462108</v>
      </c>
      <c r="AK109">
        <v>152021</v>
      </c>
      <c r="AL109">
        <v>153726</v>
      </c>
      <c r="AM109">
        <v>160766</v>
      </c>
      <c r="AN109">
        <v>148831</v>
      </c>
      <c r="AO109">
        <v>152767</v>
      </c>
      <c r="AP109">
        <v>126459</v>
      </c>
      <c r="AQ109">
        <v>149043</v>
      </c>
      <c r="AR109">
        <v>388599</v>
      </c>
      <c r="AS109">
        <v>349267</v>
      </c>
      <c r="AT109">
        <v>13733</v>
      </c>
      <c r="AU109">
        <v>34411</v>
      </c>
      <c r="AV109">
        <v>45476</v>
      </c>
      <c r="AW109">
        <v>59511</v>
      </c>
      <c r="AX109">
        <v>65618</v>
      </c>
      <c r="AY109">
        <v>76480</v>
      </c>
      <c r="AZ109">
        <v>66992</v>
      </c>
      <c r="BA109">
        <v>84312</v>
      </c>
      <c r="BB109">
        <v>163830</v>
      </c>
      <c r="BC109">
        <v>189083</v>
      </c>
      <c r="BD109">
        <v>0.22635688490405931</v>
      </c>
      <c r="BE109">
        <v>0.29582503935573684</v>
      </c>
      <c r="BF109">
        <v>0.37017155368672483</v>
      </c>
      <c r="BG109">
        <v>0.44088933085177145</v>
      </c>
      <c r="BH109">
        <v>0.50063168092585442</v>
      </c>
      <c r="BI109">
        <v>0.52975272618002678</v>
      </c>
      <c r="BJ109">
        <v>0.56568909643525689</v>
      </c>
      <c r="BK109">
        <v>0.42159140913898391</v>
      </c>
      <c r="BL109">
        <v>0.54137092825832389</v>
      </c>
      <c r="BM109">
        <v>560849</v>
      </c>
      <c r="BN109">
        <v>6.3445911968405496E-5</v>
      </c>
      <c r="BO109">
        <v>2172</v>
      </c>
      <c r="BP109">
        <v>2.5848334505646686E-5</v>
      </c>
      <c r="BQ109">
        <v>585</v>
      </c>
      <c r="BR109">
        <v>55.596164890369302</v>
      </c>
      <c r="BS109">
        <v>62042</v>
      </c>
      <c r="BT109">
        <v>0.41869614567965113</v>
      </c>
      <c r="BU109">
        <v>0.2856863170112644</v>
      </c>
      <c r="BV109">
        <v>0.17274403276067413</v>
      </c>
      <c r="BW109">
        <v>8.3363050080293488E-2</v>
      </c>
      <c r="BX109">
        <v>3.9510454468116844E-2</v>
      </c>
      <c r="BY109">
        <v>7.100642034100089E-3</v>
      </c>
      <c r="BZ109">
        <v>8.4077042090201139E-3</v>
      </c>
      <c r="CA109">
        <v>6.7854549360331943E-3</v>
      </c>
      <c r="CB109">
        <v>0.89371542517922853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4722-D7C4-4BD5-8062-664C8E49757E}">
  <dimension ref="A1:BE290"/>
  <sheetViews>
    <sheetView topLeftCell="A109" workbookViewId="0">
      <selection activeCell="O210" sqref="O210"/>
    </sheetView>
  </sheetViews>
  <sheetFormatPr defaultRowHeight="14.4" x14ac:dyDescent="0.3"/>
  <cols>
    <col min="1" max="1" width="12.33203125" customWidth="1"/>
    <col min="2" max="2" width="16.5546875" customWidth="1"/>
    <col min="3" max="3" width="12.6640625" customWidth="1"/>
    <col min="4" max="4" width="13.33203125" customWidth="1"/>
    <col min="5" max="5" width="11.109375" customWidth="1"/>
    <col min="7" max="7" width="9.109375" bestFit="1" customWidth="1"/>
    <col min="8" max="8" width="10.88671875" customWidth="1"/>
    <col min="9" max="9" width="15" customWidth="1"/>
    <col min="13" max="13" width="10.109375" customWidth="1"/>
    <col min="18" max="18" width="11" bestFit="1" customWidth="1"/>
    <col min="33" max="33" width="17.33203125" customWidth="1"/>
    <col min="42" max="42" width="12.6640625" customWidth="1"/>
    <col min="43" max="43" width="10.109375" customWidth="1"/>
    <col min="54" max="54" width="10.109375" bestFit="1" customWidth="1"/>
  </cols>
  <sheetData>
    <row r="1" spans="1:43" x14ac:dyDescent="0.3">
      <c r="A1" s="18" t="s">
        <v>375</v>
      </c>
      <c r="B1" s="18"/>
    </row>
    <row r="2" spans="1:43" x14ac:dyDescent="0.3">
      <c r="A2" t="s">
        <v>1</v>
      </c>
      <c r="B2" t="s">
        <v>556</v>
      </c>
    </row>
    <row r="3" spans="1:43" x14ac:dyDescent="0.3">
      <c r="A3" t="s">
        <v>557</v>
      </c>
    </row>
    <row r="5" spans="1:43" x14ac:dyDescent="0.3">
      <c r="A5" s="21" t="s">
        <v>372</v>
      </c>
      <c r="B5" s="21"/>
      <c r="C5" s="21"/>
      <c r="L5" s="21" t="s">
        <v>174</v>
      </c>
      <c r="M5" s="18"/>
      <c r="AE5" s="21" t="s">
        <v>606</v>
      </c>
    </row>
    <row r="6" spans="1:43" x14ac:dyDescent="0.3">
      <c r="A6" s="1"/>
      <c r="B6" s="1"/>
      <c r="C6" s="1"/>
      <c r="L6" s="2" t="s">
        <v>558</v>
      </c>
      <c r="R6" s="2" t="s">
        <v>559</v>
      </c>
      <c r="X6" s="2" t="s">
        <v>376</v>
      </c>
      <c r="AE6" s="2" t="s">
        <v>617</v>
      </c>
    </row>
    <row r="7" spans="1:43" x14ac:dyDescent="0.3">
      <c r="B7" t="s">
        <v>378</v>
      </c>
      <c r="G7" t="str">
        <f>B7</f>
        <v>US census bureau (per 100 persons)</v>
      </c>
      <c r="H7" t="s">
        <v>377</v>
      </c>
      <c r="L7" t="s">
        <v>380</v>
      </c>
      <c r="R7" t="s">
        <v>381</v>
      </c>
      <c r="X7" s="46" t="s">
        <v>373</v>
      </c>
      <c r="AF7" t="s">
        <v>140</v>
      </c>
      <c r="AL7" s="53"/>
      <c r="AO7" t="s">
        <v>433</v>
      </c>
      <c r="AP7" t="s">
        <v>618</v>
      </c>
      <c r="AQ7" t="s">
        <v>619</v>
      </c>
    </row>
    <row r="8" spans="1:43" x14ac:dyDescent="0.3">
      <c r="A8" s="45">
        <v>2000</v>
      </c>
      <c r="B8" s="42">
        <v>282162411</v>
      </c>
      <c r="C8" s="33">
        <v>2821624.11</v>
      </c>
      <c r="F8">
        <f>A8</f>
        <v>2000</v>
      </c>
      <c r="G8" s="33">
        <f>C8</f>
        <v>2821624.11</v>
      </c>
      <c r="H8" s="33">
        <f t="shared" ref="H8:H28" si="0">Y8</f>
        <v>2821624</v>
      </c>
      <c r="I8">
        <v>0</v>
      </c>
      <c r="L8">
        <v>0</v>
      </c>
      <c r="M8">
        <v>0.2713545</v>
      </c>
      <c r="N8">
        <v>6.7500000000000001E-5</v>
      </c>
      <c r="O8">
        <v>0.27122220000000002</v>
      </c>
      <c r="P8">
        <v>0.27148689999999998</v>
      </c>
      <c r="R8">
        <v>0</v>
      </c>
      <c r="S8">
        <v>0.12908510000000001</v>
      </c>
      <c r="T8">
        <v>7.9099999999999998E-5</v>
      </c>
      <c r="U8">
        <v>0.12892989999999999</v>
      </c>
      <c r="V8">
        <v>0.1292403</v>
      </c>
      <c r="X8">
        <v>0</v>
      </c>
      <c r="Y8">
        <v>2821624</v>
      </c>
      <c r="Z8">
        <v>0</v>
      </c>
      <c r="AA8" t="s">
        <v>374</v>
      </c>
      <c r="AB8" t="s">
        <v>374</v>
      </c>
      <c r="AE8" t="s">
        <v>433</v>
      </c>
      <c r="AF8" t="s">
        <v>599</v>
      </c>
      <c r="AG8" t="s">
        <v>600</v>
      </c>
      <c r="AH8" t="s">
        <v>601</v>
      </c>
      <c r="AI8" t="s">
        <v>602</v>
      </c>
      <c r="AJ8" t="s">
        <v>603</v>
      </c>
      <c r="AK8" t="s">
        <v>604</v>
      </c>
      <c r="AL8" s="53" t="s">
        <v>605</v>
      </c>
      <c r="AO8" t="s">
        <v>433</v>
      </c>
      <c r="AP8" t="s">
        <v>140</v>
      </c>
      <c r="AQ8" t="s">
        <v>620</v>
      </c>
    </row>
    <row r="9" spans="1:43" x14ac:dyDescent="0.3">
      <c r="A9" s="45">
        <v>2001</v>
      </c>
      <c r="B9" s="42">
        <v>284968955</v>
      </c>
      <c r="C9" s="33">
        <v>2849689.55</v>
      </c>
      <c r="F9">
        <f t="shared" ref="F9:F28" si="1">A9</f>
        <v>2001</v>
      </c>
      <c r="G9" s="33">
        <f t="shared" ref="G9:G28" si="2">C9</f>
        <v>2849689.55</v>
      </c>
      <c r="H9" s="33">
        <f t="shared" si="0"/>
        <v>2848794</v>
      </c>
      <c r="I9" s="47">
        <f>(H9-G9)/G9</f>
        <v>-3.1426230271287402E-4</v>
      </c>
      <c r="L9">
        <v>1</v>
      </c>
      <c r="M9">
        <v>0.2766557</v>
      </c>
      <c r="N9">
        <v>6.8399999999999996E-5</v>
      </c>
      <c r="O9">
        <v>0.27652159999999998</v>
      </c>
      <c r="P9">
        <v>0.27678979999999997</v>
      </c>
      <c r="R9">
        <v>1</v>
      </c>
      <c r="S9">
        <v>0.13282820000000001</v>
      </c>
      <c r="T9">
        <v>7.9800000000000002E-5</v>
      </c>
      <c r="U9">
        <v>0.1326716</v>
      </c>
      <c r="V9">
        <v>0.13298479999999999</v>
      </c>
      <c r="X9">
        <v>1</v>
      </c>
      <c r="Y9">
        <v>2848794</v>
      </c>
      <c r="Z9">
        <v>53.617199999999997</v>
      </c>
      <c r="AA9">
        <v>2848689</v>
      </c>
      <c r="AB9">
        <v>2848899</v>
      </c>
      <c r="AE9">
        <v>2020</v>
      </c>
      <c r="AF9">
        <v>9548450</v>
      </c>
      <c r="AG9">
        <v>11724483</v>
      </c>
      <c r="AH9">
        <v>12311653</v>
      </c>
      <c r="AI9">
        <v>16478170</v>
      </c>
      <c r="AJ9">
        <v>18120630</v>
      </c>
      <c r="AK9">
        <v>11899367</v>
      </c>
      <c r="AL9">
        <v>5855964</v>
      </c>
      <c r="AO9">
        <v>2020</v>
      </c>
      <c r="AP9">
        <v>85938720</v>
      </c>
      <c r="AQ9">
        <v>14841133</v>
      </c>
    </row>
    <row r="10" spans="1:43" x14ac:dyDescent="0.3">
      <c r="A10" s="45">
        <v>2002</v>
      </c>
      <c r="B10" s="42">
        <v>287625193</v>
      </c>
      <c r="C10" s="33">
        <v>2876251.93</v>
      </c>
      <c r="F10">
        <f t="shared" si="1"/>
        <v>2002</v>
      </c>
      <c r="G10" s="33">
        <f t="shared" si="2"/>
        <v>2876251.93</v>
      </c>
      <c r="H10" s="33">
        <f t="shared" si="0"/>
        <v>2873073</v>
      </c>
      <c r="I10" s="47">
        <f t="shared" ref="I10:I28" si="3">(H10-G10)/G10</f>
        <v>-1.1052335043544559E-3</v>
      </c>
      <c r="L10">
        <v>2</v>
      </c>
      <c r="M10">
        <v>0.2797944</v>
      </c>
      <c r="N10">
        <v>6.3299999999999994E-5</v>
      </c>
      <c r="O10">
        <v>0.27967019999999998</v>
      </c>
      <c r="P10">
        <v>0.27991870000000002</v>
      </c>
      <c r="R10">
        <v>2</v>
      </c>
      <c r="S10">
        <v>0.13636760000000001</v>
      </c>
      <c r="T10">
        <v>7.36E-5</v>
      </c>
      <c r="U10">
        <v>0.13622329999999999</v>
      </c>
      <c r="V10">
        <v>0.13651199999999999</v>
      </c>
      <c r="X10">
        <v>2</v>
      </c>
      <c r="Y10">
        <v>2873073</v>
      </c>
      <c r="Z10">
        <v>88.490139999999997</v>
      </c>
      <c r="AA10">
        <v>2872900</v>
      </c>
      <c r="AB10">
        <v>2873247</v>
      </c>
      <c r="AE10">
        <v>2025</v>
      </c>
      <c r="AF10">
        <v>9661560</v>
      </c>
      <c r="AG10">
        <v>11963600</v>
      </c>
      <c r="AH10">
        <v>13707297</v>
      </c>
      <c r="AI10">
        <v>15215867</v>
      </c>
      <c r="AJ10">
        <v>18523860</v>
      </c>
      <c r="AK10">
        <v>14855577</v>
      </c>
      <c r="AL10">
        <v>7838614</v>
      </c>
      <c r="AO10">
        <v>2025</v>
      </c>
      <c r="AP10">
        <v>91766376</v>
      </c>
      <c r="AQ10">
        <v>16320293</v>
      </c>
    </row>
    <row r="11" spans="1:43" x14ac:dyDescent="0.3">
      <c r="A11" s="45">
        <v>2003</v>
      </c>
      <c r="B11" s="42">
        <v>290107933</v>
      </c>
      <c r="C11" s="33">
        <v>2901079.33</v>
      </c>
      <c r="F11">
        <f t="shared" si="1"/>
        <v>2003</v>
      </c>
      <c r="G11" s="33">
        <f t="shared" si="2"/>
        <v>2901079.33</v>
      </c>
      <c r="H11" s="33">
        <f t="shared" si="0"/>
        <v>2898549</v>
      </c>
      <c r="I11" s="47">
        <f t="shared" si="3"/>
        <v>-8.7220296730047516E-4</v>
      </c>
      <c r="L11">
        <v>3</v>
      </c>
      <c r="M11">
        <v>0.28294530000000001</v>
      </c>
      <c r="N11">
        <v>6.2399999999999999E-5</v>
      </c>
      <c r="O11">
        <v>0.28282279999999999</v>
      </c>
      <c r="P11">
        <v>0.28306769999999998</v>
      </c>
      <c r="R11">
        <v>3</v>
      </c>
      <c r="S11">
        <v>0.1397593</v>
      </c>
      <c r="T11">
        <v>6.7799999999999995E-5</v>
      </c>
      <c r="U11">
        <v>0.13962630000000001</v>
      </c>
      <c r="V11">
        <v>0.1398923</v>
      </c>
      <c r="X11">
        <v>3</v>
      </c>
      <c r="Y11">
        <v>2898549</v>
      </c>
      <c r="Z11">
        <v>109.1609</v>
      </c>
      <c r="AA11">
        <v>2898335</v>
      </c>
      <c r="AB11">
        <v>2898763</v>
      </c>
      <c r="AE11">
        <v>2030</v>
      </c>
      <c r="AF11">
        <v>10428307</v>
      </c>
      <c r="AG11">
        <v>11249383</v>
      </c>
      <c r="AH11">
        <v>14576343</v>
      </c>
      <c r="AI11">
        <v>14987613</v>
      </c>
      <c r="AJ11">
        <v>17768584</v>
      </c>
      <c r="AK11">
        <v>17001494</v>
      </c>
      <c r="AL11">
        <v>10524513</v>
      </c>
      <c r="AO11">
        <v>2030</v>
      </c>
      <c r="AP11">
        <v>96536240</v>
      </c>
      <c r="AQ11">
        <v>17545376</v>
      </c>
    </row>
    <row r="12" spans="1:43" x14ac:dyDescent="0.3">
      <c r="A12" s="45">
        <v>2004</v>
      </c>
      <c r="B12" s="42">
        <v>292805298</v>
      </c>
      <c r="C12" s="33">
        <v>2928052.98</v>
      </c>
      <c r="F12">
        <f t="shared" si="1"/>
        <v>2004</v>
      </c>
      <c r="G12" s="33">
        <f t="shared" si="2"/>
        <v>2928052.98</v>
      </c>
      <c r="H12" s="33">
        <f t="shared" si="0"/>
        <v>2925148</v>
      </c>
      <c r="I12" s="47">
        <f t="shared" si="3"/>
        <v>-9.9212002646208316E-4</v>
      </c>
      <c r="L12">
        <v>4</v>
      </c>
      <c r="M12">
        <v>0.2861147</v>
      </c>
      <c r="N12">
        <v>5.94E-5</v>
      </c>
      <c r="O12">
        <v>0.28599829999999998</v>
      </c>
      <c r="P12">
        <v>0.28623110000000002</v>
      </c>
      <c r="R12">
        <v>4</v>
      </c>
      <c r="S12">
        <v>0.14296010000000001</v>
      </c>
      <c r="T12">
        <v>6.5500000000000006E-5</v>
      </c>
      <c r="U12">
        <v>0.1428316</v>
      </c>
      <c r="V12">
        <v>0.14308850000000001</v>
      </c>
      <c r="X12">
        <v>4</v>
      </c>
      <c r="Y12">
        <v>2925148</v>
      </c>
      <c r="Z12">
        <v>119.5514</v>
      </c>
      <c r="AA12">
        <v>2924913</v>
      </c>
      <c r="AB12">
        <v>2925382</v>
      </c>
      <c r="AE12">
        <v>2035</v>
      </c>
      <c r="AF12">
        <v>10428107</v>
      </c>
      <c r="AG12">
        <v>11356947</v>
      </c>
      <c r="AH12">
        <v>14818890</v>
      </c>
      <c r="AI12">
        <v>16336987</v>
      </c>
      <c r="AJ12">
        <v>16478270</v>
      </c>
      <c r="AK12">
        <v>17327276</v>
      </c>
      <c r="AL12">
        <v>13101560</v>
      </c>
      <c r="AO12">
        <v>2035</v>
      </c>
      <c r="AP12">
        <v>99848040</v>
      </c>
      <c r="AQ12">
        <v>18444364</v>
      </c>
    </row>
    <row r="13" spans="1:43" x14ac:dyDescent="0.3">
      <c r="A13" s="45">
        <v>2005</v>
      </c>
      <c r="B13" s="42">
        <v>295516599</v>
      </c>
      <c r="C13" s="33">
        <v>2955165.99</v>
      </c>
      <c r="F13">
        <f t="shared" si="1"/>
        <v>2005</v>
      </c>
      <c r="G13" s="33">
        <f t="shared" si="2"/>
        <v>2955165.99</v>
      </c>
      <c r="H13" s="33">
        <f t="shared" si="0"/>
        <v>2951966</v>
      </c>
      <c r="I13" s="47">
        <f t="shared" si="3"/>
        <v>-1.0828461111249536E-3</v>
      </c>
      <c r="L13">
        <v>5</v>
      </c>
      <c r="M13">
        <v>0.28932799999999997</v>
      </c>
      <c r="N13">
        <v>5.7800000000000002E-5</v>
      </c>
      <c r="O13">
        <v>0.28921459999999999</v>
      </c>
      <c r="P13">
        <v>0.28944130000000001</v>
      </c>
      <c r="R13">
        <v>5</v>
      </c>
      <c r="S13">
        <v>0.14599719999999999</v>
      </c>
      <c r="T13">
        <v>5.8400000000000003E-5</v>
      </c>
      <c r="U13">
        <v>0.1458826</v>
      </c>
      <c r="V13">
        <v>0.14611179999999999</v>
      </c>
      <c r="X13">
        <v>5</v>
      </c>
      <c r="Y13">
        <v>2951966</v>
      </c>
      <c r="Z13">
        <v>130.7225</v>
      </c>
      <c r="AA13">
        <v>2951710</v>
      </c>
      <c r="AB13">
        <v>2952223</v>
      </c>
      <c r="AE13">
        <v>2040</v>
      </c>
      <c r="AF13">
        <v>10118613</v>
      </c>
      <c r="AG13">
        <v>12305527</v>
      </c>
      <c r="AH13">
        <v>13943273</v>
      </c>
      <c r="AI13">
        <v>17217534</v>
      </c>
      <c r="AJ13">
        <v>16282240</v>
      </c>
      <c r="AK13">
        <v>16634503</v>
      </c>
      <c r="AL13">
        <v>15234100</v>
      </c>
      <c r="AO13">
        <v>2040</v>
      </c>
      <c r="AP13">
        <v>101735792</v>
      </c>
      <c r="AQ13">
        <v>19018210</v>
      </c>
    </row>
    <row r="14" spans="1:43" x14ac:dyDescent="0.3">
      <c r="A14" s="45">
        <v>2006</v>
      </c>
      <c r="B14" s="42">
        <v>298379912</v>
      </c>
      <c r="C14" s="33">
        <v>2983799.12</v>
      </c>
      <c r="F14">
        <f t="shared" si="1"/>
        <v>2006</v>
      </c>
      <c r="G14" s="33">
        <f t="shared" si="2"/>
        <v>2983799.12</v>
      </c>
      <c r="H14" s="33">
        <f t="shared" si="0"/>
        <v>2979703</v>
      </c>
      <c r="I14" s="47">
        <f t="shared" si="3"/>
        <v>-1.372786784654629E-3</v>
      </c>
      <c r="L14">
        <v>6</v>
      </c>
      <c r="M14">
        <v>0.29252899999999998</v>
      </c>
      <c r="N14">
        <v>6.1699999999999995E-5</v>
      </c>
      <c r="O14">
        <v>0.292408</v>
      </c>
      <c r="P14">
        <v>0.29264990000000002</v>
      </c>
      <c r="R14">
        <v>6</v>
      </c>
      <c r="S14">
        <v>0.1488488</v>
      </c>
      <c r="T14">
        <v>6.3899999999999995E-5</v>
      </c>
      <c r="U14">
        <v>0.14872350000000001</v>
      </c>
      <c r="V14">
        <v>0.1489741</v>
      </c>
      <c r="X14">
        <v>6</v>
      </c>
      <c r="Y14">
        <v>2979703</v>
      </c>
      <c r="Z14">
        <v>148.8015</v>
      </c>
      <c r="AA14">
        <v>2979411</v>
      </c>
      <c r="AB14">
        <v>2979995</v>
      </c>
      <c r="AE14">
        <v>2045</v>
      </c>
      <c r="AF14">
        <v>9638917</v>
      </c>
      <c r="AG14">
        <v>12338817</v>
      </c>
      <c r="AH14">
        <v>14078703</v>
      </c>
      <c r="AI14">
        <v>17511284</v>
      </c>
      <c r="AJ14">
        <v>17614164</v>
      </c>
      <c r="AK14">
        <v>15622187</v>
      </c>
      <c r="AL14">
        <v>16574757</v>
      </c>
      <c r="AO14">
        <v>2045</v>
      </c>
      <c r="AP14">
        <v>103378824</v>
      </c>
      <c r="AQ14">
        <v>19511324</v>
      </c>
    </row>
    <row r="15" spans="1:43" x14ac:dyDescent="0.3">
      <c r="A15" s="45">
        <v>2007</v>
      </c>
      <c r="B15" s="42">
        <v>301231207</v>
      </c>
      <c r="C15" s="33">
        <v>3012312.07</v>
      </c>
      <c r="F15">
        <f t="shared" si="1"/>
        <v>2007</v>
      </c>
      <c r="G15" s="33">
        <f t="shared" si="2"/>
        <v>3012312.07</v>
      </c>
      <c r="H15" s="33">
        <f t="shared" si="0"/>
        <v>3007478</v>
      </c>
      <c r="I15" s="47">
        <f t="shared" si="3"/>
        <v>-1.6047706504724235E-3</v>
      </c>
      <c r="L15">
        <v>7</v>
      </c>
      <c r="M15">
        <v>0.29572749999999998</v>
      </c>
      <c r="N15">
        <v>6.2100000000000005E-5</v>
      </c>
      <c r="O15">
        <v>0.29560570000000003</v>
      </c>
      <c r="P15">
        <v>0.29584929999999998</v>
      </c>
      <c r="R15">
        <v>7</v>
      </c>
      <c r="S15">
        <v>0.1515726</v>
      </c>
      <c r="T15">
        <v>5.91E-5</v>
      </c>
      <c r="U15">
        <v>0.1514566</v>
      </c>
      <c r="V15">
        <v>0.15168860000000001</v>
      </c>
      <c r="X15">
        <v>7</v>
      </c>
      <c r="Y15">
        <v>3007478</v>
      </c>
      <c r="Z15">
        <v>175.88669999999999</v>
      </c>
      <c r="AA15">
        <v>3007133</v>
      </c>
      <c r="AB15">
        <v>3007823</v>
      </c>
      <c r="AE15">
        <v>2050</v>
      </c>
      <c r="AF15">
        <v>9315827</v>
      </c>
      <c r="AG15">
        <v>11997533</v>
      </c>
      <c r="AH15">
        <v>15211320</v>
      </c>
      <c r="AI15">
        <v>16499760</v>
      </c>
      <c r="AJ15">
        <v>18548110</v>
      </c>
      <c r="AK15">
        <v>15648450</v>
      </c>
      <c r="AL15">
        <v>17073256</v>
      </c>
      <c r="AO15">
        <v>2050</v>
      </c>
      <c r="AP15">
        <v>104294256</v>
      </c>
      <c r="AQ15">
        <v>19818556</v>
      </c>
    </row>
    <row r="16" spans="1:43" x14ac:dyDescent="0.3">
      <c r="A16" s="45">
        <v>2008</v>
      </c>
      <c r="B16" s="42">
        <v>304093966</v>
      </c>
      <c r="C16" s="33">
        <v>3040939.66</v>
      </c>
      <c r="F16">
        <f t="shared" si="1"/>
        <v>2008</v>
      </c>
      <c r="G16" s="33">
        <f t="shared" si="2"/>
        <v>3040939.66</v>
      </c>
      <c r="H16" s="33">
        <f t="shared" si="0"/>
        <v>3036276</v>
      </c>
      <c r="I16" s="47">
        <f t="shared" si="3"/>
        <v>-1.533624642851397E-3</v>
      </c>
      <c r="L16">
        <v>8</v>
      </c>
      <c r="M16">
        <v>0.29888290000000001</v>
      </c>
      <c r="N16">
        <v>6.02E-5</v>
      </c>
      <c r="O16">
        <v>0.29876469999999999</v>
      </c>
      <c r="P16">
        <v>0.29900110000000002</v>
      </c>
      <c r="R16">
        <v>8</v>
      </c>
      <c r="S16">
        <v>0.1540984</v>
      </c>
      <c r="T16">
        <v>5.9599999999999999E-5</v>
      </c>
      <c r="U16">
        <v>0.1539816</v>
      </c>
      <c r="V16">
        <v>0.1542152</v>
      </c>
      <c r="X16">
        <v>8</v>
      </c>
      <c r="Y16">
        <v>3036276</v>
      </c>
      <c r="Z16">
        <v>194.7242</v>
      </c>
      <c r="AA16">
        <v>3035894</v>
      </c>
      <c r="AB16">
        <v>3036658</v>
      </c>
      <c r="AF16">
        <f>(AF15-AF9)/AF9*100</f>
        <v>-2.4362383423487581</v>
      </c>
      <c r="AG16">
        <f t="shared" ref="AG16:AL16" si="4">(AG15-AG9)/AG9*100</f>
        <v>2.3288873377188573</v>
      </c>
      <c r="AH16">
        <f t="shared" si="4"/>
        <v>23.55221512497144</v>
      </c>
      <c r="AI16">
        <f t="shared" si="4"/>
        <v>0.1310218307008606</v>
      </c>
      <c r="AJ16">
        <f t="shared" si="4"/>
        <v>2.359079126939847</v>
      </c>
      <c r="AK16">
        <f t="shared" si="4"/>
        <v>31.506575097650153</v>
      </c>
      <c r="AL16">
        <f t="shared" si="4"/>
        <v>191.55329506807078</v>
      </c>
    </row>
    <row r="17" spans="1:28" x14ac:dyDescent="0.3">
      <c r="A17" s="45">
        <v>2009</v>
      </c>
      <c r="B17" s="42">
        <v>306771529</v>
      </c>
      <c r="C17" s="33">
        <v>3067715.29</v>
      </c>
      <c r="F17">
        <f t="shared" si="1"/>
        <v>2009</v>
      </c>
      <c r="G17" s="33">
        <f t="shared" si="2"/>
        <v>3067715.29</v>
      </c>
      <c r="H17" s="33">
        <f t="shared" si="0"/>
        <v>3065699</v>
      </c>
      <c r="I17" s="47">
        <f t="shared" si="3"/>
        <v>-6.5726112412473493E-4</v>
      </c>
      <c r="L17">
        <v>9</v>
      </c>
      <c r="M17">
        <v>0.30203730000000001</v>
      </c>
      <c r="N17">
        <v>5.8499999999999999E-5</v>
      </c>
      <c r="O17">
        <v>0.30192259999999999</v>
      </c>
      <c r="P17">
        <v>0.30215199999999998</v>
      </c>
      <c r="R17">
        <v>9</v>
      </c>
      <c r="S17">
        <v>0.1564788</v>
      </c>
      <c r="T17">
        <v>6.2700000000000006E-5</v>
      </c>
      <c r="U17">
        <v>0.15635579999999999</v>
      </c>
      <c r="V17">
        <v>0.15660180000000001</v>
      </c>
      <c r="X17">
        <v>9</v>
      </c>
      <c r="Y17">
        <v>3065699</v>
      </c>
      <c r="Z17">
        <v>216.80459999999999</v>
      </c>
      <c r="AA17">
        <v>3065273</v>
      </c>
      <c r="AB17">
        <v>3066124</v>
      </c>
    </row>
    <row r="18" spans="1:28" x14ac:dyDescent="0.3">
      <c r="A18" s="45">
        <v>2010</v>
      </c>
      <c r="B18" s="43">
        <v>309321666</v>
      </c>
      <c r="C18" s="33">
        <v>3093216.66</v>
      </c>
      <c r="F18">
        <f t="shared" si="1"/>
        <v>2010</v>
      </c>
      <c r="G18" s="33">
        <f t="shared" si="2"/>
        <v>3093216.66</v>
      </c>
      <c r="H18" s="33">
        <f t="shared" si="0"/>
        <v>3094269</v>
      </c>
      <c r="I18" s="47">
        <f t="shared" si="3"/>
        <v>3.4020895257943259E-4</v>
      </c>
      <c r="L18">
        <v>10</v>
      </c>
      <c r="M18">
        <v>0.30520510000000001</v>
      </c>
      <c r="N18">
        <v>5.8699999999999997E-5</v>
      </c>
      <c r="O18">
        <v>0.30508990000000002</v>
      </c>
      <c r="P18">
        <v>0.30532039999999999</v>
      </c>
      <c r="R18">
        <v>10</v>
      </c>
      <c r="S18">
        <v>0.15873280000000001</v>
      </c>
      <c r="T18">
        <v>6.0600000000000003E-5</v>
      </c>
      <c r="U18">
        <v>0.1586139</v>
      </c>
      <c r="V18">
        <v>0.15885160000000001</v>
      </c>
      <c r="X18">
        <v>10</v>
      </c>
      <c r="Y18">
        <v>3094269</v>
      </c>
      <c r="Z18">
        <v>213.65039999999999</v>
      </c>
      <c r="AA18">
        <v>3093849</v>
      </c>
      <c r="AB18">
        <v>3094688</v>
      </c>
    </row>
    <row r="19" spans="1:28" x14ac:dyDescent="0.3">
      <c r="A19" s="45">
        <v>2011</v>
      </c>
      <c r="B19" s="43">
        <v>311556874</v>
      </c>
      <c r="C19" s="33">
        <v>3115568.74</v>
      </c>
      <c r="F19">
        <f t="shared" si="1"/>
        <v>2011</v>
      </c>
      <c r="G19" s="33">
        <f t="shared" si="2"/>
        <v>3115568.74</v>
      </c>
      <c r="H19" s="33">
        <f t="shared" si="0"/>
        <v>3119019</v>
      </c>
      <c r="I19" s="47">
        <f t="shared" si="3"/>
        <v>1.107425413441456E-3</v>
      </c>
      <c r="L19">
        <v>11</v>
      </c>
      <c r="M19">
        <v>0.3084462</v>
      </c>
      <c r="N19">
        <v>5.6700000000000003E-5</v>
      </c>
      <c r="O19">
        <v>0.30833490000000002</v>
      </c>
      <c r="P19">
        <v>0.30855749999999998</v>
      </c>
      <c r="R19">
        <v>11</v>
      </c>
      <c r="S19">
        <v>0.16093109999999999</v>
      </c>
      <c r="T19">
        <v>6.8300000000000007E-5</v>
      </c>
      <c r="U19">
        <v>0.1607972</v>
      </c>
      <c r="V19">
        <v>0.16106509999999999</v>
      </c>
      <c r="X19">
        <v>11</v>
      </c>
      <c r="Y19">
        <v>3119019</v>
      </c>
      <c r="Z19">
        <v>220.78899999999999</v>
      </c>
      <c r="AA19">
        <v>3118586</v>
      </c>
      <c r="AB19">
        <v>3119452</v>
      </c>
    </row>
    <row r="20" spans="1:28" x14ac:dyDescent="0.3">
      <c r="A20" s="45">
        <v>2012</v>
      </c>
      <c r="B20" s="43">
        <v>313830990</v>
      </c>
      <c r="C20" s="33">
        <v>3138309.9</v>
      </c>
      <c r="F20">
        <f t="shared" si="1"/>
        <v>2012</v>
      </c>
      <c r="G20" s="33">
        <f t="shared" si="2"/>
        <v>3138309.9</v>
      </c>
      <c r="H20" s="33">
        <f t="shared" si="0"/>
        <v>3140458</v>
      </c>
      <c r="I20" s="47">
        <f t="shared" si="3"/>
        <v>6.8447669874797685E-4</v>
      </c>
      <c r="L20">
        <v>12</v>
      </c>
      <c r="M20">
        <v>0.31178610000000001</v>
      </c>
      <c r="N20">
        <v>5.8699999999999997E-5</v>
      </c>
      <c r="O20">
        <v>0.31167099999999998</v>
      </c>
      <c r="P20">
        <v>0.31190129999999999</v>
      </c>
      <c r="R20">
        <v>12</v>
      </c>
      <c r="S20">
        <v>0.16301060000000001</v>
      </c>
      <c r="T20">
        <v>7.47E-5</v>
      </c>
      <c r="U20">
        <v>0.16286400000000001</v>
      </c>
      <c r="V20">
        <v>0.1631571</v>
      </c>
      <c r="X20">
        <v>12</v>
      </c>
      <c r="Y20">
        <v>3140458</v>
      </c>
      <c r="Z20">
        <v>225.49770000000001</v>
      </c>
      <c r="AA20">
        <v>3140016</v>
      </c>
      <c r="AB20">
        <v>3140900</v>
      </c>
    </row>
    <row r="21" spans="1:28" x14ac:dyDescent="0.3">
      <c r="A21" s="45">
        <v>2013</v>
      </c>
      <c r="B21" s="43">
        <v>315993715</v>
      </c>
      <c r="C21" s="33">
        <v>3159937.15</v>
      </c>
      <c r="F21">
        <f t="shared" si="1"/>
        <v>2013</v>
      </c>
      <c r="G21" s="33">
        <f t="shared" si="2"/>
        <v>3159937.15</v>
      </c>
      <c r="H21" s="33">
        <f t="shared" si="0"/>
        <v>3161780</v>
      </c>
      <c r="I21" s="47">
        <f t="shared" si="3"/>
        <v>5.8319197899239642E-4</v>
      </c>
      <c r="L21">
        <v>13</v>
      </c>
      <c r="M21">
        <v>0.31513960000000002</v>
      </c>
      <c r="N21">
        <v>5.66E-5</v>
      </c>
      <c r="O21">
        <v>0.31502859999999999</v>
      </c>
      <c r="P21">
        <v>0.31525069999999999</v>
      </c>
      <c r="R21">
        <v>13</v>
      </c>
      <c r="S21">
        <v>0.16503909999999999</v>
      </c>
      <c r="T21">
        <v>7.64E-5</v>
      </c>
      <c r="U21">
        <v>0.16488929999999999</v>
      </c>
      <c r="V21">
        <v>0.1651888</v>
      </c>
      <c r="X21">
        <v>13</v>
      </c>
      <c r="Y21">
        <v>3161780</v>
      </c>
      <c r="Z21">
        <v>233.6206</v>
      </c>
      <c r="AA21">
        <v>3161322</v>
      </c>
      <c r="AB21">
        <v>3162238</v>
      </c>
    </row>
    <row r="22" spans="1:28" x14ac:dyDescent="0.3">
      <c r="A22" s="45">
        <v>2014</v>
      </c>
      <c r="B22" s="43">
        <v>318301008</v>
      </c>
      <c r="C22" s="33">
        <v>3183010.08</v>
      </c>
      <c r="F22">
        <f t="shared" si="1"/>
        <v>2014</v>
      </c>
      <c r="G22" s="33">
        <f t="shared" si="2"/>
        <v>3183010.08</v>
      </c>
      <c r="H22" s="33">
        <f t="shared" si="0"/>
        <v>3183341</v>
      </c>
      <c r="I22" s="47">
        <f t="shared" si="3"/>
        <v>1.0396448383221127E-4</v>
      </c>
      <c r="L22">
        <v>14</v>
      </c>
      <c r="M22">
        <v>0.3185209</v>
      </c>
      <c r="N22">
        <v>5.6499999999999998E-5</v>
      </c>
      <c r="O22">
        <v>0.31841009999999997</v>
      </c>
      <c r="P22">
        <v>0.31863170000000002</v>
      </c>
      <c r="R22">
        <v>14</v>
      </c>
      <c r="S22">
        <v>0.16691839999999999</v>
      </c>
      <c r="T22">
        <v>7.5599999999999994E-5</v>
      </c>
      <c r="U22">
        <v>0.1667701</v>
      </c>
      <c r="V22">
        <v>0.16706679999999999</v>
      </c>
      <c r="X22">
        <v>14</v>
      </c>
      <c r="Y22">
        <v>3183341</v>
      </c>
      <c r="Z22">
        <v>243.71940000000001</v>
      </c>
      <c r="AA22">
        <v>3182863</v>
      </c>
      <c r="AB22">
        <v>3183819</v>
      </c>
    </row>
    <row r="23" spans="1:28" x14ac:dyDescent="0.3">
      <c r="A23" s="45">
        <v>2015</v>
      </c>
      <c r="B23" s="43">
        <v>320635163</v>
      </c>
      <c r="C23" s="33">
        <v>3206351.63</v>
      </c>
      <c r="F23">
        <f t="shared" si="1"/>
        <v>2015</v>
      </c>
      <c r="G23" s="33">
        <f t="shared" si="2"/>
        <v>3206351.63</v>
      </c>
      <c r="H23" s="33">
        <f t="shared" si="0"/>
        <v>3204615</v>
      </c>
      <c r="I23" s="47">
        <f t="shared" si="3"/>
        <v>-5.4162181831563135E-4</v>
      </c>
      <c r="L23">
        <v>15</v>
      </c>
      <c r="M23">
        <v>0.32190489999999999</v>
      </c>
      <c r="N23">
        <v>5.4599999999999999E-5</v>
      </c>
      <c r="O23">
        <v>0.32179790000000003</v>
      </c>
      <c r="P23">
        <v>0.32201190000000002</v>
      </c>
      <c r="R23">
        <v>15</v>
      </c>
      <c r="S23">
        <v>0.168762</v>
      </c>
      <c r="T23">
        <v>7.8700000000000002E-5</v>
      </c>
      <c r="U23">
        <v>0.16860749999999999</v>
      </c>
      <c r="V23">
        <v>0.16891639999999999</v>
      </c>
      <c r="X23">
        <v>15</v>
      </c>
      <c r="Y23">
        <v>3204615</v>
      </c>
      <c r="Z23">
        <v>262.34289999999999</v>
      </c>
      <c r="AA23">
        <v>3204101</v>
      </c>
      <c r="AB23">
        <v>3205130</v>
      </c>
    </row>
    <row r="24" spans="1:28" x14ac:dyDescent="0.3">
      <c r="A24" s="45">
        <v>2016</v>
      </c>
      <c r="B24" s="43">
        <v>322941311</v>
      </c>
      <c r="C24" s="33">
        <v>3229413.11</v>
      </c>
      <c r="F24">
        <f t="shared" si="1"/>
        <v>2016</v>
      </c>
      <c r="G24" s="33">
        <f t="shared" si="2"/>
        <v>3229413.11</v>
      </c>
      <c r="H24" s="33">
        <f t="shared" si="0"/>
        <v>3225531</v>
      </c>
      <c r="I24" s="47">
        <f t="shared" si="3"/>
        <v>-1.2021100638932719E-3</v>
      </c>
      <c r="L24">
        <v>16</v>
      </c>
      <c r="M24">
        <v>0.32528049999999997</v>
      </c>
      <c r="N24">
        <v>5.8799999999999999E-5</v>
      </c>
      <c r="O24">
        <v>0.32516529999999999</v>
      </c>
      <c r="P24">
        <v>0.32539580000000001</v>
      </c>
      <c r="R24">
        <v>16</v>
      </c>
      <c r="S24">
        <v>0.17046330000000001</v>
      </c>
      <c r="T24">
        <v>7.9699999999999999E-5</v>
      </c>
      <c r="U24">
        <v>0.17030699999999999</v>
      </c>
      <c r="V24">
        <v>0.17061970000000001</v>
      </c>
      <c r="X24">
        <v>16</v>
      </c>
      <c r="Y24">
        <v>3225531</v>
      </c>
      <c r="Z24">
        <v>255.20580000000001</v>
      </c>
      <c r="AA24">
        <v>3225030</v>
      </c>
      <c r="AB24">
        <v>3226031</v>
      </c>
    </row>
    <row r="25" spans="1:28" x14ac:dyDescent="0.3">
      <c r="A25" s="45">
        <v>2017</v>
      </c>
      <c r="B25" s="43">
        <v>324985539</v>
      </c>
      <c r="C25" s="33">
        <v>3249855.39</v>
      </c>
      <c r="F25">
        <f t="shared" si="1"/>
        <v>2017</v>
      </c>
      <c r="G25" s="33">
        <f t="shared" si="2"/>
        <v>3249855.39</v>
      </c>
      <c r="H25" s="33">
        <f t="shared" si="0"/>
        <v>3245473</v>
      </c>
      <c r="I25" s="47">
        <f t="shared" si="3"/>
        <v>-1.3484876937863166E-3</v>
      </c>
      <c r="L25">
        <v>17</v>
      </c>
      <c r="M25">
        <v>0.32849200000000001</v>
      </c>
      <c r="N25">
        <v>5.7599999999999997E-5</v>
      </c>
      <c r="O25">
        <v>0.32837899999999998</v>
      </c>
      <c r="P25">
        <v>0.32860499999999998</v>
      </c>
      <c r="R25">
        <v>17</v>
      </c>
      <c r="S25">
        <v>0.1720834</v>
      </c>
      <c r="T25">
        <v>7.8100000000000001E-5</v>
      </c>
      <c r="U25">
        <v>0.17193030000000001</v>
      </c>
      <c r="V25">
        <v>0.17223649999999999</v>
      </c>
      <c r="X25">
        <v>17</v>
      </c>
      <c r="Y25">
        <v>3245473</v>
      </c>
      <c r="Z25">
        <v>258.09109999999998</v>
      </c>
      <c r="AA25">
        <v>3244967</v>
      </c>
      <c r="AB25">
        <v>3245979</v>
      </c>
    </row>
    <row r="26" spans="1:28" x14ac:dyDescent="0.3">
      <c r="A26" s="45">
        <v>2018</v>
      </c>
      <c r="B26" s="43">
        <v>326687501</v>
      </c>
      <c r="C26" s="33">
        <v>3266875.01</v>
      </c>
      <c r="F26">
        <f t="shared" si="1"/>
        <v>2018</v>
      </c>
      <c r="G26" s="33">
        <f t="shared" si="2"/>
        <v>3266875.01</v>
      </c>
      <c r="H26" s="33">
        <f t="shared" si="0"/>
        <v>3264990</v>
      </c>
      <c r="I26" s="47">
        <f t="shared" si="3"/>
        <v>-5.7700707686388552E-4</v>
      </c>
      <c r="L26">
        <v>18</v>
      </c>
      <c r="M26">
        <v>0.3315573</v>
      </c>
      <c r="N26">
        <v>5.9299999999999998E-5</v>
      </c>
      <c r="O26">
        <v>0.33144099999999999</v>
      </c>
      <c r="P26">
        <v>0.33167360000000001</v>
      </c>
      <c r="R26">
        <v>18</v>
      </c>
      <c r="S26">
        <v>0.17364379999999999</v>
      </c>
      <c r="T26">
        <v>7.3100000000000001E-5</v>
      </c>
      <c r="U26">
        <v>0.1735004</v>
      </c>
      <c r="V26">
        <v>0.1737872</v>
      </c>
      <c r="X26">
        <v>18</v>
      </c>
      <c r="Y26">
        <v>3264990</v>
      </c>
      <c r="Z26">
        <v>264.4821</v>
      </c>
      <c r="AA26">
        <v>3264471</v>
      </c>
      <c r="AB26">
        <v>3265509</v>
      </c>
    </row>
    <row r="27" spans="1:28" x14ac:dyDescent="0.3">
      <c r="A27" s="45">
        <v>2019</v>
      </c>
      <c r="B27" s="43">
        <v>328239523</v>
      </c>
      <c r="C27" s="33">
        <v>3282395.23</v>
      </c>
      <c r="F27">
        <f t="shared" si="1"/>
        <v>2019</v>
      </c>
      <c r="G27" s="33">
        <f t="shared" si="2"/>
        <v>3282395.23</v>
      </c>
      <c r="H27" s="33">
        <f t="shared" si="0"/>
        <v>3283622</v>
      </c>
      <c r="I27" s="47">
        <f t="shared" si="3"/>
        <v>3.7374231743567902E-4</v>
      </c>
      <c r="L27">
        <v>19</v>
      </c>
      <c r="M27">
        <v>0.33331759999999999</v>
      </c>
      <c r="N27">
        <v>5.5399999999999998E-5</v>
      </c>
      <c r="O27">
        <v>0.33320899999999998</v>
      </c>
      <c r="P27">
        <v>0.33342630000000001</v>
      </c>
      <c r="R27">
        <v>19</v>
      </c>
      <c r="S27">
        <v>0.1749415</v>
      </c>
      <c r="T27">
        <v>6.8899999999999994E-5</v>
      </c>
      <c r="U27">
        <v>0.1748063</v>
      </c>
      <c r="V27">
        <v>0.1750768</v>
      </c>
      <c r="X27">
        <v>19</v>
      </c>
      <c r="Y27">
        <v>3283622</v>
      </c>
      <c r="Z27">
        <v>276.36470000000003</v>
      </c>
      <c r="AA27">
        <v>3283080</v>
      </c>
      <c r="AB27">
        <v>3284164</v>
      </c>
    </row>
    <row r="28" spans="1:28" x14ac:dyDescent="0.3">
      <c r="A28" s="45">
        <v>2020</v>
      </c>
      <c r="B28" s="44">
        <v>331526933</v>
      </c>
      <c r="C28" s="33">
        <v>3315269.33</v>
      </c>
      <c r="F28">
        <f t="shared" si="1"/>
        <v>2020</v>
      </c>
      <c r="G28" s="33">
        <f t="shared" si="2"/>
        <v>3315269.33</v>
      </c>
      <c r="H28" s="33">
        <f t="shared" si="0"/>
        <v>3301389</v>
      </c>
      <c r="I28" s="47">
        <f t="shared" si="3"/>
        <v>-4.1867880459655069E-3</v>
      </c>
      <c r="L28">
        <v>20</v>
      </c>
      <c r="M28">
        <v>0.33605970000000002</v>
      </c>
      <c r="N28">
        <v>5.7299999999999997E-5</v>
      </c>
      <c r="O28">
        <v>0.3359473</v>
      </c>
      <c r="P28">
        <v>0.33617200000000003</v>
      </c>
      <c r="R28">
        <v>20</v>
      </c>
      <c r="S28">
        <v>0.1763778</v>
      </c>
      <c r="T28">
        <v>7.4900000000000005E-5</v>
      </c>
      <c r="U28">
        <v>0.1762309</v>
      </c>
      <c r="V28">
        <v>0.17652470000000001</v>
      </c>
      <c r="X28">
        <v>20</v>
      </c>
      <c r="Y28">
        <v>3301389</v>
      </c>
      <c r="Z28">
        <v>273.35410000000002</v>
      </c>
      <c r="AA28">
        <v>3300853</v>
      </c>
      <c r="AB28">
        <v>3301926</v>
      </c>
    </row>
    <row r="29" spans="1:28" x14ac:dyDescent="0.3">
      <c r="L29">
        <v>21</v>
      </c>
      <c r="M29">
        <v>0.33859860000000003</v>
      </c>
      <c r="N29">
        <v>5.7899999999999998E-5</v>
      </c>
      <c r="O29">
        <v>0.33848499999999998</v>
      </c>
      <c r="P29">
        <v>0.33871220000000002</v>
      </c>
      <c r="R29">
        <v>21</v>
      </c>
      <c r="S29">
        <v>0.17774870000000001</v>
      </c>
      <c r="T29">
        <v>6.4700000000000001E-5</v>
      </c>
      <c r="U29">
        <v>0.1776218</v>
      </c>
      <c r="V29">
        <v>0.17787559999999999</v>
      </c>
      <c r="X29">
        <v>21</v>
      </c>
      <c r="Y29">
        <v>3318777</v>
      </c>
      <c r="Z29">
        <v>282.98559999999998</v>
      </c>
      <c r="AA29">
        <v>3318222</v>
      </c>
      <c r="AB29">
        <v>3319333</v>
      </c>
    </row>
    <row r="30" spans="1:28" x14ac:dyDescent="0.3">
      <c r="L30">
        <v>22</v>
      </c>
      <c r="M30">
        <v>0.34089419999999998</v>
      </c>
      <c r="N30">
        <v>5.5600000000000003E-5</v>
      </c>
      <c r="O30">
        <v>0.34078520000000001</v>
      </c>
      <c r="P30">
        <v>0.34100320000000001</v>
      </c>
      <c r="R30">
        <v>22</v>
      </c>
      <c r="S30">
        <v>0.17904410000000001</v>
      </c>
      <c r="T30">
        <v>6.8200000000000004E-5</v>
      </c>
      <c r="U30">
        <v>0.1789104</v>
      </c>
      <c r="V30">
        <v>0.1791779</v>
      </c>
      <c r="X30">
        <v>22</v>
      </c>
      <c r="Y30">
        <v>3329332</v>
      </c>
      <c r="Z30">
        <v>297.14030000000002</v>
      </c>
      <c r="AA30">
        <v>3328749</v>
      </c>
      <c r="AB30">
        <v>3329915</v>
      </c>
    </row>
    <row r="31" spans="1:28" x14ac:dyDescent="0.3">
      <c r="L31">
        <v>23</v>
      </c>
      <c r="M31">
        <v>0.34323930000000002</v>
      </c>
      <c r="N31">
        <v>5.8999999999999998E-5</v>
      </c>
      <c r="O31">
        <v>0.34312369999999998</v>
      </c>
      <c r="P31">
        <v>0.34335500000000002</v>
      </c>
      <c r="R31">
        <v>23</v>
      </c>
      <c r="S31">
        <v>0.18032049999999999</v>
      </c>
      <c r="T31">
        <v>6.4800000000000003E-5</v>
      </c>
      <c r="U31">
        <v>0.1801933</v>
      </c>
      <c r="V31">
        <v>0.18044760000000001</v>
      </c>
      <c r="X31">
        <v>23</v>
      </c>
      <c r="Y31">
        <v>3342356</v>
      </c>
      <c r="Z31">
        <v>298.3612</v>
      </c>
      <c r="AA31">
        <v>3341771</v>
      </c>
      <c r="AB31">
        <v>3342941</v>
      </c>
    </row>
    <row r="32" spans="1:28" x14ac:dyDescent="0.3">
      <c r="A32" s="21" t="s">
        <v>379</v>
      </c>
      <c r="B32" s="21"/>
      <c r="C32" s="21"/>
      <c r="L32">
        <v>24</v>
      </c>
      <c r="M32">
        <v>0.34544809999999998</v>
      </c>
      <c r="N32">
        <v>5.9200000000000002E-5</v>
      </c>
      <c r="O32">
        <v>0.34533190000000002</v>
      </c>
      <c r="P32">
        <v>0.34556429999999999</v>
      </c>
      <c r="R32">
        <v>24</v>
      </c>
      <c r="S32">
        <v>0.18152889999999999</v>
      </c>
      <c r="T32">
        <v>5.77E-5</v>
      </c>
      <c r="U32">
        <v>0.18141579999999999</v>
      </c>
      <c r="V32">
        <v>0.181642</v>
      </c>
      <c r="X32">
        <v>24</v>
      </c>
      <c r="Y32">
        <v>3354424</v>
      </c>
      <c r="Z32">
        <v>297.68349999999998</v>
      </c>
      <c r="AA32">
        <v>3353840</v>
      </c>
      <c r="AB32">
        <v>3355008</v>
      </c>
    </row>
    <row r="33" spans="1:54" x14ac:dyDescent="0.3">
      <c r="B33" t="s">
        <v>383</v>
      </c>
      <c r="C33" t="s">
        <v>384</v>
      </c>
      <c r="D33" t="s">
        <v>385</v>
      </c>
      <c r="F33" s="2" t="s">
        <v>560</v>
      </c>
      <c r="L33">
        <v>25</v>
      </c>
      <c r="M33">
        <v>0.34748509999999999</v>
      </c>
      <c r="N33">
        <v>5.7899999999999998E-5</v>
      </c>
      <c r="O33">
        <v>0.3473714</v>
      </c>
      <c r="P33">
        <v>0.34759869999999998</v>
      </c>
      <c r="R33">
        <v>25</v>
      </c>
      <c r="S33">
        <v>0.18269199999999999</v>
      </c>
      <c r="T33">
        <v>6.1799999999999998E-5</v>
      </c>
      <c r="U33">
        <v>0.18257080000000001</v>
      </c>
      <c r="V33">
        <v>0.18281310000000001</v>
      </c>
      <c r="X33">
        <v>25</v>
      </c>
      <c r="Y33">
        <v>3365661</v>
      </c>
      <c r="Z33">
        <v>298.83940000000001</v>
      </c>
      <c r="AA33">
        <v>3365075</v>
      </c>
      <c r="AB33">
        <v>3366247</v>
      </c>
    </row>
    <row r="34" spans="1:54" x14ac:dyDescent="0.3">
      <c r="A34" t="s">
        <v>162</v>
      </c>
      <c r="B34" t="str">
        <f>ROUND(Sheet1!B10*100,1)&amp;" ("&amp;ROUND(Sheet1!D10*100,1)&amp;"-"&amp;ROUND(Sheet1!E10*100,1)&amp;")"</f>
        <v>33.4 (30.3-36.6)</v>
      </c>
      <c r="D34" s="26">
        <f>M26*100</f>
        <v>33.155729999999998</v>
      </c>
      <c r="G34" t="s">
        <v>386</v>
      </c>
      <c r="H34" t="s">
        <v>387</v>
      </c>
      <c r="I34" t="s">
        <v>388</v>
      </c>
      <c r="J34" t="s">
        <v>389</v>
      </c>
      <c r="L34">
        <v>26</v>
      </c>
      <c r="M34">
        <v>0.3494119</v>
      </c>
      <c r="N34">
        <v>5.4799999999999997E-5</v>
      </c>
      <c r="O34">
        <v>0.34930430000000001</v>
      </c>
      <c r="P34">
        <v>0.34951939999999998</v>
      </c>
      <c r="R34">
        <v>26</v>
      </c>
      <c r="S34">
        <v>0.1838099</v>
      </c>
      <c r="T34">
        <v>5.6199999999999997E-5</v>
      </c>
      <c r="U34">
        <v>0.18369969999999999</v>
      </c>
      <c r="V34">
        <v>0.1839201</v>
      </c>
      <c r="X34">
        <v>26</v>
      </c>
      <c r="Y34">
        <v>3376226</v>
      </c>
      <c r="Z34">
        <v>312.63679999999999</v>
      </c>
      <c r="AA34">
        <v>3375613</v>
      </c>
      <c r="AB34">
        <v>3376840</v>
      </c>
    </row>
    <row r="35" spans="1:54" x14ac:dyDescent="0.3">
      <c r="A35" t="s">
        <v>382</v>
      </c>
      <c r="D35" s="26"/>
      <c r="L35">
        <v>27</v>
      </c>
      <c r="M35">
        <v>0.35119210000000001</v>
      </c>
      <c r="N35">
        <v>5.94E-5</v>
      </c>
      <c r="O35">
        <v>0.35107559999999999</v>
      </c>
      <c r="P35">
        <v>0.35130860000000003</v>
      </c>
      <c r="R35">
        <v>27</v>
      </c>
      <c r="S35">
        <v>0.1848957</v>
      </c>
      <c r="T35">
        <v>5.4799999999999997E-5</v>
      </c>
      <c r="U35">
        <v>0.18478810000000001</v>
      </c>
      <c r="V35">
        <v>0.18500330000000001</v>
      </c>
      <c r="X35">
        <v>27</v>
      </c>
      <c r="Y35">
        <v>3385974</v>
      </c>
      <c r="Z35">
        <v>334.78030000000001</v>
      </c>
      <c r="AA35">
        <v>3385318</v>
      </c>
      <c r="AB35">
        <v>3386631</v>
      </c>
    </row>
    <row r="36" spans="1:54" x14ac:dyDescent="0.3">
      <c r="A36" t="s">
        <v>163</v>
      </c>
      <c r="B36" t="str">
        <f>ROUND(Sheet1!I74*100,1)&amp;" ("&amp;ROUND(Sheet1!K74*100,1)&amp;"-"&amp;ROUND(Sheet1!L74*100,1)&amp;")"</f>
        <v>19.6 (14.9-25.4)</v>
      </c>
      <c r="D36" s="26">
        <f>G36*100</f>
        <v>21.768519999999999</v>
      </c>
      <c r="F36" t="s">
        <v>390</v>
      </c>
      <c r="G36">
        <v>0.2176852</v>
      </c>
      <c r="H36">
        <v>1.076E-4</v>
      </c>
      <c r="I36">
        <v>0.21746499999999999</v>
      </c>
      <c r="J36">
        <v>0.2179053</v>
      </c>
      <c r="L36">
        <v>28</v>
      </c>
      <c r="M36">
        <v>0.35287350000000001</v>
      </c>
      <c r="N36">
        <v>6.0399999999999998E-5</v>
      </c>
      <c r="O36">
        <v>0.35275509999999999</v>
      </c>
      <c r="P36">
        <v>0.35299199999999997</v>
      </c>
      <c r="R36">
        <v>28</v>
      </c>
      <c r="S36">
        <v>0.18584999999999999</v>
      </c>
      <c r="T36">
        <v>5.7099999999999999E-5</v>
      </c>
      <c r="U36">
        <v>0.18573790000000001</v>
      </c>
      <c r="V36">
        <v>0.18596209999999999</v>
      </c>
      <c r="X36">
        <v>28</v>
      </c>
      <c r="Y36">
        <v>3394847</v>
      </c>
      <c r="Z36">
        <v>336.71379999999999</v>
      </c>
      <c r="AA36">
        <v>3394186</v>
      </c>
      <c r="AB36">
        <v>3395507</v>
      </c>
    </row>
    <row r="37" spans="1:54" x14ac:dyDescent="0.3">
      <c r="A37" t="s">
        <v>164</v>
      </c>
      <c r="B37" t="str">
        <f>ROUND(Sheet1!I75*100,1)&amp;" ("&amp;ROUND(Sheet1!K75*100,1)&amp;"-"&amp;ROUND(Sheet1!L75*100,1)&amp;")"</f>
        <v>29.3 (26.2-32.5)</v>
      </c>
      <c r="D37" s="26">
        <f t="shared" ref="D37:D42" si="5">G37*100</f>
        <v>26.8598</v>
      </c>
      <c r="F37" t="s">
        <v>391</v>
      </c>
      <c r="G37">
        <v>0.268598</v>
      </c>
      <c r="H37">
        <v>1.45E-4</v>
      </c>
      <c r="I37">
        <v>0.26830150000000003</v>
      </c>
      <c r="J37">
        <v>0.26889449999999998</v>
      </c>
      <c r="L37">
        <v>29</v>
      </c>
      <c r="M37">
        <v>0.35449890000000001</v>
      </c>
      <c r="N37">
        <v>6.2399999999999999E-5</v>
      </c>
      <c r="O37">
        <v>0.35437649999999998</v>
      </c>
      <c r="P37">
        <v>0.35462129999999997</v>
      </c>
      <c r="R37">
        <v>29</v>
      </c>
      <c r="S37">
        <v>0.18677240000000001</v>
      </c>
      <c r="T37">
        <v>6.2600000000000004E-5</v>
      </c>
      <c r="U37">
        <v>0.1866496</v>
      </c>
      <c r="V37">
        <v>0.18689529999999999</v>
      </c>
      <c r="X37">
        <v>29</v>
      </c>
      <c r="Y37">
        <v>3402980</v>
      </c>
      <c r="Z37">
        <v>347.22460000000001</v>
      </c>
      <c r="AA37">
        <v>3402299</v>
      </c>
      <c r="AB37">
        <v>3403661</v>
      </c>
    </row>
    <row r="38" spans="1:54" x14ac:dyDescent="0.3">
      <c r="A38" t="s">
        <v>165</v>
      </c>
      <c r="B38" t="str">
        <f>ROUND(Sheet1!I76*100,1)&amp;" ("&amp;ROUND(Sheet1!K76*100,1)&amp;"-"&amp;ROUND(Sheet1!L76*100,1)&amp;")"</f>
        <v>36.5 (29.4-44.1)</v>
      </c>
      <c r="D38" s="26">
        <f t="shared" si="5"/>
        <v>30.164239999999999</v>
      </c>
      <c r="F38" t="s">
        <v>392</v>
      </c>
      <c r="G38">
        <v>0.30164239999999998</v>
      </c>
      <c r="H38">
        <v>1.0840000000000001E-4</v>
      </c>
      <c r="I38">
        <v>0.30142069999999999</v>
      </c>
      <c r="J38">
        <v>0.30186420000000003</v>
      </c>
      <c r="L38">
        <v>30</v>
      </c>
      <c r="M38">
        <v>0.35602220000000001</v>
      </c>
      <c r="N38">
        <v>5.9599999999999999E-5</v>
      </c>
      <c r="O38">
        <v>0.35590519999999998</v>
      </c>
      <c r="P38">
        <v>0.35613919999999999</v>
      </c>
      <c r="R38">
        <v>30</v>
      </c>
      <c r="S38">
        <v>0.18772430000000001</v>
      </c>
      <c r="T38">
        <v>6.1699999999999995E-5</v>
      </c>
      <c r="U38">
        <v>0.1876033</v>
      </c>
      <c r="V38">
        <v>0.18784529999999999</v>
      </c>
      <c r="X38">
        <v>30</v>
      </c>
      <c r="Y38">
        <v>3410193</v>
      </c>
      <c r="Z38">
        <v>351.1567</v>
      </c>
      <c r="AA38">
        <v>3409504</v>
      </c>
      <c r="AB38">
        <v>3410881</v>
      </c>
      <c r="AE38" s="21" t="s">
        <v>627</v>
      </c>
    </row>
    <row r="39" spans="1:54" x14ac:dyDescent="0.3">
      <c r="A39" t="s">
        <v>166</v>
      </c>
      <c r="B39" t="str">
        <f>ROUND(Sheet1!I77*100,1)&amp;" ("&amp;ROUND(Sheet1!K77*100,1)&amp;"-"&amp;ROUND(Sheet1!L77*100,1)&amp;")"</f>
        <v>39.6 (31.6-48.1)</v>
      </c>
      <c r="D39" s="26">
        <f t="shared" si="5"/>
        <v>38.355379999999997</v>
      </c>
      <c r="F39" t="s">
        <v>393</v>
      </c>
      <c r="G39">
        <v>0.3835538</v>
      </c>
      <c r="H39">
        <v>1.7479999999999999E-4</v>
      </c>
      <c r="I39">
        <v>0.38319639999999999</v>
      </c>
      <c r="J39">
        <v>0.38391120000000001</v>
      </c>
      <c r="L39">
        <v>31</v>
      </c>
      <c r="M39">
        <v>0.35742279999999998</v>
      </c>
      <c r="N39">
        <v>5.8499999999999999E-5</v>
      </c>
      <c r="O39">
        <v>0.35730810000000002</v>
      </c>
      <c r="P39">
        <v>0.35753750000000001</v>
      </c>
      <c r="R39">
        <v>31</v>
      </c>
      <c r="S39">
        <v>0.18858269999999999</v>
      </c>
      <c r="T39">
        <v>6.2399999999999999E-5</v>
      </c>
      <c r="U39">
        <v>0.1884603</v>
      </c>
      <c r="V39">
        <v>0.18870509999999999</v>
      </c>
      <c r="X39">
        <v>31</v>
      </c>
      <c r="Y39">
        <v>3416491</v>
      </c>
      <c r="Z39">
        <v>362.07139999999998</v>
      </c>
      <c r="AA39">
        <v>3415781</v>
      </c>
      <c r="AB39">
        <v>3417201</v>
      </c>
      <c r="AE39" s="2" t="s">
        <v>626</v>
      </c>
      <c r="AN39" s="2" t="s">
        <v>633</v>
      </c>
      <c r="AZ39" s="2" t="s">
        <v>653</v>
      </c>
    </row>
    <row r="40" spans="1:54" x14ac:dyDescent="0.3">
      <c r="A40" t="s">
        <v>167</v>
      </c>
      <c r="B40" t="str">
        <f>ROUND(Sheet1!I78*100,1)&amp;" ("&amp;ROUND(Sheet1!K78*100,1)&amp;"-"&amp;ROUND(Sheet1!L78*100,1)&amp;")"</f>
        <v>39.3 (32.6-46.4)</v>
      </c>
      <c r="D40" s="26">
        <f t="shared" si="5"/>
        <v>43.541049999999998</v>
      </c>
      <c r="F40" t="s">
        <v>394</v>
      </c>
      <c r="G40">
        <v>0.43541049999999998</v>
      </c>
      <c r="H40">
        <v>1.4970000000000001E-4</v>
      </c>
      <c r="I40">
        <v>0.4351043</v>
      </c>
      <c r="J40">
        <v>0.43571660000000001</v>
      </c>
      <c r="L40">
        <v>32</v>
      </c>
      <c r="M40">
        <v>0.35870619999999998</v>
      </c>
      <c r="N40">
        <v>5.6700000000000003E-5</v>
      </c>
      <c r="O40">
        <v>0.3585951</v>
      </c>
      <c r="P40">
        <v>0.35881740000000001</v>
      </c>
      <c r="R40">
        <v>32</v>
      </c>
      <c r="S40">
        <v>0.1894141</v>
      </c>
      <c r="T40">
        <v>6.1799999999999998E-5</v>
      </c>
      <c r="U40">
        <v>0.18929299999999999</v>
      </c>
      <c r="V40">
        <v>0.18953529999999999</v>
      </c>
      <c r="X40">
        <v>32</v>
      </c>
      <c r="Y40">
        <v>3421922</v>
      </c>
      <c r="Z40">
        <v>354.37180000000001</v>
      </c>
      <c r="AA40">
        <v>3421227</v>
      </c>
      <c r="AB40">
        <v>3422617</v>
      </c>
      <c r="AE40" t="s">
        <v>433</v>
      </c>
      <c r="AF40" t="s">
        <v>621</v>
      </c>
      <c r="AG40" t="s">
        <v>622</v>
      </c>
      <c r="AH40" t="s">
        <v>623</v>
      </c>
      <c r="AI40" t="s">
        <v>624</v>
      </c>
      <c r="AJ40" t="s">
        <v>625</v>
      </c>
      <c r="AN40" t="s">
        <v>433</v>
      </c>
      <c r="AO40" t="s">
        <v>628</v>
      </c>
      <c r="AP40" t="s">
        <v>629</v>
      </c>
      <c r="AQ40" t="s">
        <v>630</v>
      </c>
      <c r="AR40" t="s">
        <v>631</v>
      </c>
      <c r="AS40" t="s">
        <v>632</v>
      </c>
      <c r="AV40" t="s">
        <v>433</v>
      </c>
      <c r="AW40" t="s">
        <v>651</v>
      </c>
      <c r="AZ40" t="s">
        <v>433</v>
      </c>
      <c r="BA40" t="s">
        <v>652</v>
      </c>
      <c r="BB40" t="s">
        <v>619</v>
      </c>
    </row>
    <row r="41" spans="1:54" x14ac:dyDescent="0.3">
      <c r="A41" t="s">
        <v>168</v>
      </c>
      <c r="B41" t="str">
        <f>ROUND(Sheet1!I79*100,1)&amp;" ("&amp;ROUND(Sheet1!K79*100,1)&amp;"-"&amp;ROUND(Sheet1!L79*100,1)&amp;")"</f>
        <v>47.2 (39.3-55.2)</v>
      </c>
      <c r="D41" s="26">
        <f t="shared" si="5"/>
        <v>42.184490000000004</v>
      </c>
      <c r="F41" t="s">
        <v>395</v>
      </c>
      <c r="G41">
        <v>0.42184490000000002</v>
      </c>
      <c r="H41">
        <v>1.8359999999999999E-4</v>
      </c>
      <c r="I41">
        <v>0.42146939999999999</v>
      </c>
      <c r="J41">
        <v>0.42222029999999999</v>
      </c>
      <c r="L41">
        <v>33</v>
      </c>
      <c r="M41">
        <v>0.35986950000000001</v>
      </c>
      <c r="N41">
        <v>5.9599999999999999E-5</v>
      </c>
      <c r="O41">
        <v>0.35975259999999998</v>
      </c>
      <c r="P41">
        <v>0.35998649999999999</v>
      </c>
      <c r="R41">
        <v>33</v>
      </c>
      <c r="S41">
        <v>0.19021769999999999</v>
      </c>
      <c r="T41">
        <v>5.52E-5</v>
      </c>
      <c r="U41">
        <v>0.19010949999999999</v>
      </c>
      <c r="V41">
        <v>0.19032589999999999</v>
      </c>
      <c r="X41">
        <v>33</v>
      </c>
      <c r="Y41">
        <v>3426521</v>
      </c>
      <c r="Z41">
        <v>363.49419999999998</v>
      </c>
      <c r="AA41">
        <v>3425808</v>
      </c>
      <c r="AB41">
        <v>3427234</v>
      </c>
      <c r="AE41" t="s">
        <v>433</v>
      </c>
      <c r="AF41" t="s">
        <v>213</v>
      </c>
      <c r="AG41" t="s">
        <v>214</v>
      </c>
      <c r="AH41" t="s">
        <v>215</v>
      </c>
      <c r="AI41" t="s">
        <v>216</v>
      </c>
      <c r="AJ41" t="s">
        <v>217</v>
      </c>
      <c r="AN41" t="s">
        <v>433</v>
      </c>
      <c r="AO41" t="s">
        <v>634</v>
      </c>
      <c r="AP41" t="s">
        <v>635</v>
      </c>
      <c r="AQ41" t="s">
        <v>636</v>
      </c>
      <c r="AR41" t="s">
        <v>637</v>
      </c>
      <c r="AS41" t="s">
        <v>638</v>
      </c>
    </row>
    <row r="42" spans="1:54" x14ac:dyDescent="0.3">
      <c r="A42" s="23" t="s">
        <v>169</v>
      </c>
      <c r="B42" t="str">
        <f>ROUND(Sheet1!I80*100,1)&amp;" ("&amp;ROUND(Sheet1!K80*100,1)&amp;"-"&amp;ROUND(Sheet1!L80*100,1)&amp;")"</f>
        <v>34.4 (27.5-42)</v>
      </c>
      <c r="D42" s="26">
        <f t="shared" si="5"/>
        <v>33.526679999999999</v>
      </c>
      <c r="F42" t="s">
        <v>396</v>
      </c>
      <c r="G42">
        <v>0.33526679999999998</v>
      </c>
      <c r="H42">
        <v>2.173E-4</v>
      </c>
      <c r="I42">
        <v>0.33482240000000002</v>
      </c>
      <c r="J42">
        <v>0.33571109999999998</v>
      </c>
      <c r="L42">
        <v>34</v>
      </c>
      <c r="M42">
        <v>0.36101549999999999</v>
      </c>
      <c r="N42">
        <v>5.6799999999999998E-5</v>
      </c>
      <c r="O42">
        <v>0.36090420000000001</v>
      </c>
      <c r="P42">
        <v>0.36112689999999997</v>
      </c>
      <c r="R42">
        <v>34</v>
      </c>
      <c r="S42">
        <v>0.19101299999999999</v>
      </c>
      <c r="T42">
        <v>5.5999999999999999E-5</v>
      </c>
      <c r="U42">
        <v>0.19090309999999999</v>
      </c>
      <c r="V42">
        <v>0.19112290000000001</v>
      </c>
      <c r="X42">
        <v>34</v>
      </c>
      <c r="Y42">
        <v>3430272</v>
      </c>
      <c r="Z42">
        <v>379.13869999999997</v>
      </c>
      <c r="AA42">
        <v>3429528</v>
      </c>
      <c r="AB42">
        <v>3431015</v>
      </c>
      <c r="AE42">
        <v>2020</v>
      </c>
      <c r="AF42">
        <v>41398784</v>
      </c>
      <c r="AG42">
        <v>24950410</v>
      </c>
      <c r="AH42">
        <v>12450390</v>
      </c>
      <c r="AI42">
        <v>4911704</v>
      </c>
      <c r="AJ42">
        <v>1910890</v>
      </c>
      <c r="AK42">
        <f>SUM(AF42:AJ42)</f>
        <v>85622178</v>
      </c>
      <c r="AN42">
        <v>2020</v>
      </c>
      <c r="AO42">
        <v>3863807</v>
      </c>
      <c r="AP42">
        <v>4261367</v>
      </c>
      <c r="AQ42">
        <v>3492943</v>
      </c>
      <c r="AR42">
        <v>2075600</v>
      </c>
      <c r="AS42">
        <v>1147417</v>
      </c>
      <c r="AT42">
        <f t="shared" ref="AT42:AT47" si="6">SUM(AQ42:AS42)</f>
        <v>6715960</v>
      </c>
      <c r="AV42">
        <v>20</v>
      </c>
      <c r="AW42">
        <v>291970</v>
      </c>
      <c r="AZ42">
        <v>20</v>
      </c>
      <c r="BA42">
        <v>5.80356E-2</v>
      </c>
      <c r="BB42" s="33">
        <v>14841133</v>
      </c>
    </row>
    <row r="43" spans="1:54" x14ac:dyDescent="0.3">
      <c r="L43">
        <v>35</v>
      </c>
      <c r="M43">
        <v>0.36212050000000001</v>
      </c>
      <c r="N43">
        <v>5.2899999999999998E-5</v>
      </c>
      <c r="O43">
        <v>0.36201670000000002</v>
      </c>
      <c r="P43">
        <v>0.3622243</v>
      </c>
      <c r="R43">
        <v>35</v>
      </c>
      <c r="S43">
        <v>0.19175690000000001</v>
      </c>
      <c r="T43">
        <v>6.0099999999999997E-5</v>
      </c>
      <c r="U43">
        <v>0.1916389</v>
      </c>
      <c r="V43">
        <v>0.19187480000000001</v>
      </c>
      <c r="X43">
        <v>35</v>
      </c>
      <c r="Y43">
        <v>3433257</v>
      </c>
      <c r="Z43">
        <v>391.25189999999998</v>
      </c>
      <c r="AA43">
        <v>3432490</v>
      </c>
      <c r="AB43">
        <v>3434025</v>
      </c>
      <c r="AE43">
        <v>2025</v>
      </c>
      <c r="AF43">
        <v>41838180</v>
      </c>
      <c r="AG43">
        <v>26618060</v>
      </c>
      <c r="AH43">
        <v>14320770</v>
      </c>
      <c r="AI43">
        <v>6062827</v>
      </c>
      <c r="AJ43">
        <v>2481850</v>
      </c>
      <c r="AN43">
        <v>2025</v>
      </c>
      <c r="AO43">
        <v>4023257</v>
      </c>
      <c r="AP43">
        <v>4642624</v>
      </c>
      <c r="AQ43">
        <v>3942623</v>
      </c>
      <c r="AR43">
        <v>2381363</v>
      </c>
      <c r="AS43">
        <v>1330427</v>
      </c>
      <c r="AT43">
        <f t="shared" si="6"/>
        <v>7654413</v>
      </c>
      <c r="AV43">
        <v>50</v>
      </c>
      <c r="AW43">
        <v>884040</v>
      </c>
      <c r="AZ43">
        <v>25</v>
      </c>
      <c r="BA43">
        <v>6.1798899999999997E-2</v>
      </c>
      <c r="BB43" s="33">
        <v>16320293</v>
      </c>
    </row>
    <row r="44" spans="1:54" x14ac:dyDescent="0.3">
      <c r="L44">
        <v>36</v>
      </c>
      <c r="M44">
        <v>0.36313319999999999</v>
      </c>
      <c r="N44">
        <v>4.9799999999999998E-5</v>
      </c>
      <c r="O44">
        <v>0.36303550000000001</v>
      </c>
      <c r="P44">
        <v>0.36323090000000002</v>
      </c>
      <c r="R44">
        <v>36</v>
      </c>
      <c r="S44">
        <v>0.19247059999999999</v>
      </c>
      <c r="T44">
        <v>6.1199999999999997E-5</v>
      </c>
      <c r="U44">
        <v>0.19235050000000001</v>
      </c>
      <c r="V44">
        <v>0.1925907</v>
      </c>
      <c r="X44">
        <v>36</v>
      </c>
      <c r="Y44">
        <v>3435266</v>
      </c>
      <c r="Z44">
        <v>400.72519999999997</v>
      </c>
      <c r="AA44">
        <v>3434480</v>
      </c>
      <c r="AB44">
        <v>3436052</v>
      </c>
      <c r="AE44">
        <v>2030</v>
      </c>
      <c r="AF44">
        <v>42351592</v>
      </c>
      <c r="AG44">
        <v>27837416</v>
      </c>
      <c r="AH44">
        <v>15742930</v>
      </c>
      <c r="AI44">
        <v>7009850</v>
      </c>
      <c r="AJ44">
        <v>3017633</v>
      </c>
      <c r="AN44">
        <v>2030</v>
      </c>
      <c r="AO44">
        <v>4161570</v>
      </c>
      <c r="AP44">
        <v>4934207</v>
      </c>
      <c r="AQ44">
        <v>4305934</v>
      </c>
      <c r="AR44">
        <v>2639860</v>
      </c>
      <c r="AS44">
        <v>1503807</v>
      </c>
      <c r="AT44">
        <f t="shared" si="6"/>
        <v>8449601</v>
      </c>
      <c r="AW44">
        <f>AW43/AW42</f>
        <v>3.0278453265746479</v>
      </c>
      <c r="AZ44">
        <v>30</v>
      </c>
      <c r="BA44">
        <v>6.4706700000000006E-2</v>
      </c>
      <c r="BB44" s="33">
        <v>17545376</v>
      </c>
    </row>
    <row r="45" spans="1:54" x14ac:dyDescent="0.3">
      <c r="A45" s="21" t="s">
        <v>397</v>
      </c>
      <c r="B45" s="21"/>
      <c r="L45">
        <v>37</v>
      </c>
      <c r="M45">
        <v>0.36405999999999999</v>
      </c>
      <c r="N45">
        <v>4.8399999999999997E-5</v>
      </c>
      <c r="O45">
        <v>0.36396499999999998</v>
      </c>
      <c r="P45">
        <v>0.36415500000000001</v>
      </c>
      <c r="R45">
        <v>37</v>
      </c>
      <c r="S45">
        <v>0.19313240000000001</v>
      </c>
      <c r="T45">
        <v>5.6700000000000003E-5</v>
      </c>
      <c r="U45">
        <v>0.1930211</v>
      </c>
      <c r="V45">
        <v>0.19324369999999999</v>
      </c>
      <c r="X45">
        <v>37</v>
      </c>
      <c r="Y45">
        <v>3436508</v>
      </c>
      <c r="Z45">
        <v>400.30259999999998</v>
      </c>
      <c r="AA45">
        <v>3435722</v>
      </c>
      <c r="AB45">
        <v>3437293</v>
      </c>
      <c r="AE45">
        <v>2035</v>
      </c>
      <c r="AF45">
        <v>42624044</v>
      </c>
      <c r="AG45">
        <v>28628584</v>
      </c>
      <c r="AH45">
        <v>16723233</v>
      </c>
      <c r="AI45">
        <v>7718030</v>
      </c>
      <c r="AJ45">
        <v>3451967</v>
      </c>
      <c r="AN45">
        <v>2035</v>
      </c>
      <c r="AO45">
        <v>4241917</v>
      </c>
      <c r="AP45">
        <v>5133130</v>
      </c>
      <c r="AQ45">
        <v>4584407</v>
      </c>
      <c r="AR45">
        <v>2841623</v>
      </c>
      <c r="AS45">
        <v>1643287</v>
      </c>
      <c r="AT45">
        <f t="shared" si="6"/>
        <v>9069317</v>
      </c>
      <c r="AZ45">
        <v>35</v>
      </c>
      <c r="BA45">
        <v>6.6892499999999994E-2</v>
      </c>
      <c r="BB45" s="33">
        <v>18444364</v>
      </c>
    </row>
    <row r="46" spans="1:54" x14ac:dyDescent="0.3">
      <c r="L46">
        <v>38</v>
      </c>
      <c r="M46">
        <v>0.36494789999999999</v>
      </c>
      <c r="N46">
        <v>4.9200000000000003E-5</v>
      </c>
      <c r="O46">
        <v>0.36485129999999999</v>
      </c>
      <c r="P46">
        <v>0.36504449999999999</v>
      </c>
      <c r="R46">
        <v>38</v>
      </c>
      <c r="S46">
        <v>0.193743</v>
      </c>
      <c r="T46">
        <v>6.2199999999999994E-5</v>
      </c>
      <c r="U46">
        <v>0.19362099999999999</v>
      </c>
      <c r="V46">
        <v>0.19386490000000001</v>
      </c>
      <c r="X46">
        <v>38</v>
      </c>
      <c r="Y46">
        <v>3436903</v>
      </c>
      <c r="Z46">
        <v>419.5831</v>
      </c>
      <c r="AA46">
        <v>3436080</v>
      </c>
      <c r="AB46">
        <v>3437726</v>
      </c>
      <c r="AE46">
        <v>2040</v>
      </c>
      <c r="AF46">
        <v>42607448</v>
      </c>
      <c r="AG46">
        <v>29032584</v>
      </c>
      <c r="AH46">
        <v>17336514</v>
      </c>
      <c r="AI46">
        <v>8179790</v>
      </c>
      <c r="AJ46">
        <v>3775973</v>
      </c>
      <c r="AN46">
        <v>2040</v>
      </c>
      <c r="AO46">
        <v>4282030</v>
      </c>
      <c r="AP46">
        <v>5248340</v>
      </c>
      <c r="AQ46">
        <v>4757620</v>
      </c>
      <c r="AR46">
        <v>2982053</v>
      </c>
      <c r="AS46">
        <v>1748167</v>
      </c>
      <c r="AT46">
        <f t="shared" si="6"/>
        <v>9487840</v>
      </c>
      <c r="AZ46">
        <v>40</v>
      </c>
      <c r="BA46">
        <v>6.8520300000000006E-2</v>
      </c>
      <c r="BB46" s="33">
        <v>19018210</v>
      </c>
    </row>
    <row r="47" spans="1:54" x14ac:dyDescent="0.3">
      <c r="B47" t="s">
        <v>377</v>
      </c>
      <c r="C47" t="s">
        <v>161</v>
      </c>
      <c r="L47">
        <v>39</v>
      </c>
      <c r="M47">
        <v>0.36574420000000002</v>
      </c>
      <c r="N47">
        <v>5.0000000000000002E-5</v>
      </c>
      <c r="O47">
        <v>0.36564609999999997</v>
      </c>
      <c r="P47">
        <v>0.36584240000000001</v>
      </c>
      <c r="R47">
        <v>39</v>
      </c>
      <c r="S47">
        <v>0.19426599999999999</v>
      </c>
      <c r="T47">
        <v>6.0600000000000003E-5</v>
      </c>
      <c r="U47">
        <v>0.19414719999999999</v>
      </c>
      <c r="V47">
        <v>0.1943848</v>
      </c>
      <c r="X47">
        <v>39</v>
      </c>
      <c r="Y47">
        <v>3436494</v>
      </c>
      <c r="Z47">
        <v>425.6653</v>
      </c>
      <c r="AA47">
        <v>3435659</v>
      </c>
      <c r="AB47">
        <v>3437329</v>
      </c>
      <c r="AE47">
        <v>2045</v>
      </c>
      <c r="AF47">
        <v>42609504</v>
      </c>
      <c r="AG47">
        <v>29436816</v>
      </c>
      <c r="AH47">
        <v>17843104</v>
      </c>
      <c r="AI47">
        <v>8572640</v>
      </c>
      <c r="AJ47">
        <v>4025470</v>
      </c>
      <c r="AN47">
        <v>2045</v>
      </c>
      <c r="AO47">
        <v>4319987</v>
      </c>
      <c r="AP47">
        <v>5351060</v>
      </c>
      <c r="AQ47">
        <v>4909184</v>
      </c>
      <c r="AR47">
        <v>3100230</v>
      </c>
      <c r="AS47">
        <v>1830863</v>
      </c>
      <c r="AT47">
        <f t="shared" si="6"/>
        <v>9840277</v>
      </c>
      <c r="AZ47">
        <v>45</v>
      </c>
      <c r="BA47">
        <v>7.0026699999999997E-2</v>
      </c>
      <c r="BB47" s="33">
        <v>19511324</v>
      </c>
    </row>
    <row r="48" spans="1:54" x14ac:dyDescent="0.3">
      <c r="A48" s="45">
        <v>2000</v>
      </c>
      <c r="B48">
        <f>M8*100</f>
        <v>27.135449999999999</v>
      </c>
      <c r="C48">
        <f>Sheet1!Y72*100</f>
        <v>27.791487999999966</v>
      </c>
      <c r="D48">
        <f>Sheet1!AC72*100</f>
        <v>24.739857999999966</v>
      </c>
      <c r="E48">
        <f>Sheet1!AD72*100</f>
        <v>30.988777999999961</v>
      </c>
      <c r="F48">
        <f>C48-D48</f>
        <v>3.0516299999999994</v>
      </c>
      <c r="G48">
        <f>E48-C48</f>
        <v>3.1972899999999953</v>
      </c>
      <c r="L48">
        <v>40</v>
      </c>
      <c r="M48">
        <v>0.36654179999999997</v>
      </c>
      <c r="N48">
        <v>5.1499999999999998E-5</v>
      </c>
      <c r="O48">
        <v>0.36644080000000001</v>
      </c>
      <c r="P48">
        <v>0.36664279999999999</v>
      </c>
      <c r="R48">
        <v>40</v>
      </c>
      <c r="S48">
        <v>0.19483500000000001</v>
      </c>
      <c r="T48">
        <v>6.1299999999999999E-5</v>
      </c>
      <c r="U48">
        <v>0.19471479999999999</v>
      </c>
      <c r="V48">
        <v>0.1949553</v>
      </c>
      <c r="X48">
        <v>40</v>
      </c>
      <c r="Y48">
        <v>3435238</v>
      </c>
      <c r="Z48">
        <v>437.05</v>
      </c>
      <c r="AA48">
        <v>3434381</v>
      </c>
      <c r="AB48">
        <v>3436095</v>
      </c>
      <c r="AE48">
        <v>2050</v>
      </c>
      <c r="AF48">
        <v>42524528</v>
      </c>
      <c r="AG48">
        <v>29637860</v>
      </c>
      <c r="AH48">
        <v>18149086</v>
      </c>
      <c r="AI48">
        <v>8824120</v>
      </c>
      <c r="AJ48">
        <v>4207044</v>
      </c>
      <c r="AK48">
        <f>SUM(AF48:AJ48)</f>
        <v>103342638</v>
      </c>
      <c r="AN48">
        <v>2050</v>
      </c>
      <c r="AO48">
        <v>4332840</v>
      </c>
      <c r="AP48">
        <v>5413860</v>
      </c>
      <c r="AQ48">
        <v>5004557</v>
      </c>
      <c r="AR48">
        <v>3171653</v>
      </c>
      <c r="AS48">
        <v>1895647</v>
      </c>
      <c r="AT48">
        <f>SUM(AQ48:AS48)</f>
        <v>10071857</v>
      </c>
      <c r="AZ48">
        <v>50</v>
      </c>
      <c r="BA48">
        <v>7.1122199999999997E-2</v>
      </c>
      <c r="BB48" s="33">
        <v>19818556</v>
      </c>
    </row>
    <row r="49" spans="1:57" x14ac:dyDescent="0.3">
      <c r="A49" s="45">
        <v>2001</v>
      </c>
      <c r="B49">
        <f t="shared" ref="B49:B66" si="7">M9*100</f>
        <v>27.665569999999999</v>
      </c>
      <c r="C49">
        <f>Sheet1!Y71*100</f>
        <v>28.102821999999968</v>
      </c>
      <c r="D49">
        <f>Sheet1!AC71*100</f>
        <v>25.051191999999965</v>
      </c>
      <c r="E49">
        <f>Sheet1!AD71*100</f>
        <v>31.300111999999963</v>
      </c>
      <c r="F49">
        <f t="shared" ref="F49:F66" si="8">C49-D49</f>
        <v>3.051630000000003</v>
      </c>
      <c r="G49">
        <f t="shared" ref="G49:G66" si="9">E49-C49</f>
        <v>3.1972899999999953</v>
      </c>
      <c r="L49">
        <v>41</v>
      </c>
      <c r="M49">
        <v>0.36736679999999999</v>
      </c>
      <c r="N49">
        <v>5.4700000000000001E-5</v>
      </c>
      <c r="O49">
        <v>0.36725950000000002</v>
      </c>
      <c r="P49">
        <v>0.36747400000000002</v>
      </c>
      <c r="R49">
        <v>41</v>
      </c>
      <c r="S49">
        <v>0.19537640000000001</v>
      </c>
      <c r="T49">
        <v>6.4599999999999998E-5</v>
      </c>
      <c r="U49">
        <v>0.1952497</v>
      </c>
      <c r="V49">
        <v>0.19550310000000001</v>
      </c>
      <c r="X49">
        <v>41</v>
      </c>
      <c r="Y49">
        <v>3433345</v>
      </c>
      <c r="Z49">
        <v>425.57049999999998</v>
      </c>
      <c r="AA49">
        <v>3432510</v>
      </c>
      <c r="AB49">
        <v>3434180</v>
      </c>
      <c r="AF49">
        <f>AF42/$AK$42</f>
        <v>0.48350538338326315</v>
      </c>
      <c r="AG49">
        <f t="shared" ref="AG49:AJ49" si="10">AG42/$AK$42</f>
        <v>0.29140125353970792</v>
      </c>
      <c r="AH49">
        <f t="shared" si="10"/>
        <v>0.14541080699909315</v>
      </c>
      <c r="AI49">
        <f t="shared" si="10"/>
        <v>5.7364857035054631E-2</v>
      </c>
      <c r="AJ49">
        <f t="shared" si="10"/>
        <v>2.2317699042881157E-2</v>
      </c>
      <c r="AO49">
        <f>(AO48-AO42)/AO42*100</f>
        <v>12.139141525443687</v>
      </c>
      <c r="AP49">
        <f t="shared" ref="AP49:AT49" si="11">(AP48-AP42)/AP42*100</f>
        <v>27.045147719030066</v>
      </c>
      <c r="AQ49">
        <f t="shared" si="11"/>
        <v>43.276228670207331</v>
      </c>
      <c r="AR49">
        <f t="shared" si="11"/>
        <v>52.806561957988052</v>
      </c>
      <c r="AS49">
        <f t="shared" si="11"/>
        <v>65.209945468822582</v>
      </c>
      <c r="AT49">
        <f t="shared" si="11"/>
        <v>49.968984329864981</v>
      </c>
    </row>
    <row r="50" spans="1:57" x14ac:dyDescent="0.3">
      <c r="A50" s="45">
        <v>2002</v>
      </c>
      <c r="B50">
        <f t="shared" si="7"/>
        <v>27.97944</v>
      </c>
      <c r="C50">
        <f>Sheet1!Y70*100</f>
        <v>28.41415599999997</v>
      </c>
      <c r="D50">
        <f>Sheet1!AC70*100</f>
        <v>25.362525999999967</v>
      </c>
      <c r="E50">
        <f>Sheet1!AD70*100</f>
        <v>31.611445999999965</v>
      </c>
      <c r="F50">
        <f t="shared" si="8"/>
        <v>3.051630000000003</v>
      </c>
      <c r="G50">
        <f t="shared" si="9"/>
        <v>3.1972899999999953</v>
      </c>
      <c r="L50">
        <v>42</v>
      </c>
      <c r="M50">
        <v>0.36839329999999998</v>
      </c>
      <c r="N50">
        <v>5.4299999999999998E-5</v>
      </c>
      <c r="O50">
        <v>0.36828670000000002</v>
      </c>
      <c r="P50">
        <v>0.36849989999999999</v>
      </c>
      <c r="R50">
        <v>42</v>
      </c>
      <c r="S50">
        <v>0.19592589999999999</v>
      </c>
      <c r="T50">
        <v>6.6799999999999997E-5</v>
      </c>
      <c r="U50">
        <v>0.19579469999999999</v>
      </c>
      <c r="V50">
        <v>0.19605700000000001</v>
      </c>
      <c r="X50">
        <v>42</v>
      </c>
      <c r="Y50">
        <v>3435665</v>
      </c>
      <c r="Z50">
        <v>444.24869999999999</v>
      </c>
      <c r="AA50">
        <v>3434794</v>
      </c>
      <c r="AB50">
        <v>3436536</v>
      </c>
      <c r="AF50">
        <f>AF48/$AK$48</f>
        <v>0.41149063758175014</v>
      </c>
      <c r="AG50">
        <f t="shared" ref="AG50:AJ50" si="12">AG48/$AK$48</f>
        <v>0.28679217575227756</v>
      </c>
      <c r="AH50">
        <f t="shared" si="12"/>
        <v>0.17562050235257204</v>
      </c>
      <c r="AI50">
        <f t="shared" si="12"/>
        <v>8.5387020989342269E-2</v>
      </c>
      <c r="AJ50">
        <f t="shared" si="12"/>
        <v>4.0709663324057975E-2</v>
      </c>
    </row>
    <row r="51" spans="1:57" x14ac:dyDescent="0.3">
      <c r="A51" s="45">
        <v>2003</v>
      </c>
      <c r="B51">
        <f t="shared" si="7"/>
        <v>28.294530000000002</v>
      </c>
      <c r="C51">
        <f>Sheet1!Y69*100</f>
        <v>28.725489999999969</v>
      </c>
      <c r="D51">
        <f>Sheet1!AC69*100</f>
        <v>25.673859999999969</v>
      </c>
      <c r="E51">
        <f>Sheet1!AD69*100</f>
        <v>31.922779999999968</v>
      </c>
      <c r="F51">
        <f t="shared" si="8"/>
        <v>3.0516299999999994</v>
      </c>
      <c r="G51">
        <f t="shared" si="9"/>
        <v>3.1972899999999989</v>
      </c>
      <c r="L51">
        <v>43</v>
      </c>
      <c r="M51">
        <v>0.36934529999999999</v>
      </c>
      <c r="N51">
        <v>5.7500000000000002E-5</v>
      </c>
      <c r="O51">
        <v>0.36923260000000002</v>
      </c>
      <c r="P51">
        <v>0.36945800000000001</v>
      </c>
      <c r="R51">
        <v>43</v>
      </c>
      <c r="S51">
        <v>0.1964236</v>
      </c>
      <c r="T51">
        <v>7.1000000000000005E-5</v>
      </c>
      <c r="U51">
        <v>0.1962844</v>
      </c>
      <c r="V51">
        <v>0.19656290000000001</v>
      </c>
      <c r="X51">
        <v>43</v>
      </c>
      <c r="Y51">
        <v>3436952</v>
      </c>
      <c r="Z51">
        <v>464.22280000000001</v>
      </c>
      <c r="AA51">
        <v>3436041</v>
      </c>
      <c r="AB51">
        <v>3437862</v>
      </c>
    </row>
    <row r="52" spans="1:57" x14ac:dyDescent="0.3">
      <c r="A52" s="45">
        <v>2004</v>
      </c>
      <c r="B52">
        <f t="shared" si="7"/>
        <v>28.611470000000001</v>
      </c>
      <c r="C52">
        <f>Sheet1!Y68*100</f>
        <v>29.036823999999971</v>
      </c>
      <c r="D52">
        <f>Sheet1!AC68*100</f>
        <v>25.985193999999971</v>
      </c>
      <c r="E52">
        <f>Sheet1!AD68*100</f>
        <v>32.23411399999997</v>
      </c>
      <c r="F52">
        <f t="shared" si="8"/>
        <v>3.0516299999999994</v>
      </c>
      <c r="G52">
        <f t="shared" si="9"/>
        <v>3.1972899999999989</v>
      </c>
      <c r="L52">
        <v>44</v>
      </c>
      <c r="M52">
        <v>0.3702068</v>
      </c>
      <c r="N52">
        <v>5.3999999999999998E-5</v>
      </c>
      <c r="O52">
        <v>0.37010090000000001</v>
      </c>
      <c r="P52">
        <v>0.37031259999999999</v>
      </c>
      <c r="R52">
        <v>44</v>
      </c>
      <c r="S52">
        <v>0.1968908</v>
      </c>
      <c r="T52">
        <v>6.8800000000000005E-5</v>
      </c>
      <c r="U52">
        <v>0.19675580000000001</v>
      </c>
      <c r="V52">
        <v>0.1970257</v>
      </c>
      <c r="X52">
        <v>44</v>
      </c>
      <c r="Y52">
        <v>3437316</v>
      </c>
      <c r="Z52">
        <v>485.92970000000003</v>
      </c>
      <c r="AA52">
        <v>3436363</v>
      </c>
      <c r="AB52">
        <v>3438269</v>
      </c>
    </row>
    <row r="53" spans="1:57" x14ac:dyDescent="0.3">
      <c r="A53" s="45">
        <v>2005</v>
      </c>
      <c r="B53">
        <f t="shared" si="7"/>
        <v>28.932799999999997</v>
      </c>
      <c r="C53">
        <f>Sheet1!Y67*100</f>
        <v>29.348157999999973</v>
      </c>
      <c r="D53">
        <f>Sheet1!AC67*100</f>
        <v>26.296527999999974</v>
      </c>
      <c r="E53">
        <f>Sheet1!AD67*100</f>
        <v>32.545447999999972</v>
      </c>
      <c r="F53">
        <f t="shared" si="8"/>
        <v>3.0516299999999994</v>
      </c>
      <c r="G53">
        <f t="shared" si="9"/>
        <v>3.1972899999999989</v>
      </c>
      <c r="L53">
        <v>45</v>
      </c>
      <c r="M53">
        <v>0.37102980000000002</v>
      </c>
      <c r="N53">
        <v>5.1700000000000003E-5</v>
      </c>
      <c r="O53">
        <v>0.37092829999999999</v>
      </c>
      <c r="P53">
        <v>0.3711313</v>
      </c>
      <c r="R53">
        <v>45</v>
      </c>
      <c r="S53">
        <v>0.1973578</v>
      </c>
      <c r="T53">
        <v>7.5699999999999997E-5</v>
      </c>
      <c r="U53">
        <v>0.1972093</v>
      </c>
      <c r="V53">
        <v>0.19750619999999999</v>
      </c>
      <c r="X53">
        <v>45</v>
      </c>
      <c r="Y53">
        <v>3436767</v>
      </c>
      <c r="Z53">
        <v>492.17450000000002</v>
      </c>
      <c r="AA53">
        <v>3435801</v>
      </c>
      <c r="AB53">
        <v>3437732</v>
      </c>
    </row>
    <row r="54" spans="1:57" x14ac:dyDescent="0.3">
      <c r="A54" s="45">
        <v>2006</v>
      </c>
      <c r="B54">
        <f t="shared" si="7"/>
        <v>29.252899999999997</v>
      </c>
      <c r="C54">
        <f>Sheet1!Y66*100</f>
        <v>29.659491999999975</v>
      </c>
      <c r="D54">
        <f>Sheet1!AC66*100</f>
        <v>26.607861999999976</v>
      </c>
      <c r="E54">
        <f>Sheet1!AD66*100</f>
        <v>32.856781999999974</v>
      </c>
      <c r="F54">
        <f t="shared" si="8"/>
        <v>3.0516299999999994</v>
      </c>
      <c r="G54">
        <f t="shared" si="9"/>
        <v>3.1972899999999989</v>
      </c>
      <c r="L54">
        <v>46</v>
      </c>
      <c r="M54">
        <v>0.3717704</v>
      </c>
      <c r="N54">
        <v>5.3900000000000002E-5</v>
      </c>
      <c r="O54">
        <v>0.37166470000000001</v>
      </c>
      <c r="P54">
        <v>0.37187609999999999</v>
      </c>
      <c r="R54">
        <v>46</v>
      </c>
      <c r="S54">
        <v>0.19776779999999999</v>
      </c>
      <c r="T54">
        <v>7.0900000000000002E-5</v>
      </c>
      <c r="U54">
        <v>0.19762869999999999</v>
      </c>
      <c r="V54">
        <v>0.1979069</v>
      </c>
      <c r="X54">
        <v>46</v>
      </c>
      <c r="Y54">
        <v>3435436</v>
      </c>
      <c r="Z54">
        <v>505.51119999999997</v>
      </c>
      <c r="AA54">
        <v>3434444</v>
      </c>
      <c r="AB54">
        <v>3436427</v>
      </c>
    </row>
    <row r="55" spans="1:57" x14ac:dyDescent="0.3">
      <c r="A55" s="45">
        <v>2007</v>
      </c>
      <c r="B55">
        <f t="shared" si="7"/>
        <v>29.572749999999999</v>
      </c>
      <c r="C55">
        <f>Sheet1!Y65*100</f>
        <v>29.970825999999978</v>
      </c>
      <c r="D55">
        <f>Sheet1!AC65*100</f>
        <v>26.919195999999978</v>
      </c>
      <c r="E55">
        <f>Sheet1!AD65*100</f>
        <v>33.168115999999976</v>
      </c>
      <c r="F55">
        <f t="shared" si="8"/>
        <v>3.0516299999999994</v>
      </c>
      <c r="G55">
        <f t="shared" si="9"/>
        <v>3.1972899999999989</v>
      </c>
      <c r="L55">
        <v>47</v>
      </c>
      <c r="M55">
        <v>0.37246240000000003</v>
      </c>
      <c r="N55">
        <v>5.6199999999999997E-5</v>
      </c>
      <c r="O55">
        <v>0.37235210000000002</v>
      </c>
      <c r="P55">
        <v>0.37257269999999998</v>
      </c>
      <c r="R55">
        <v>47</v>
      </c>
      <c r="S55">
        <v>0.1981483</v>
      </c>
      <c r="T55">
        <v>7.1000000000000005E-5</v>
      </c>
      <c r="U55">
        <v>0.19800899999999999</v>
      </c>
      <c r="V55">
        <v>0.19828760000000001</v>
      </c>
      <c r="X55">
        <v>47</v>
      </c>
      <c r="Y55">
        <v>3433245</v>
      </c>
      <c r="Z55">
        <v>494.76190000000003</v>
      </c>
      <c r="AA55">
        <v>3432274</v>
      </c>
      <c r="AB55">
        <v>3434215</v>
      </c>
    </row>
    <row r="56" spans="1:57" x14ac:dyDescent="0.3">
      <c r="A56" s="45">
        <v>2008</v>
      </c>
      <c r="B56">
        <f t="shared" si="7"/>
        <v>29.888290000000001</v>
      </c>
      <c r="C56">
        <f>Sheet1!Y64*100</f>
        <v>30.28215999999998</v>
      </c>
      <c r="D56">
        <f>Sheet1!AC64*100</f>
        <v>27.23052999999998</v>
      </c>
      <c r="E56">
        <f>Sheet1!AD64*100</f>
        <v>33.479449999999979</v>
      </c>
      <c r="F56">
        <f t="shared" si="8"/>
        <v>3.0516299999999994</v>
      </c>
      <c r="G56">
        <f t="shared" si="9"/>
        <v>3.1972899999999989</v>
      </c>
      <c r="L56">
        <v>48</v>
      </c>
      <c r="M56">
        <v>0.37310379999999999</v>
      </c>
      <c r="N56">
        <v>5.3900000000000002E-5</v>
      </c>
      <c r="O56">
        <v>0.3729981</v>
      </c>
      <c r="P56">
        <v>0.37320959999999997</v>
      </c>
      <c r="R56">
        <v>48</v>
      </c>
      <c r="S56">
        <v>0.19850770000000001</v>
      </c>
      <c r="T56">
        <v>7.6600000000000005E-5</v>
      </c>
      <c r="U56">
        <v>0.19835739999999999</v>
      </c>
      <c r="V56">
        <v>0.198658</v>
      </c>
      <c r="X56">
        <v>48</v>
      </c>
      <c r="Y56">
        <v>3430448</v>
      </c>
      <c r="Z56">
        <v>500.50880000000001</v>
      </c>
      <c r="AA56">
        <v>3429467</v>
      </c>
      <c r="AB56">
        <v>3431430</v>
      </c>
    </row>
    <row r="57" spans="1:57" x14ac:dyDescent="0.3">
      <c r="A57" s="45">
        <v>2009</v>
      </c>
      <c r="B57">
        <f t="shared" si="7"/>
        <v>30.20373</v>
      </c>
      <c r="C57">
        <f>Sheet1!Y63*100</f>
        <v>30.593493999999982</v>
      </c>
      <c r="D57">
        <f>Sheet1!AC63*100</f>
        <v>27.541863999999983</v>
      </c>
      <c r="E57">
        <f>Sheet1!AD63*100</f>
        <v>33.790783999999981</v>
      </c>
      <c r="F57">
        <f t="shared" si="8"/>
        <v>3.0516299999999994</v>
      </c>
      <c r="G57">
        <f t="shared" si="9"/>
        <v>3.1972899999999989</v>
      </c>
      <c r="L57">
        <v>49</v>
      </c>
      <c r="M57">
        <v>0.3736797</v>
      </c>
      <c r="N57">
        <v>5.7200000000000001E-5</v>
      </c>
      <c r="O57">
        <v>0.3735676</v>
      </c>
      <c r="P57">
        <v>0.37379180000000001</v>
      </c>
      <c r="R57">
        <v>49</v>
      </c>
      <c r="S57">
        <v>0.1988432</v>
      </c>
      <c r="T57">
        <v>7.25E-5</v>
      </c>
      <c r="U57">
        <v>0.19870099999999999</v>
      </c>
      <c r="V57">
        <v>0.19898540000000001</v>
      </c>
      <c r="X57">
        <v>49</v>
      </c>
      <c r="Y57">
        <v>3427063</v>
      </c>
      <c r="Z57">
        <v>509.38150000000002</v>
      </c>
      <c r="AA57">
        <v>3426064</v>
      </c>
      <c r="AB57">
        <v>3428062</v>
      </c>
    </row>
    <row r="58" spans="1:57" x14ac:dyDescent="0.3">
      <c r="A58" s="45">
        <v>2010</v>
      </c>
      <c r="B58">
        <f t="shared" si="7"/>
        <v>30.520510000000002</v>
      </c>
      <c r="C58">
        <f>Sheet1!Y62*100</f>
        <v>30.904827999999984</v>
      </c>
      <c r="D58">
        <f>Sheet1!AC62*100</f>
        <v>27.853197999999985</v>
      </c>
      <c r="E58">
        <f>Sheet1!AD62*100</f>
        <v>34.102117999999983</v>
      </c>
      <c r="F58">
        <f t="shared" si="8"/>
        <v>3.0516299999999994</v>
      </c>
      <c r="G58">
        <f t="shared" si="9"/>
        <v>3.1972899999999989</v>
      </c>
      <c r="L58">
        <v>50</v>
      </c>
      <c r="M58">
        <v>0.37427729999999998</v>
      </c>
      <c r="N58">
        <v>5.6900000000000001E-5</v>
      </c>
      <c r="O58">
        <v>0.37416559999999999</v>
      </c>
      <c r="P58">
        <v>0.37438890000000002</v>
      </c>
      <c r="R58">
        <v>50</v>
      </c>
      <c r="S58">
        <v>0.19914979999999999</v>
      </c>
      <c r="T58">
        <v>7.3300000000000006E-5</v>
      </c>
      <c r="U58">
        <v>0.19900599999999999</v>
      </c>
      <c r="V58">
        <v>0.19929350000000001</v>
      </c>
      <c r="X58">
        <v>50</v>
      </c>
      <c r="Y58">
        <v>3423163</v>
      </c>
      <c r="Z58">
        <v>520.57479999999998</v>
      </c>
      <c r="AA58">
        <v>3422142</v>
      </c>
      <c r="AB58">
        <v>3424184</v>
      </c>
      <c r="BC58">
        <v>20</v>
      </c>
      <c r="BD58">
        <v>9600</v>
      </c>
      <c r="BE58">
        <v>2400</v>
      </c>
    </row>
    <row r="59" spans="1:57" x14ac:dyDescent="0.3">
      <c r="A59" s="45">
        <v>2011</v>
      </c>
      <c r="B59">
        <f t="shared" si="7"/>
        <v>30.844619999999999</v>
      </c>
      <c r="C59">
        <f>Sheet1!Y61*100</f>
        <v>31.216161999999986</v>
      </c>
      <c r="D59">
        <f>Sheet1!AC61*100</f>
        <v>28.164531999999987</v>
      </c>
      <c r="E59">
        <f>Sheet1!AD61*100</f>
        <v>34.413451999999985</v>
      </c>
      <c r="F59">
        <f t="shared" si="8"/>
        <v>3.0516299999999994</v>
      </c>
      <c r="G59">
        <f t="shared" si="9"/>
        <v>3.1972899999999989</v>
      </c>
      <c r="BC59">
        <v>25</v>
      </c>
      <c r="BD59">
        <v>13600</v>
      </c>
      <c r="BE59">
        <v>2500</v>
      </c>
    </row>
    <row r="60" spans="1:57" x14ac:dyDescent="0.3">
      <c r="A60" s="45">
        <v>2012</v>
      </c>
      <c r="B60">
        <f t="shared" si="7"/>
        <v>31.178610000000003</v>
      </c>
      <c r="C60">
        <f>Sheet1!Y60*100</f>
        <v>31.527495999999989</v>
      </c>
      <c r="D60">
        <f>Sheet1!AC60*100</f>
        <v>28.475865999999989</v>
      </c>
      <c r="E60">
        <f>Sheet1!AD60*100</f>
        <v>34.724785999999987</v>
      </c>
      <c r="F60">
        <f t="shared" si="8"/>
        <v>3.0516299999999994</v>
      </c>
      <c r="G60">
        <f t="shared" si="9"/>
        <v>3.1972899999999989</v>
      </c>
      <c r="BC60">
        <v>30</v>
      </c>
      <c r="BD60">
        <v>14000</v>
      </c>
      <c r="BE60">
        <v>3500</v>
      </c>
    </row>
    <row r="61" spans="1:57" x14ac:dyDescent="0.3">
      <c r="A61" s="45">
        <v>2013</v>
      </c>
      <c r="B61">
        <f t="shared" si="7"/>
        <v>31.513960000000001</v>
      </c>
      <c r="C61">
        <f>Sheet1!Y59*100</f>
        <v>31.838829999999991</v>
      </c>
      <c r="D61">
        <f>Sheet1!AC59*100</f>
        <v>28.787199999999991</v>
      </c>
      <c r="E61">
        <f>Sheet1!AD59*100</f>
        <v>35.03611999999999</v>
      </c>
      <c r="F61">
        <f t="shared" si="8"/>
        <v>3.0516299999999994</v>
      </c>
      <c r="G61">
        <f t="shared" si="9"/>
        <v>3.1972899999999989</v>
      </c>
      <c r="BC61">
        <v>35</v>
      </c>
      <c r="BD61">
        <v>17000</v>
      </c>
      <c r="BE61">
        <v>4100</v>
      </c>
    </row>
    <row r="62" spans="1:57" x14ac:dyDescent="0.3">
      <c r="A62" s="45">
        <v>2014</v>
      </c>
      <c r="B62">
        <f t="shared" si="7"/>
        <v>31.85209</v>
      </c>
      <c r="C62">
        <f>Sheet1!Y58*100</f>
        <v>32.15016399999999</v>
      </c>
      <c r="D62">
        <f>Sheet1!AC58*100</f>
        <v>29.098533999999994</v>
      </c>
      <c r="E62">
        <f>Sheet1!AD58*100</f>
        <v>35.347453999999992</v>
      </c>
      <c r="F62">
        <f t="shared" si="8"/>
        <v>3.0516299999999958</v>
      </c>
      <c r="G62">
        <f t="shared" si="9"/>
        <v>3.1972900000000024</v>
      </c>
      <c r="BC62">
        <v>40</v>
      </c>
      <c r="BD62">
        <v>19400</v>
      </c>
      <c r="BE62">
        <v>4800</v>
      </c>
    </row>
    <row r="63" spans="1:57" x14ac:dyDescent="0.3">
      <c r="A63" s="45">
        <v>2015</v>
      </c>
      <c r="B63">
        <f t="shared" si="7"/>
        <v>32.190489999999997</v>
      </c>
      <c r="C63">
        <f>Sheet1!Y57*100</f>
        <v>32.461497999999992</v>
      </c>
      <c r="D63">
        <f>Sheet1!AC57*100</f>
        <v>29.409867999999996</v>
      </c>
      <c r="E63">
        <f>Sheet1!AD57*100</f>
        <v>35.658787999999994</v>
      </c>
      <c r="F63">
        <f t="shared" si="8"/>
        <v>3.0516299999999958</v>
      </c>
      <c r="G63">
        <f t="shared" si="9"/>
        <v>3.1972900000000024</v>
      </c>
      <c r="BC63">
        <v>45</v>
      </c>
      <c r="BD63">
        <v>21300</v>
      </c>
      <c r="BE63">
        <v>6400</v>
      </c>
    </row>
    <row r="64" spans="1:57" x14ac:dyDescent="0.3">
      <c r="A64" s="45">
        <v>2016</v>
      </c>
      <c r="B64">
        <f t="shared" si="7"/>
        <v>32.52805</v>
      </c>
      <c r="C64">
        <f>Sheet1!Y56*100</f>
        <v>32.772831999999994</v>
      </c>
      <c r="D64">
        <f>Sheet1!AC56*100</f>
        <v>29.721201999999998</v>
      </c>
      <c r="E64">
        <f>Sheet1!AD56*100</f>
        <v>35.970121999999996</v>
      </c>
      <c r="F64">
        <f t="shared" si="8"/>
        <v>3.0516299999999958</v>
      </c>
      <c r="G64">
        <f t="shared" si="9"/>
        <v>3.1972900000000024</v>
      </c>
      <c r="BC64">
        <v>50</v>
      </c>
      <c r="BD64">
        <v>22000</v>
      </c>
      <c r="BE64">
        <v>6300</v>
      </c>
    </row>
    <row r="65" spans="1:57" x14ac:dyDescent="0.3">
      <c r="A65" s="45">
        <v>2017</v>
      </c>
      <c r="B65">
        <f t="shared" si="7"/>
        <v>32.849200000000003</v>
      </c>
      <c r="C65">
        <f>Sheet1!Y55*100</f>
        <v>33.084165999999996</v>
      </c>
      <c r="D65">
        <f>Sheet1!AC55*100</f>
        <v>30.032536</v>
      </c>
      <c r="E65">
        <f>Sheet1!AD55*100</f>
        <v>36.281455999999999</v>
      </c>
      <c r="F65">
        <f t="shared" si="8"/>
        <v>3.0516299999999958</v>
      </c>
      <c r="G65">
        <f t="shared" si="9"/>
        <v>3.1972900000000024</v>
      </c>
      <c r="Q65" s="21" t="s">
        <v>174</v>
      </c>
      <c r="R65" s="18"/>
      <c r="BD65">
        <f>(BD64-BD58)/BD58</f>
        <v>1.2916666666666667</v>
      </c>
      <c r="BE65">
        <f>(BE64-BE58)/BE58</f>
        <v>1.625</v>
      </c>
    </row>
    <row r="66" spans="1:57" x14ac:dyDescent="0.3">
      <c r="A66" s="45">
        <v>2018</v>
      </c>
      <c r="B66">
        <f t="shared" si="7"/>
        <v>33.155729999999998</v>
      </c>
      <c r="C66">
        <f>Sheet1!Y54*100</f>
        <v>33.395499999999998</v>
      </c>
      <c r="D66">
        <f>Sheet1!AC54*100</f>
        <v>30.343869999999999</v>
      </c>
      <c r="E66">
        <f>Sheet1!AD54*100</f>
        <v>36.592789999999994</v>
      </c>
      <c r="F66">
        <f t="shared" si="8"/>
        <v>3.0516299999999994</v>
      </c>
      <c r="G66">
        <f t="shared" si="9"/>
        <v>3.1972899999999953</v>
      </c>
      <c r="Q66" s="2" t="s">
        <v>567</v>
      </c>
    </row>
    <row r="67" spans="1:57" x14ac:dyDescent="0.3">
      <c r="Q67" t="s">
        <v>564</v>
      </c>
      <c r="W67" t="s">
        <v>565</v>
      </c>
    </row>
    <row r="68" spans="1:57" x14ac:dyDescent="0.3">
      <c r="Q68">
        <v>0</v>
      </c>
      <c r="R68">
        <v>1303.3330000000001</v>
      </c>
      <c r="S68">
        <v>59.011659999999999</v>
      </c>
      <c r="T68">
        <v>1187.5809999999999</v>
      </c>
      <c r="U68">
        <v>1419.086</v>
      </c>
      <c r="W68">
        <v>0</v>
      </c>
      <c r="X68">
        <v>0</v>
      </c>
      <c r="Y68" t="s">
        <v>566</v>
      </c>
    </row>
    <row r="69" spans="1:57" x14ac:dyDescent="0.3">
      <c r="A69" s="21" t="s">
        <v>561</v>
      </c>
      <c r="B69" s="18"/>
      <c r="Q69">
        <v>1</v>
      </c>
      <c r="R69">
        <v>1896.6669999999999</v>
      </c>
      <c r="S69">
        <v>76.185400000000001</v>
      </c>
      <c r="T69">
        <v>1747.2280000000001</v>
      </c>
      <c r="U69">
        <v>2046.106</v>
      </c>
      <c r="W69">
        <v>1</v>
      </c>
      <c r="X69">
        <v>33.333329999999997</v>
      </c>
      <c r="Y69">
        <v>11.07273</v>
      </c>
      <c r="Z69">
        <v>11.613989999999999</v>
      </c>
      <c r="AA69">
        <v>55.052680000000002</v>
      </c>
      <c r="AS69" s="2" t="s">
        <v>673</v>
      </c>
    </row>
    <row r="70" spans="1:57" x14ac:dyDescent="0.3">
      <c r="Q70">
        <v>2</v>
      </c>
      <c r="R70">
        <v>2313.3330000000001</v>
      </c>
      <c r="S70">
        <v>82.452820000000003</v>
      </c>
      <c r="T70">
        <v>2151.6010000000001</v>
      </c>
      <c r="U70">
        <v>2475.0659999999998</v>
      </c>
      <c r="W70">
        <v>2</v>
      </c>
      <c r="X70">
        <v>123.33329999999999</v>
      </c>
      <c r="Y70">
        <v>20.724430000000002</v>
      </c>
      <c r="Z70">
        <v>82.682019999999994</v>
      </c>
      <c r="AA70">
        <v>163.9846</v>
      </c>
      <c r="AS70" t="s">
        <v>671</v>
      </c>
      <c r="AY70" t="s">
        <v>672</v>
      </c>
    </row>
    <row r="71" spans="1:57" x14ac:dyDescent="0.3">
      <c r="Q71">
        <v>3</v>
      </c>
      <c r="R71">
        <v>2383.3330000000001</v>
      </c>
      <c r="S71">
        <v>106.251</v>
      </c>
      <c r="T71">
        <v>2174.92</v>
      </c>
      <c r="U71">
        <v>2591.7460000000001</v>
      </c>
      <c r="W71">
        <v>3</v>
      </c>
      <c r="X71">
        <v>153.33330000000001</v>
      </c>
      <c r="Y71">
        <v>21.83182</v>
      </c>
      <c r="Z71">
        <v>110.5099</v>
      </c>
      <c r="AA71">
        <v>196.1568</v>
      </c>
      <c r="AS71">
        <v>20</v>
      </c>
      <c r="AT71">
        <v>9593.3330000000005</v>
      </c>
      <c r="AU71">
        <v>157.8544</v>
      </c>
      <c r="AV71">
        <v>9283.5409999999993</v>
      </c>
      <c r="AW71">
        <v>9903.1260000000002</v>
      </c>
      <c r="AY71">
        <v>20</v>
      </c>
      <c r="AZ71">
        <v>1933.3330000000001</v>
      </c>
      <c r="BA71">
        <v>92.516959999999997</v>
      </c>
      <c r="BB71">
        <v>1751.7670000000001</v>
      </c>
      <c r="BC71">
        <v>2114.9</v>
      </c>
    </row>
    <row r="72" spans="1:57" x14ac:dyDescent="0.3">
      <c r="B72" t="s">
        <v>377</v>
      </c>
      <c r="C72" t="s">
        <v>161</v>
      </c>
      <c r="Q72">
        <v>4</v>
      </c>
      <c r="R72">
        <v>2696.6669999999999</v>
      </c>
      <c r="S72">
        <v>95.349729999999994</v>
      </c>
      <c r="T72">
        <v>2509.6370000000002</v>
      </c>
      <c r="U72">
        <v>2883.6970000000001</v>
      </c>
      <c r="W72">
        <v>4</v>
      </c>
      <c r="X72">
        <v>236.66669999999999</v>
      </c>
      <c r="Y72">
        <v>21.6998</v>
      </c>
      <c r="Z72">
        <v>194.10220000000001</v>
      </c>
      <c r="AA72">
        <v>279.2312</v>
      </c>
      <c r="AE72" s="21" t="s">
        <v>655</v>
      </c>
      <c r="AS72">
        <v>21</v>
      </c>
      <c r="AT72">
        <v>10413.33</v>
      </c>
      <c r="AU72">
        <v>175.6259</v>
      </c>
      <c r="AV72">
        <v>10068.66</v>
      </c>
      <c r="AW72">
        <v>10758</v>
      </c>
      <c r="AY72">
        <v>21</v>
      </c>
      <c r="AZ72">
        <v>2073.3330000000001</v>
      </c>
      <c r="BA72">
        <v>93.210099999999997</v>
      </c>
      <c r="BB72">
        <v>1890.4069999999999</v>
      </c>
      <c r="BC72">
        <v>2256.2600000000002</v>
      </c>
    </row>
    <row r="73" spans="1:57" x14ac:dyDescent="0.3">
      <c r="A73" s="45">
        <v>2000</v>
      </c>
      <c r="B73">
        <f>S8*100</f>
        <v>12.908510000000001</v>
      </c>
      <c r="C73">
        <f>Sheet1!AF72*100</f>
        <v>12.937068000000007</v>
      </c>
      <c r="D73">
        <f>Sheet1!AJ72*100</f>
        <v>10.473068000000008</v>
      </c>
      <c r="E73">
        <f>Sheet1!AK72*100</f>
        <v>15.717348000000008</v>
      </c>
      <c r="F73">
        <f>C73-D73</f>
        <v>2.4639999999999986</v>
      </c>
      <c r="G73">
        <f>E73-C73</f>
        <v>2.7802800000000012</v>
      </c>
      <c r="Q73">
        <v>5</v>
      </c>
      <c r="R73">
        <v>2963.3330000000001</v>
      </c>
      <c r="S73">
        <v>94.136529999999993</v>
      </c>
      <c r="T73">
        <v>2778.683</v>
      </c>
      <c r="U73">
        <v>3147.9839999999999</v>
      </c>
      <c r="W73">
        <v>5</v>
      </c>
      <c r="X73">
        <v>336.66669999999999</v>
      </c>
      <c r="Y73">
        <v>39.094149999999999</v>
      </c>
      <c r="Z73">
        <v>259.9828</v>
      </c>
      <c r="AA73">
        <v>413.35050000000001</v>
      </c>
      <c r="AF73" t="s">
        <v>386</v>
      </c>
      <c r="AG73" t="s">
        <v>387</v>
      </c>
      <c r="AH73" t="s">
        <v>388</v>
      </c>
      <c r="AI73" t="s">
        <v>389</v>
      </c>
      <c r="AJ73" t="s">
        <v>656</v>
      </c>
      <c r="AK73" t="s">
        <v>202</v>
      </c>
      <c r="AS73">
        <v>22</v>
      </c>
      <c r="AT73">
        <v>10560</v>
      </c>
      <c r="AU73">
        <v>182.48599999999999</v>
      </c>
      <c r="AV73">
        <v>10201.870000000001</v>
      </c>
      <c r="AW73">
        <v>10918.13</v>
      </c>
      <c r="AY73">
        <v>22</v>
      </c>
      <c r="AZ73">
        <v>2120</v>
      </c>
      <c r="BA73">
        <v>78.40361</v>
      </c>
      <c r="BB73">
        <v>1966.1310000000001</v>
      </c>
      <c r="BC73">
        <v>2273.8690000000001</v>
      </c>
    </row>
    <row r="74" spans="1:57" x14ac:dyDescent="0.3">
      <c r="A74" s="45">
        <v>2001</v>
      </c>
      <c r="B74">
        <f t="shared" ref="B74:B91" si="13">S9*100</f>
        <v>13.282820000000001</v>
      </c>
      <c r="C74">
        <f>Sheet1!AF71*100</f>
        <v>13.172225333333341</v>
      </c>
      <c r="D74">
        <f>Sheet1!AJ71*100</f>
        <v>10.70822533333334</v>
      </c>
      <c r="E74">
        <f>Sheet1!AK71*100</f>
        <v>15.952505333333342</v>
      </c>
      <c r="F74">
        <f t="shared" ref="F74:F91" si="14">C74-D74</f>
        <v>2.4640000000000004</v>
      </c>
      <c r="G74">
        <f t="shared" ref="G74:G91" si="15">E74-C74</f>
        <v>2.7802800000000012</v>
      </c>
      <c r="Q74">
        <v>6</v>
      </c>
      <c r="R74">
        <v>3273.3330000000001</v>
      </c>
      <c r="S74">
        <v>113.3536</v>
      </c>
      <c r="T74">
        <v>3050.9879999999998</v>
      </c>
      <c r="U74">
        <v>3495.6779999999999</v>
      </c>
      <c r="W74">
        <v>6</v>
      </c>
      <c r="X74">
        <v>426.66669999999999</v>
      </c>
      <c r="Y74">
        <v>39.807969999999997</v>
      </c>
      <c r="Z74">
        <v>348.58269999999999</v>
      </c>
      <c r="AA74">
        <v>504.75069999999999</v>
      </c>
      <c r="AF74" t="s">
        <v>669</v>
      </c>
      <c r="AM74" t="s">
        <v>670</v>
      </c>
      <c r="AS74">
        <v>23</v>
      </c>
      <c r="AT74">
        <v>11493.33</v>
      </c>
      <c r="AU74">
        <v>193.39279999999999</v>
      </c>
      <c r="AV74">
        <v>11113.8</v>
      </c>
      <c r="AW74">
        <v>11872.87</v>
      </c>
      <c r="AY74">
        <v>23</v>
      </c>
      <c r="AZ74">
        <v>2383.3330000000001</v>
      </c>
      <c r="BA74">
        <v>98.620760000000004</v>
      </c>
      <c r="BB74">
        <v>2189.788</v>
      </c>
      <c r="BC74">
        <v>2576.8789999999999</v>
      </c>
    </row>
    <row r="75" spans="1:57" x14ac:dyDescent="0.3">
      <c r="A75" s="45">
        <v>2002</v>
      </c>
      <c r="B75">
        <f t="shared" si="13"/>
        <v>13.636760000000001</v>
      </c>
      <c r="C75">
        <f>Sheet1!AF70*100</f>
        <v>13.407382666666672</v>
      </c>
      <c r="D75">
        <f>Sheet1!AJ70*100</f>
        <v>10.943382666666674</v>
      </c>
      <c r="E75">
        <f>Sheet1!AK70*100</f>
        <v>16.187662666666675</v>
      </c>
      <c r="F75">
        <f t="shared" si="14"/>
        <v>2.4639999999999986</v>
      </c>
      <c r="G75">
        <f t="shared" si="15"/>
        <v>2.780280000000003</v>
      </c>
      <c r="Q75">
        <v>7</v>
      </c>
      <c r="R75">
        <v>3293.3330000000001</v>
      </c>
      <c r="S75">
        <v>82.897710000000004</v>
      </c>
      <c r="T75">
        <v>3130.7280000000001</v>
      </c>
      <c r="U75">
        <v>3455.9389999999999</v>
      </c>
      <c r="W75">
        <v>7</v>
      </c>
      <c r="X75">
        <v>426.66669999999999</v>
      </c>
      <c r="Y75">
        <v>46.22119</v>
      </c>
      <c r="Z75">
        <v>336.00299999999999</v>
      </c>
      <c r="AA75">
        <v>517.33029999999997</v>
      </c>
      <c r="AE75" t="s">
        <v>663</v>
      </c>
      <c r="AF75">
        <v>10983.33</v>
      </c>
      <c r="AG75">
        <v>22.338149999999999</v>
      </c>
      <c r="AH75">
        <v>10939.33</v>
      </c>
      <c r="AI75">
        <v>11027.34</v>
      </c>
      <c r="AL75" t="s">
        <v>657</v>
      </c>
      <c r="AM75">
        <v>2310</v>
      </c>
      <c r="AN75">
        <v>12.956340000000001</v>
      </c>
      <c r="AO75">
        <v>2284.433</v>
      </c>
      <c r="AP75">
        <v>2335.567</v>
      </c>
      <c r="AS75">
        <v>24</v>
      </c>
      <c r="AT75">
        <v>11560</v>
      </c>
      <c r="AU75">
        <v>189.65180000000001</v>
      </c>
      <c r="AV75">
        <v>11187.8</v>
      </c>
      <c r="AW75">
        <v>11932.2</v>
      </c>
      <c r="AY75">
        <v>24</v>
      </c>
      <c r="AZ75">
        <v>2693.3330000000001</v>
      </c>
      <c r="BA75">
        <v>109.0116</v>
      </c>
      <c r="BB75">
        <v>2479.3960000000002</v>
      </c>
      <c r="BC75">
        <v>2907.2710000000002</v>
      </c>
    </row>
    <row r="76" spans="1:57" x14ac:dyDescent="0.3">
      <c r="A76" s="45">
        <v>2003</v>
      </c>
      <c r="B76">
        <f t="shared" si="13"/>
        <v>13.97593</v>
      </c>
      <c r="C76">
        <f>Sheet1!AF69*100</f>
        <v>13.642540000000006</v>
      </c>
      <c r="D76">
        <f>Sheet1!AJ69*100</f>
        <v>11.178540000000007</v>
      </c>
      <c r="E76">
        <f>Sheet1!AK69*100</f>
        <v>16.422820000000009</v>
      </c>
      <c r="F76">
        <f t="shared" si="14"/>
        <v>2.4639999999999986</v>
      </c>
      <c r="G76">
        <f t="shared" si="15"/>
        <v>2.780280000000003</v>
      </c>
      <c r="Q76">
        <v>8</v>
      </c>
      <c r="R76">
        <v>3676.6669999999999</v>
      </c>
      <c r="S76">
        <v>122.5855</v>
      </c>
      <c r="T76">
        <v>3436.2130000000002</v>
      </c>
      <c r="U76">
        <v>3917.12</v>
      </c>
      <c r="W76">
        <v>8</v>
      </c>
      <c r="X76">
        <v>550</v>
      </c>
      <c r="Y76">
        <v>38.282069999999997</v>
      </c>
      <c r="Z76">
        <v>474.90910000000002</v>
      </c>
      <c r="AA76">
        <v>625.09090000000003</v>
      </c>
      <c r="AE76" t="s">
        <v>664</v>
      </c>
      <c r="AF76">
        <v>13766.67</v>
      </c>
      <c r="AG76">
        <v>35.159799999999997</v>
      </c>
      <c r="AH76">
        <v>13697.19</v>
      </c>
      <c r="AI76">
        <v>13836.14</v>
      </c>
      <c r="AL76" t="s">
        <v>658</v>
      </c>
      <c r="AM76">
        <v>3150</v>
      </c>
      <c r="AN76">
        <v>17.675930000000001</v>
      </c>
      <c r="AO76">
        <v>3115.0720000000001</v>
      </c>
      <c r="AP76">
        <v>3184.9279999999999</v>
      </c>
      <c r="AS76">
        <v>25</v>
      </c>
      <c r="AT76">
        <v>12280</v>
      </c>
      <c r="AU76">
        <v>220</v>
      </c>
      <c r="AV76">
        <v>11848.25</v>
      </c>
      <c r="AW76">
        <v>12711.75</v>
      </c>
      <c r="AY76">
        <v>25</v>
      </c>
      <c r="AZ76">
        <v>2656.6669999999999</v>
      </c>
      <c r="BA76">
        <v>79.319419999999994</v>
      </c>
      <c r="BB76">
        <v>2501.0010000000002</v>
      </c>
      <c r="BC76">
        <v>2812.3330000000001</v>
      </c>
    </row>
    <row r="77" spans="1:57" x14ac:dyDescent="0.3">
      <c r="A77" s="45">
        <v>2004</v>
      </c>
      <c r="B77">
        <f t="shared" si="13"/>
        <v>14.296010000000001</v>
      </c>
      <c r="C77">
        <f>Sheet1!AF68*100</f>
        <v>13.877697333333339</v>
      </c>
      <c r="D77">
        <f>Sheet1!AJ68*100</f>
        <v>11.413697333333339</v>
      </c>
      <c r="E77">
        <f>Sheet1!AK68*100</f>
        <v>16.657977333333342</v>
      </c>
      <c r="F77">
        <f t="shared" si="14"/>
        <v>2.4640000000000004</v>
      </c>
      <c r="G77">
        <f t="shared" si="15"/>
        <v>2.780280000000003</v>
      </c>
      <c r="Q77">
        <v>9</v>
      </c>
      <c r="R77">
        <v>4183.3329999999996</v>
      </c>
      <c r="S77">
        <v>122.8103</v>
      </c>
      <c r="T77">
        <v>3942.4389999999999</v>
      </c>
      <c r="U77">
        <v>4424.2280000000001</v>
      </c>
      <c r="W77">
        <v>9</v>
      </c>
      <c r="X77">
        <v>666.66669999999999</v>
      </c>
      <c r="Y77">
        <v>49.904119999999999</v>
      </c>
      <c r="Z77">
        <v>568.77890000000002</v>
      </c>
      <c r="AA77">
        <v>764.55439999999999</v>
      </c>
      <c r="AE77" t="s">
        <v>665</v>
      </c>
      <c r="AF77">
        <v>15990.67</v>
      </c>
      <c r="AG77">
        <v>41.533760000000001</v>
      </c>
      <c r="AH77">
        <v>15908.6</v>
      </c>
      <c r="AI77">
        <v>16072.74</v>
      </c>
      <c r="AL77" t="s">
        <v>659</v>
      </c>
      <c r="AM77">
        <v>3965.3330000000001</v>
      </c>
      <c r="AN77">
        <v>23.56175</v>
      </c>
      <c r="AO77">
        <v>3918.7750000000001</v>
      </c>
      <c r="AP77">
        <v>4011.8919999999998</v>
      </c>
      <c r="AS77">
        <v>26</v>
      </c>
      <c r="AT77">
        <v>12776.67</v>
      </c>
      <c r="AU77">
        <v>176.60159999999999</v>
      </c>
      <c r="AV77">
        <v>12430.08</v>
      </c>
      <c r="AW77">
        <v>13123.25</v>
      </c>
      <c r="AY77">
        <v>26</v>
      </c>
      <c r="AZ77">
        <v>2766.6669999999999</v>
      </c>
      <c r="BA77">
        <v>107.88809999999999</v>
      </c>
      <c r="BB77">
        <v>2554.9340000000002</v>
      </c>
      <c r="BC77">
        <v>2978.3989999999999</v>
      </c>
    </row>
    <row r="78" spans="1:57" x14ac:dyDescent="0.3">
      <c r="A78" s="45">
        <v>2005</v>
      </c>
      <c r="B78">
        <f t="shared" si="13"/>
        <v>14.59972</v>
      </c>
      <c r="C78">
        <f>Sheet1!AF67*100</f>
        <v>14.112854666666671</v>
      </c>
      <c r="D78">
        <f>Sheet1!AJ67*100</f>
        <v>11.648854666666672</v>
      </c>
      <c r="E78">
        <f>Sheet1!AK67*100</f>
        <v>16.893134666666672</v>
      </c>
      <c r="F78">
        <f t="shared" si="14"/>
        <v>2.4639999999999986</v>
      </c>
      <c r="G78">
        <f t="shared" si="15"/>
        <v>2.7802800000000012</v>
      </c>
      <c r="Q78">
        <v>10</v>
      </c>
      <c r="R78">
        <v>4680</v>
      </c>
      <c r="S78">
        <v>129.84520000000001</v>
      </c>
      <c r="T78">
        <v>4425.3069999999998</v>
      </c>
      <c r="U78">
        <v>4934.6930000000002</v>
      </c>
      <c r="W78">
        <v>10</v>
      </c>
      <c r="X78">
        <v>710</v>
      </c>
      <c r="Y78">
        <v>61.83961</v>
      </c>
      <c r="Z78">
        <v>588.70060000000001</v>
      </c>
      <c r="AA78">
        <v>831.29939999999999</v>
      </c>
      <c r="AE78" t="s">
        <v>666</v>
      </c>
      <c r="AF78">
        <v>17443.330000000002</v>
      </c>
      <c r="AG78">
        <v>52.645589999999999</v>
      </c>
      <c r="AH78">
        <v>17339.3</v>
      </c>
      <c r="AI78">
        <v>17547.36</v>
      </c>
      <c r="AL78" t="s">
        <v>660</v>
      </c>
      <c r="AM78">
        <v>4758.6670000000004</v>
      </c>
      <c r="AN78">
        <v>22.27722</v>
      </c>
      <c r="AO78">
        <v>4714.6469999999999</v>
      </c>
      <c r="AP78">
        <v>4802.6869999999999</v>
      </c>
      <c r="AS78">
        <v>27</v>
      </c>
      <c r="AT78">
        <v>13296.67</v>
      </c>
      <c r="AU78">
        <v>211.5343</v>
      </c>
      <c r="AV78">
        <v>12881.53</v>
      </c>
      <c r="AW78">
        <v>13711.81</v>
      </c>
      <c r="AY78">
        <v>27</v>
      </c>
      <c r="AZ78">
        <v>2903.3330000000001</v>
      </c>
      <c r="BA78">
        <v>85.699730000000002</v>
      </c>
      <c r="BB78">
        <v>2735.1460000000002</v>
      </c>
      <c r="BC78">
        <v>3071.5210000000002</v>
      </c>
    </row>
    <row r="79" spans="1:57" x14ac:dyDescent="0.3">
      <c r="A79" s="45">
        <v>2006</v>
      </c>
      <c r="B79">
        <f t="shared" si="13"/>
        <v>14.884880000000001</v>
      </c>
      <c r="C79">
        <f>Sheet1!AF66*100</f>
        <v>14.348012000000004</v>
      </c>
      <c r="D79">
        <f>Sheet1!AJ66*100</f>
        <v>11.884012000000006</v>
      </c>
      <c r="E79">
        <f>Sheet1!AK66*100</f>
        <v>17.128292000000005</v>
      </c>
      <c r="F79">
        <f t="shared" si="14"/>
        <v>2.4639999999999986</v>
      </c>
      <c r="G79">
        <f t="shared" si="15"/>
        <v>2.7802800000000012</v>
      </c>
      <c r="Q79">
        <v>11</v>
      </c>
      <c r="R79">
        <v>4813.3329999999996</v>
      </c>
      <c r="S79">
        <v>125.3715</v>
      </c>
      <c r="T79">
        <v>4567.415</v>
      </c>
      <c r="U79">
        <v>5059.2520000000004</v>
      </c>
      <c r="W79">
        <v>11</v>
      </c>
      <c r="X79">
        <v>830</v>
      </c>
      <c r="Y79">
        <v>48.459009999999999</v>
      </c>
      <c r="Z79">
        <v>734.94680000000005</v>
      </c>
      <c r="AA79">
        <v>925.05319999999995</v>
      </c>
      <c r="AE79" t="s">
        <v>667</v>
      </c>
      <c r="AF79">
        <v>18506.669999999998</v>
      </c>
      <c r="AG79">
        <v>46.273829999999997</v>
      </c>
      <c r="AH79">
        <v>18415.23</v>
      </c>
      <c r="AI79">
        <v>18598.099999999999</v>
      </c>
      <c r="AL79" t="s">
        <v>661</v>
      </c>
      <c r="AM79">
        <v>5256</v>
      </c>
      <c r="AN79">
        <v>25.87321</v>
      </c>
      <c r="AO79">
        <v>5204.8739999999998</v>
      </c>
      <c r="AP79">
        <v>5307.1260000000002</v>
      </c>
      <c r="AS79">
        <v>28</v>
      </c>
      <c r="AT79">
        <v>13486.67</v>
      </c>
      <c r="AU79">
        <v>229.32849999999999</v>
      </c>
      <c r="AV79">
        <v>13036.6</v>
      </c>
      <c r="AW79">
        <v>13936.73</v>
      </c>
      <c r="AY79">
        <v>28</v>
      </c>
      <c r="AZ79">
        <v>3180</v>
      </c>
      <c r="BA79">
        <v>75.870429999999999</v>
      </c>
      <c r="BB79">
        <v>3031.1030000000001</v>
      </c>
      <c r="BC79">
        <v>3328.8969999999999</v>
      </c>
    </row>
    <row r="80" spans="1:57" x14ac:dyDescent="0.3">
      <c r="A80" s="45">
        <v>2007</v>
      </c>
      <c r="B80">
        <f t="shared" si="13"/>
        <v>15.157260000000001</v>
      </c>
      <c r="C80">
        <f>Sheet1!AF65*100</f>
        <v>14.583169333333338</v>
      </c>
      <c r="D80">
        <f>Sheet1!AJ65*100</f>
        <v>12.119169333333337</v>
      </c>
      <c r="E80">
        <f>Sheet1!AK65*100</f>
        <v>17.363449333333339</v>
      </c>
      <c r="F80">
        <f t="shared" si="14"/>
        <v>2.4640000000000004</v>
      </c>
      <c r="G80">
        <f t="shared" si="15"/>
        <v>2.7802800000000012</v>
      </c>
      <c r="Q80">
        <v>12</v>
      </c>
      <c r="R80">
        <v>5403.3329999999996</v>
      </c>
      <c r="S80">
        <v>134.3767</v>
      </c>
      <c r="T80">
        <v>5139.7510000000002</v>
      </c>
      <c r="U80">
        <v>5666.915</v>
      </c>
      <c r="W80">
        <v>12</v>
      </c>
      <c r="X80">
        <v>833.33330000000001</v>
      </c>
      <c r="Y80">
        <v>52.813560000000003</v>
      </c>
      <c r="Z80">
        <v>729.73869999999999</v>
      </c>
      <c r="AA80">
        <v>936.928</v>
      </c>
      <c r="AE80" t="s">
        <v>668</v>
      </c>
      <c r="AF80">
        <v>19653.330000000002</v>
      </c>
      <c r="AG80">
        <v>52.722450000000002</v>
      </c>
      <c r="AH80">
        <v>19549.150000000001</v>
      </c>
      <c r="AI80">
        <v>19757.509999999998</v>
      </c>
      <c r="AL80" t="s">
        <v>662</v>
      </c>
      <c r="AM80">
        <v>5886</v>
      </c>
      <c r="AN80">
        <v>35.390189999999997</v>
      </c>
      <c r="AO80">
        <v>5816.0690000000004</v>
      </c>
      <c r="AP80">
        <v>5955.9309999999996</v>
      </c>
      <c r="AS80">
        <v>29</v>
      </c>
      <c r="AT80">
        <v>14533.33</v>
      </c>
      <c r="AU80">
        <v>191.0848</v>
      </c>
      <c r="AV80">
        <v>14158.33</v>
      </c>
      <c r="AW80">
        <v>14908.34</v>
      </c>
      <c r="AY80">
        <v>29</v>
      </c>
      <c r="AZ80">
        <v>3350</v>
      </c>
      <c r="BA80">
        <v>93.679569999999998</v>
      </c>
      <c r="BB80">
        <v>3166.152</v>
      </c>
      <c r="BC80">
        <v>3533.848</v>
      </c>
    </row>
    <row r="81" spans="1:55" x14ac:dyDescent="0.3">
      <c r="A81" s="45">
        <v>2008</v>
      </c>
      <c r="B81">
        <f t="shared" si="13"/>
        <v>15.409839999999999</v>
      </c>
      <c r="C81">
        <f>Sheet1!AF64*100</f>
        <v>14.818326666666671</v>
      </c>
      <c r="D81">
        <f>Sheet1!AJ64*100</f>
        <v>12.354326666666671</v>
      </c>
      <c r="E81">
        <f>Sheet1!AK64*100</f>
        <v>17.598606666666672</v>
      </c>
      <c r="F81">
        <f t="shared" si="14"/>
        <v>2.4640000000000004</v>
      </c>
      <c r="G81">
        <f t="shared" si="15"/>
        <v>2.7802800000000012</v>
      </c>
      <c r="Q81">
        <v>13</v>
      </c>
      <c r="R81">
        <v>6046.6670000000004</v>
      </c>
      <c r="S81">
        <v>161.8665</v>
      </c>
      <c r="T81">
        <v>5729.1629999999996</v>
      </c>
      <c r="U81">
        <v>6364.1710000000003</v>
      </c>
      <c r="W81">
        <v>13</v>
      </c>
      <c r="X81">
        <v>1026.6669999999999</v>
      </c>
      <c r="Y81">
        <v>72.545400000000001</v>
      </c>
      <c r="Z81">
        <v>884.36760000000004</v>
      </c>
      <c r="AA81">
        <v>1168.9659999999999</v>
      </c>
      <c r="AF81">
        <f>AF80/AF75</f>
        <v>1.7893780847884933</v>
      </c>
      <c r="AM81">
        <f>AM80/AM75</f>
        <v>2.5480519480519481</v>
      </c>
      <c r="AS81">
        <v>30</v>
      </c>
      <c r="AT81">
        <v>14740</v>
      </c>
      <c r="AU81">
        <v>165.23060000000001</v>
      </c>
      <c r="AV81">
        <v>14415.73</v>
      </c>
      <c r="AW81">
        <v>15064.27</v>
      </c>
      <c r="AY81">
        <v>30</v>
      </c>
      <c r="AZ81">
        <v>3550</v>
      </c>
      <c r="BA81">
        <v>120.22490000000001</v>
      </c>
      <c r="BB81">
        <v>3314.056</v>
      </c>
      <c r="BC81">
        <v>3785.944</v>
      </c>
    </row>
    <row r="82" spans="1:55" x14ac:dyDescent="0.3">
      <c r="A82" s="45">
        <v>2009</v>
      </c>
      <c r="B82">
        <f t="shared" si="13"/>
        <v>15.647880000000001</v>
      </c>
      <c r="C82">
        <f>Sheet1!AF63*100</f>
        <v>15.053484000000003</v>
      </c>
      <c r="D82">
        <f>Sheet1!AJ63*100</f>
        <v>12.589484000000004</v>
      </c>
      <c r="E82">
        <f>Sheet1!AK63*100</f>
        <v>17.833764000000006</v>
      </c>
      <c r="F82">
        <f t="shared" si="14"/>
        <v>2.4639999999999986</v>
      </c>
      <c r="G82">
        <f t="shared" si="15"/>
        <v>2.780280000000003</v>
      </c>
      <c r="Q82">
        <v>14</v>
      </c>
      <c r="R82">
        <v>6500</v>
      </c>
      <c r="S82">
        <v>160.88829999999999</v>
      </c>
      <c r="T82">
        <v>6184.415</v>
      </c>
      <c r="U82">
        <v>6815.585</v>
      </c>
      <c r="W82">
        <v>14</v>
      </c>
      <c r="X82">
        <v>1056.6669999999999</v>
      </c>
      <c r="Y82">
        <v>60.587800000000001</v>
      </c>
      <c r="Z82">
        <v>937.82270000000005</v>
      </c>
      <c r="AA82">
        <v>1175.511</v>
      </c>
      <c r="AS82">
        <v>31</v>
      </c>
      <c r="AT82">
        <v>14996.67</v>
      </c>
      <c r="AU82">
        <v>208.57939999999999</v>
      </c>
      <c r="AV82">
        <v>14587.33</v>
      </c>
      <c r="AW82">
        <v>15406.01</v>
      </c>
      <c r="AY82">
        <v>31</v>
      </c>
      <c r="AZ82">
        <v>3720</v>
      </c>
      <c r="BA82">
        <v>104.65049999999999</v>
      </c>
      <c r="BB82">
        <v>3514.6210000000001</v>
      </c>
      <c r="BC82">
        <v>3925.3789999999999</v>
      </c>
    </row>
    <row r="83" spans="1:55" x14ac:dyDescent="0.3">
      <c r="A83" s="45">
        <v>2010</v>
      </c>
      <c r="B83">
        <f t="shared" si="13"/>
        <v>15.873280000000001</v>
      </c>
      <c r="C83">
        <f>Sheet1!AF62*100</f>
        <v>15.288641333333336</v>
      </c>
      <c r="D83">
        <f>Sheet1!AJ62*100</f>
        <v>12.824641333333336</v>
      </c>
      <c r="E83">
        <f>Sheet1!AK62*100</f>
        <v>18.068921333333339</v>
      </c>
      <c r="F83">
        <f t="shared" si="14"/>
        <v>2.4640000000000004</v>
      </c>
      <c r="G83">
        <f t="shared" si="15"/>
        <v>2.780280000000003</v>
      </c>
      <c r="Q83">
        <v>15</v>
      </c>
      <c r="R83">
        <v>6913.3329999999996</v>
      </c>
      <c r="S83">
        <v>162.07939999999999</v>
      </c>
      <c r="T83">
        <v>6595.4120000000003</v>
      </c>
      <c r="U83">
        <v>7231.2550000000001</v>
      </c>
      <c r="W83">
        <v>15</v>
      </c>
      <c r="X83">
        <v>1256.6669999999999</v>
      </c>
      <c r="Y83">
        <v>58.463729999999998</v>
      </c>
      <c r="Z83">
        <v>1141.989</v>
      </c>
      <c r="AA83">
        <v>1371.3440000000001</v>
      </c>
      <c r="AS83">
        <v>32</v>
      </c>
      <c r="AT83">
        <v>15563.33</v>
      </c>
      <c r="AU83">
        <v>243.0403</v>
      </c>
      <c r="AV83">
        <v>15086.36</v>
      </c>
      <c r="AW83">
        <v>16040.3</v>
      </c>
      <c r="AY83">
        <v>32</v>
      </c>
      <c r="AZ83">
        <v>3790</v>
      </c>
      <c r="BA83">
        <v>116.0014</v>
      </c>
      <c r="BB83">
        <v>3562.3449999999998</v>
      </c>
      <c r="BC83">
        <v>4017.6550000000002</v>
      </c>
    </row>
    <row r="84" spans="1:55" x14ac:dyDescent="0.3">
      <c r="A84" s="45">
        <v>2011</v>
      </c>
      <c r="B84">
        <f t="shared" si="13"/>
        <v>16.093109999999999</v>
      </c>
      <c r="C84">
        <f>Sheet1!AF61*100</f>
        <v>15.52379866666667</v>
      </c>
      <c r="D84">
        <f>Sheet1!AJ61*100</f>
        <v>13.059798666666669</v>
      </c>
      <c r="E84">
        <f>Sheet1!AK61*100</f>
        <v>18.304078666666669</v>
      </c>
      <c r="F84">
        <f t="shared" si="14"/>
        <v>2.4640000000000004</v>
      </c>
      <c r="G84">
        <f t="shared" si="15"/>
        <v>2.7802799999999994</v>
      </c>
      <c r="Q84">
        <v>16</v>
      </c>
      <c r="R84">
        <v>7623.3329999999996</v>
      </c>
      <c r="S84">
        <v>149.53440000000001</v>
      </c>
      <c r="T84">
        <v>7330.0190000000002</v>
      </c>
      <c r="U84">
        <v>7916.6480000000001</v>
      </c>
      <c r="W84">
        <v>16</v>
      </c>
      <c r="X84">
        <v>1316.6669999999999</v>
      </c>
      <c r="Y84">
        <v>67.650779999999997</v>
      </c>
      <c r="Z84">
        <v>1183.9690000000001</v>
      </c>
      <c r="AA84">
        <v>1449.365</v>
      </c>
      <c r="AS84">
        <v>33</v>
      </c>
      <c r="AT84">
        <v>16333.33</v>
      </c>
      <c r="AU84">
        <v>235.2955</v>
      </c>
      <c r="AV84">
        <v>15871.56</v>
      </c>
      <c r="AW84">
        <v>16795.11</v>
      </c>
      <c r="AY84">
        <v>33</v>
      </c>
      <c r="AZ84">
        <v>4006.6669999999999</v>
      </c>
      <c r="BA84">
        <v>134.58609999999999</v>
      </c>
      <c r="BB84">
        <v>3742.5390000000002</v>
      </c>
      <c r="BC84">
        <v>4270.7950000000001</v>
      </c>
    </row>
    <row r="85" spans="1:55" x14ac:dyDescent="0.3">
      <c r="A85" s="45">
        <v>2012</v>
      </c>
      <c r="B85">
        <f t="shared" si="13"/>
        <v>16.30106</v>
      </c>
      <c r="C85">
        <f>Sheet1!AF60*100</f>
        <v>15.758956000000001</v>
      </c>
      <c r="D85">
        <f>Sheet1!AJ60*100</f>
        <v>13.294956000000003</v>
      </c>
      <c r="E85">
        <f>Sheet1!AK60*100</f>
        <v>18.539236000000002</v>
      </c>
      <c r="F85">
        <f t="shared" si="14"/>
        <v>2.4639999999999986</v>
      </c>
      <c r="G85">
        <f t="shared" si="15"/>
        <v>2.7802800000000012</v>
      </c>
      <c r="Q85">
        <v>17</v>
      </c>
      <c r="R85">
        <v>7913.3329999999996</v>
      </c>
      <c r="S85">
        <v>161.2261</v>
      </c>
      <c r="T85">
        <v>7597.0860000000002</v>
      </c>
      <c r="U85">
        <v>8229.5810000000001</v>
      </c>
      <c r="W85">
        <v>17</v>
      </c>
      <c r="X85">
        <v>1383.3330000000001</v>
      </c>
      <c r="Y85">
        <v>75.518640000000005</v>
      </c>
      <c r="Z85">
        <v>1235.202</v>
      </c>
      <c r="AA85">
        <v>1531.4639999999999</v>
      </c>
      <c r="AS85">
        <v>34</v>
      </c>
      <c r="AT85">
        <v>16443.330000000002</v>
      </c>
      <c r="AU85">
        <v>167.85900000000001</v>
      </c>
      <c r="AV85">
        <v>16113.91</v>
      </c>
      <c r="AW85">
        <v>16772.759999999998</v>
      </c>
      <c r="AY85">
        <v>34</v>
      </c>
      <c r="AZ85">
        <v>3956.6669999999999</v>
      </c>
      <c r="BA85">
        <v>93.302539999999993</v>
      </c>
      <c r="BB85">
        <v>3773.558</v>
      </c>
      <c r="BC85">
        <v>4139.7749999999996</v>
      </c>
    </row>
    <row r="86" spans="1:55" x14ac:dyDescent="0.3">
      <c r="A86" s="45">
        <v>2013</v>
      </c>
      <c r="B86">
        <f t="shared" si="13"/>
        <v>16.503909999999998</v>
      </c>
      <c r="C86">
        <f>Sheet1!AF59*100</f>
        <v>15.994113333333335</v>
      </c>
      <c r="D86">
        <f>Sheet1!AJ59*100</f>
        <v>13.530113333333334</v>
      </c>
      <c r="E86">
        <f>Sheet1!AK59*100</f>
        <v>18.774393333333336</v>
      </c>
      <c r="F86">
        <f t="shared" si="14"/>
        <v>2.4640000000000004</v>
      </c>
      <c r="G86">
        <f t="shared" si="15"/>
        <v>2.7802800000000012</v>
      </c>
      <c r="Q86">
        <v>18</v>
      </c>
      <c r="R86">
        <v>8506.6669999999995</v>
      </c>
      <c r="S86">
        <v>131.21299999999999</v>
      </c>
      <c r="T86">
        <v>8249.2900000000009</v>
      </c>
      <c r="U86">
        <v>8764.0429999999997</v>
      </c>
      <c r="W86">
        <v>18</v>
      </c>
      <c r="X86">
        <v>1540</v>
      </c>
      <c r="Y86">
        <v>58.250349999999997</v>
      </c>
      <c r="Z86">
        <v>1425.741</v>
      </c>
      <c r="AA86">
        <v>1654.259</v>
      </c>
      <c r="AM86" t="s">
        <v>654</v>
      </c>
      <c r="AS86">
        <v>35</v>
      </c>
      <c r="AT86">
        <v>16616.669999999998</v>
      </c>
      <c r="AU86">
        <v>211.8383</v>
      </c>
      <c r="AV86">
        <v>16200.93</v>
      </c>
      <c r="AW86">
        <v>17032.400000000001</v>
      </c>
      <c r="AY86">
        <v>35</v>
      </c>
      <c r="AZ86">
        <v>4353.3329999999996</v>
      </c>
      <c r="BA86">
        <v>126.9205</v>
      </c>
      <c r="BB86">
        <v>4104.2489999999998</v>
      </c>
      <c r="BC86">
        <v>4602.4170000000004</v>
      </c>
    </row>
    <row r="87" spans="1:55" x14ac:dyDescent="0.3">
      <c r="A87" s="45">
        <v>2014</v>
      </c>
      <c r="B87">
        <f t="shared" si="13"/>
        <v>16.691839999999999</v>
      </c>
      <c r="C87">
        <f>Sheet1!AF58*100</f>
        <v>16.229270666666668</v>
      </c>
      <c r="D87">
        <f>Sheet1!AJ58*100</f>
        <v>13.765270666666668</v>
      </c>
      <c r="E87">
        <f>Sheet1!AK58*100</f>
        <v>19.009550666666669</v>
      </c>
      <c r="F87">
        <f t="shared" si="14"/>
        <v>2.4640000000000004</v>
      </c>
      <c r="G87">
        <f t="shared" si="15"/>
        <v>2.7802800000000012</v>
      </c>
      <c r="Q87">
        <v>19</v>
      </c>
      <c r="R87">
        <v>8690</v>
      </c>
      <c r="S87">
        <v>153.15459999999999</v>
      </c>
      <c r="T87">
        <v>8389.5849999999991</v>
      </c>
      <c r="U87">
        <v>8990.4150000000009</v>
      </c>
      <c r="W87">
        <v>19</v>
      </c>
      <c r="X87">
        <v>1890</v>
      </c>
      <c r="Y87">
        <v>73.555049999999994</v>
      </c>
      <c r="Z87">
        <v>1745.721</v>
      </c>
      <c r="AA87">
        <v>2034.279</v>
      </c>
      <c r="AM87">
        <v>20</v>
      </c>
      <c r="AN87">
        <v>9593</v>
      </c>
      <c r="AO87">
        <v>1933</v>
      </c>
      <c r="AS87">
        <v>36</v>
      </c>
      <c r="AT87">
        <v>16743.330000000002</v>
      </c>
      <c r="AU87">
        <v>214.941</v>
      </c>
      <c r="AV87">
        <v>16321.51</v>
      </c>
      <c r="AW87">
        <v>17165.16</v>
      </c>
      <c r="AY87">
        <v>36</v>
      </c>
      <c r="AZ87">
        <v>4650</v>
      </c>
      <c r="BA87">
        <v>156.08349999999999</v>
      </c>
      <c r="BB87">
        <v>4343.683</v>
      </c>
      <c r="BC87">
        <v>4956.317</v>
      </c>
    </row>
    <row r="88" spans="1:55" x14ac:dyDescent="0.3">
      <c r="A88" s="45">
        <v>2015</v>
      </c>
      <c r="B88">
        <f t="shared" si="13"/>
        <v>16.876200000000001</v>
      </c>
      <c r="C88">
        <f>Sheet1!AF57*100</f>
        <v>16.464428000000002</v>
      </c>
      <c r="D88">
        <f>Sheet1!AJ57*100</f>
        <v>14.000428000000001</v>
      </c>
      <c r="E88">
        <f>Sheet1!AK57*100</f>
        <v>19.244708000000003</v>
      </c>
      <c r="F88">
        <f t="shared" si="14"/>
        <v>2.4640000000000004</v>
      </c>
      <c r="G88">
        <f t="shared" si="15"/>
        <v>2.7802800000000012</v>
      </c>
      <c r="Q88">
        <v>20</v>
      </c>
      <c r="R88">
        <v>9593.3330000000005</v>
      </c>
      <c r="S88">
        <v>157.8544</v>
      </c>
      <c r="T88">
        <v>9283.6990000000005</v>
      </c>
      <c r="U88">
        <v>9902.9670000000006</v>
      </c>
      <c r="W88">
        <v>20</v>
      </c>
      <c r="X88">
        <v>1933.3330000000001</v>
      </c>
      <c r="Y88">
        <v>92.516959999999997</v>
      </c>
      <c r="Z88">
        <v>1751.86</v>
      </c>
      <c r="AA88">
        <v>2114.8069999999998</v>
      </c>
      <c r="AM88">
        <v>25</v>
      </c>
      <c r="AN88">
        <v>12280</v>
      </c>
      <c r="AO88">
        <v>2657</v>
      </c>
      <c r="AS88">
        <v>37</v>
      </c>
      <c r="AT88">
        <v>17456.669999999998</v>
      </c>
      <c r="AU88">
        <v>227.21109999999999</v>
      </c>
      <c r="AV88">
        <v>17010.759999999998</v>
      </c>
      <c r="AW88">
        <v>17902.57</v>
      </c>
      <c r="AY88">
        <v>37</v>
      </c>
      <c r="AZ88">
        <v>4456.6670000000004</v>
      </c>
      <c r="BA88">
        <v>114.7394</v>
      </c>
      <c r="BB88">
        <v>4231.4880000000003</v>
      </c>
      <c r="BC88">
        <v>4681.8450000000003</v>
      </c>
    </row>
    <row r="89" spans="1:55" x14ac:dyDescent="0.3">
      <c r="A89" s="45">
        <v>2016</v>
      </c>
      <c r="B89">
        <f t="shared" si="13"/>
        <v>17.046330000000001</v>
      </c>
      <c r="C89">
        <f>Sheet1!AF56*100</f>
        <v>16.699585333333332</v>
      </c>
      <c r="D89">
        <f>Sheet1!AJ56*100</f>
        <v>14.235585333333333</v>
      </c>
      <c r="E89">
        <f>Sheet1!AK56*100</f>
        <v>19.479865333333336</v>
      </c>
      <c r="F89">
        <f t="shared" si="14"/>
        <v>2.4639999999999986</v>
      </c>
      <c r="G89">
        <f t="shared" si="15"/>
        <v>2.7802800000000047</v>
      </c>
      <c r="Q89">
        <v>21</v>
      </c>
      <c r="R89">
        <v>10413.33</v>
      </c>
      <c r="S89">
        <v>175.6259</v>
      </c>
      <c r="T89">
        <v>10068.84</v>
      </c>
      <c r="U89">
        <v>10757.83</v>
      </c>
      <c r="W89">
        <v>21</v>
      </c>
      <c r="X89">
        <v>2073.3330000000001</v>
      </c>
      <c r="Y89">
        <v>93.210099999999997</v>
      </c>
      <c r="Z89">
        <v>1890.5</v>
      </c>
      <c r="AA89">
        <v>2256.1669999999999</v>
      </c>
      <c r="AM89">
        <v>30</v>
      </c>
      <c r="AN89">
        <v>14740</v>
      </c>
      <c r="AO89">
        <v>3550</v>
      </c>
      <c r="AS89">
        <v>38</v>
      </c>
      <c r="AT89">
        <v>17573.330000000002</v>
      </c>
      <c r="AU89">
        <v>256.27449999999999</v>
      </c>
      <c r="AV89">
        <v>17070.39</v>
      </c>
      <c r="AW89">
        <v>18076.28</v>
      </c>
      <c r="AY89">
        <v>38</v>
      </c>
      <c r="AZ89">
        <v>4716.6670000000004</v>
      </c>
      <c r="BA89">
        <v>115.0795</v>
      </c>
      <c r="BB89">
        <v>4490.8209999999999</v>
      </c>
      <c r="BC89">
        <v>4942.5129999999999</v>
      </c>
    </row>
    <row r="90" spans="1:55" x14ac:dyDescent="0.3">
      <c r="A90" s="45">
        <v>2017</v>
      </c>
      <c r="B90">
        <f t="shared" si="13"/>
        <v>17.20834</v>
      </c>
      <c r="C90">
        <f>Sheet1!AF55*100</f>
        <v>16.934742666666665</v>
      </c>
      <c r="D90">
        <f>Sheet1!AJ55*100</f>
        <v>14.470742666666666</v>
      </c>
      <c r="E90">
        <f>Sheet1!AK55*100</f>
        <v>19.715022666666666</v>
      </c>
      <c r="F90">
        <f t="shared" si="14"/>
        <v>2.4639999999999986</v>
      </c>
      <c r="G90">
        <f t="shared" si="15"/>
        <v>2.7802800000000012</v>
      </c>
      <c r="Q90">
        <v>22</v>
      </c>
      <c r="R90">
        <v>10560</v>
      </c>
      <c r="S90">
        <v>182.48599999999999</v>
      </c>
      <c r="T90">
        <v>10202.049999999999</v>
      </c>
      <c r="U90">
        <v>10917.95</v>
      </c>
      <c r="W90">
        <v>22</v>
      </c>
      <c r="X90">
        <v>2120</v>
      </c>
      <c r="Y90">
        <v>78.40361</v>
      </c>
      <c r="Z90">
        <v>1966.21</v>
      </c>
      <c r="AA90">
        <v>2273.79</v>
      </c>
      <c r="AM90">
        <v>35</v>
      </c>
      <c r="AN90">
        <v>16617</v>
      </c>
      <c r="AO90">
        <v>4353</v>
      </c>
      <c r="AS90">
        <v>39</v>
      </c>
      <c r="AT90">
        <v>17590</v>
      </c>
      <c r="AU90">
        <v>274.73500000000001</v>
      </c>
      <c r="AV90">
        <v>17050.830000000002</v>
      </c>
      <c r="AW90">
        <v>18129.169999999998</v>
      </c>
      <c r="AY90">
        <v>39</v>
      </c>
      <c r="AZ90">
        <v>4903.3329999999996</v>
      </c>
      <c r="BA90">
        <v>154.5839</v>
      </c>
      <c r="BB90">
        <v>4599.9589999999998</v>
      </c>
      <c r="BC90">
        <v>5206.7070000000003</v>
      </c>
    </row>
    <row r="91" spans="1:55" x14ac:dyDescent="0.3">
      <c r="A91" s="45">
        <v>2018</v>
      </c>
      <c r="B91">
        <f t="shared" si="13"/>
        <v>17.364379999999997</v>
      </c>
      <c r="C91">
        <f>Sheet1!AF54*100</f>
        <v>17.169899999999998</v>
      </c>
      <c r="D91">
        <f>Sheet1!AJ54*100</f>
        <v>14.7059</v>
      </c>
      <c r="E91">
        <f>Sheet1!AK54*100</f>
        <v>19.95018</v>
      </c>
      <c r="F91">
        <f t="shared" si="14"/>
        <v>2.4639999999999986</v>
      </c>
      <c r="G91">
        <f t="shared" si="15"/>
        <v>2.7802800000000012</v>
      </c>
      <c r="Q91">
        <v>23</v>
      </c>
      <c r="R91">
        <v>11493.33</v>
      </c>
      <c r="S91">
        <v>193.39279999999999</v>
      </c>
      <c r="T91">
        <v>11113.99</v>
      </c>
      <c r="U91">
        <v>11872.68</v>
      </c>
      <c r="W91">
        <v>23</v>
      </c>
      <c r="X91">
        <v>2383.3330000000001</v>
      </c>
      <c r="Y91">
        <v>98.620760000000004</v>
      </c>
      <c r="Z91">
        <v>2189.8870000000002</v>
      </c>
      <c r="AA91">
        <v>2576.7800000000002</v>
      </c>
      <c r="AM91">
        <v>40</v>
      </c>
      <c r="AN91">
        <v>17853</v>
      </c>
      <c r="AO91">
        <v>5067</v>
      </c>
      <c r="AS91">
        <v>40</v>
      </c>
      <c r="AT91">
        <v>17853.330000000002</v>
      </c>
      <c r="AU91">
        <v>261.1087</v>
      </c>
      <c r="AV91">
        <v>17340.900000000001</v>
      </c>
      <c r="AW91">
        <v>18365.759999999998</v>
      </c>
      <c r="AY91">
        <v>40</v>
      </c>
      <c r="AZ91">
        <v>5066.6670000000004</v>
      </c>
      <c r="BA91">
        <v>108.9483</v>
      </c>
      <c r="BB91">
        <v>4852.8530000000001</v>
      </c>
      <c r="BC91">
        <v>5280.48</v>
      </c>
    </row>
    <row r="92" spans="1:55" x14ac:dyDescent="0.3">
      <c r="Q92">
        <v>24</v>
      </c>
      <c r="R92">
        <v>11560</v>
      </c>
      <c r="S92">
        <v>189.65180000000001</v>
      </c>
      <c r="T92">
        <v>11187.99</v>
      </c>
      <c r="U92">
        <v>11932.01</v>
      </c>
      <c r="W92">
        <v>24</v>
      </c>
      <c r="X92">
        <v>2693.3330000000001</v>
      </c>
      <c r="Y92">
        <v>109.0116</v>
      </c>
      <c r="Z92">
        <v>2479.5050000000001</v>
      </c>
      <c r="AA92">
        <v>2907.1610000000001</v>
      </c>
      <c r="AM92">
        <v>45</v>
      </c>
      <c r="AN92">
        <v>19097</v>
      </c>
      <c r="AO92">
        <v>5627</v>
      </c>
      <c r="AS92">
        <v>41</v>
      </c>
      <c r="AT92">
        <v>18123.330000000002</v>
      </c>
      <c r="AU92">
        <v>215.3683</v>
      </c>
      <c r="AV92">
        <v>17700.669999999998</v>
      </c>
      <c r="AW92">
        <v>18546</v>
      </c>
      <c r="AY92">
        <v>41</v>
      </c>
      <c r="AZ92">
        <v>4896.6670000000004</v>
      </c>
      <c r="BA92">
        <v>112.5956</v>
      </c>
      <c r="BB92">
        <v>4675.6949999999997</v>
      </c>
      <c r="BC92">
        <v>5117.6379999999999</v>
      </c>
    </row>
    <row r="93" spans="1:55" x14ac:dyDescent="0.3">
      <c r="Q93">
        <v>25</v>
      </c>
      <c r="R93">
        <v>12280</v>
      </c>
      <c r="S93">
        <v>220</v>
      </c>
      <c r="T93">
        <v>11848.47</v>
      </c>
      <c r="U93">
        <v>12711.53</v>
      </c>
      <c r="W93">
        <v>25</v>
      </c>
      <c r="X93">
        <v>2656.6669999999999</v>
      </c>
      <c r="Y93">
        <v>79.319419999999994</v>
      </c>
      <c r="Z93">
        <v>2501.08</v>
      </c>
      <c r="AA93">
        <v>2812.2530000000002</v>
      </c>
      <c r="AM93">
        <v>50</v>
      </c>
      <c r="AN93">
        <v>20297</v>
      </c>
      <c r="AO93">
        <v>6030</v>
      </c>
      <c r="AS93">
        <v>42</v>
      </c>
      <c r="AT93">
        <v>18520</v>
      </c>
      <c r="AU93">
        <v>263.286</v>
      </c>
      <c r="AV93">
        <v>18003.3</v>
      </c>
      <c r="AW93">
        <v>19036.7</v>
      </c>
      <c r="AY93">
        <v>42</v>
      </c>
      <c r="AZ93">
        <v>5260</v>
      </c>
      <c r="BA93">
        <v>127.9907</v>
      </c>
      <c r="BB93">
        <v>5008.8159999999998</v>
      </c>
      <c r="BC93">
        <v>5511.1840000000002</v>
      </c>
    </row>
    <row r="94" spans="1:55" x14ac:dyDescent="0.3">
      <c r="A94" s="21" t="s">
        <v>563</v>
      </c>
      <c r="B94" s="18"/>
      <c r="Q94">
        <v>26</v>
      </c>
      <c r="R94">
        <v>12776.67</v>
      </c>
      <c r="S94">
        <v>176.60159999999999</v>
      </c>
      <c r="T94">
        <v>12430.26</v>
      </c>
      <c r="U94">
        <v>13123.07</v>
      </c>
      <c r="W94">
        <v>26</v>
      </c>
      <c r="X94">
        <v>2766.6669999999999</v>
      </c>
      <c r="Y94">
        <v>107.88809999999999</v>
      </c>
      <c r="Z94">
        <v>2555.0419999999999</v>
      </c>
      <c r="AA94">
        <v>2978.2910000000002</v>
      </c>
      <c r="AN94">
        <f>AN93/AN87</f>
        <v>2.1158136140936099</v>
      </c>
      <c r="AO94">
        <f>AO93/AO87</f>
        <v>3.1195033626487327</v>
      </c>
      <c r="AS94">
        <v>43</v>
      </c>
      <c r="AT94">
        <v>18470</v>
      </c>
      <c r="AU94">
        <v>254.21279999999999</v>
      </c>
      <c r="AV94">
        <v>17971.099999999999</v>
      </c>
      <c r="AW94">
        <v>18968.900000000001</v>
      </c>
      <c r="AY94">
        <v>43</v>
      </c>
      <c r="AZ94">
        <v>5163.3329999999996</v>
      </c>
      <c r="BA94">
        <v>106.0778</v>
      </c>
      <c r="BB94">
        <v>4955.1540000000005</v>
      </c>
      <c r="BC94">
        <v>5371.5129999999999</v>
      </c>
    </row>
    <row r="95" spans="1:55" x14ac:dyDescent="0.3">
      <c r="A95" t="s">
        <v>571</v>
      </c>
      <c r="Q95">
        <v>27</v>
      </c>
      <c r="R95">
        <v>13296.67</v>
      </c>
      <c r="S95">
        <v>211.5343</v>
      </c>
      <c r="T95">
        <v>12881.74</v>
      </c>
      <c r="U95">
        <v>13711.59</v>
      </c>
      <c r="W95">
        <v>27</v>
      </c>
      <c r="X95">
        <v>2903.3330000000001</v>
      </c>
      <c r="Y95">
        <v>85.699730000000002</v>
      </c>
      <c r="Z95">
        <v>2735.232</v>
      </c>
      <c r="AA95">
        <v>3071.4349999999999</v>
      </c>
      <c r="AS95">
        <v>44</v>
      </c>
      <c r="AT95">
        <v>18323.330000000002</v>
      </c>
      <c r="AU95">
        <v>205.76089999999999</v>
      </c>
      <c r="AV95">
        <v>17919.52</v>
      </c>
      <c r="AW95">
        <v>18727.14</v>
      </c>
      <c r="AY95">
        <v>44</v>
      </c>
      <c r="AZ95">
        <v>5333.3329999999996</v>
      </c>
      <c r="BA95">
        <v>151.18940000000001</v>
      </c>
      <c r="BB95">
        <v>5036.6210000000001</v>
      </c>
      <c r="BC95">
        <v>5630.0460000000003</v>
      </c>
    </row>
    <row r="96" spans="1:55" x14ac:dyDescent="0.3">
      <c r="A96" t="s">
        <v>354</v>
      </c>
      <c r="B96" t="s">
        <v>241</v>
      </c>
      <c r="Q96">
        <v>28</v>
      </c>
      <c r="R96">
        <v>13486.67</v>
      </c>
      <c r="S96">
        <v>229.32849999999999</v>
      </c>
      <c r="T96">
        <v>13036.83</v>
      </c>
      <c r="U96">
        <v>13936.5</v>
      </c>
      <c r="W96">
        <v>28</v>
      </c>
      <c r="X96">
        <v>3180</v>
      </c>
      <c r="Y96">
        <v>75.870429999999999</v>
      </c>
      <c r="Z96">
        <v>3031.1790000000001</v>
      </c>
      <c r="AA96">
        <v>3328.8209999999999</v>
      </c>
      <c r="AS96">
        <v>45</v>
      </c>
      <c r="AT96">
        <v>19096.669999999998</v>
      </c>
      <c r="AU96">
        <v>243.93719999999999</v>
      </c>
      <c r="AV96">
        <v>18617.93</v>
      </c>
      <c r="AW96">
        <v>19575.400000000001</v>
      </c>
      <c r="AY96">
        <v>45</v>
      </c>
      <c r="AZ96">
        <v>5626.6670000000004</v>
      </c>
      <c r="BA96">
        <v>146.52549999999999</v>
      </c>
      <c r="BB96">
        <v>5339.107</v>
      </c>
      <c r="BC96">
        <v>5914.2259999999997</v>
      </c>
    </row>
    <row r="97" spans="1:55" x14ac:dyDescent="0.3">
      <c r="Q97">
        <v>29</v>
      </c>
      <c r="R97">
        <v>14533.33</v>
      </c>
      <c r="S97">
        <v>191.0848</v>
      </c>
      <c r="T97">
        <v>14158.52</v>
      </c>
      <c r="U97">
        <v>14908.15</v>
      </c>
      <c r="W97">
        <v>29</v>
      </c>
      <c r="X97">
        <v>3350</v>
      </c>
      <c r="Y97">
        <v>93.679569999999998</v>
      </c>
      <c r="Z97">
        <v>3166.2460000000001</v>
      </c>
      <c r="AA97">
        <v>3533.7539999999999</v>
      </c>
      <c r="AS97">
        <v>46</v>
      </c>
      <c r="AT97">
        <v>19793.330000000002</v>
      </c>
      <c r="AU97">
        <v>227.77959999999999</v>
      </c>
      <c r="AV97">
        <v>19346.310000000001</v>
      </c>
      <c r="AW97">
        <v>20240.36</v>
      </c>
      <c r="AY97">
        <v>46</v>
      </c>
      <c r="AZ97">
        <v>5750</v>
      </c>
      <c r="BA97">
        <v>150.68809999999999</v>
      </c>
      <c r="BB97">
        <v>5454.2719999999999</v>
      </c>
      <c r="BC97">
        <v>6045.7280000000001</v>
      </c>
    </row>
    <row r="98" spans="1:55" x14ac:dyDescent="0.3">
      <c r="Q98">
        <v>30</v>
      </c>
      <c r="R98">
        <v>14740</v>
      </c>
      <c r="S98">
        <v>165.23060000000001</v>
      </c>
      <c r="T98">
        <v>14415.9</v>
      </c>
      <c r="U98">
        <v>15064.1</v>
      </c>
      <c r="W98">
        <v>30</v>
      </c>
      <c r="X98">
        <v>3550</v>
      </c>
      <c r="Y98">
        <v>120.22490000000001</v>
      </c>
      <c r="Z98">
        <v>3314.1770000000001</v>
      </c>
      <c r="AA98">
        <v>3785.8229999999999</v>
      </c>
      <c r="AS98">
        <v>47</v>
      </c>
      <c r="AT98">
        <v>19160</v>
      </c>
      <c r="AU98">
        <v>328.58460000000002</v>
      </c>
      <c r="AV98">
        <v>18515.150000000001</v>
      </c>
      <c r="AW98">
        <v>19804.849999999999</v>
      </c>
      <c r="AY98">
        <v>47</v>
      </c>
      <c r="AZ98">
        <v>5793.3329999999996</v>
      </c>
      <c r="BA98">
        <v>136.03020000000001</v>
      </c>
      <c r="BB98">
        <v>5526.3710000000001</v>
      </c>
      <c r="BC98">
        <v>6060.2950000000001</v>
      </c>
    </row>
    <row r="99" spans="1:55" x14ac:dyDescent="0.3">
      <c r="A99" t="s">
        <v>568</v>
      </c>
      <c r="B99" t="s">
        <v>569</v>
      </c>
      <c r="C99" t="s">
        <v>570</v>
      </c>
      <c r="D99" t="s">
        <v>572</v>
      </c>
      <c r="E99" t="s">
        <v>573</v>
      </c>
      <c r="F99" t="s">
        <v>574</v>
      </c>
      <c r="Q99">
        <v>31</v>
      </c>
      <c r="R99">
        <v>14996.67</v>
      </c>
      <c r="S99">
        <v>208.57939999999999</v>
      </c>
      <c r="T99">
        <v>14587.53</v>
      </c>
      <c r="U99">
        <v>15405.8</v>
      </c>
      <c r="W99">
        <v>31</v>
      </c>
      <c r="X99">
        <v>3720</v>
      </c>
      <c r="Y99">
        <v>104.65049999999999</v>
      </c>
      <c r="Z99">
        <v>3514.7260000000001</v>
      </c>
      <c r="AA99">
        <v>3925.2739999999999</v>
      </c>
      <c r="AS99">
        <v>48</v>
      </c>
      <c r="AT99">
        <v>19640</v>
      </c>
      <c r="AU99">
        <v>256.21469999999999</v>
      </c>
      <c r="AV99">
        <v>19137.169999999998</v>
      </c>
      <c r="AW99">
        <v>20142.830000000002</v>
      </c>
      <c r="AY99">
        <v>48</v>
      </c>
      <c r="AZ99">
        <v>5863.3329999999996</v>
      </c>
      <c r="BA99">
        <v>151.3528</v>
      </c>
      <c r="BB99">
        <v>5566.3</v>
      </c>
      <c r="BC99">
        <v>6160.366</v>
      </c>
    </row>
    <row r="100" spans="1:55" x14ac:dyDescent="0.3">
      <c r="A100">
        <v>2001</v>
      </c>
      <c r="B100" s="33">
        <v>1285.6427715676998</v>
      </c>
      <c r="C100" s="33">
        <v>1800.2351195093991</v>
      </c>
      <c r="D100" s="33">
        <f>R69</f>
        <v>1896.6669999999999</v>
      </c>
      <c r="E100" s="33"/>
      <c r="F100" s="33"/>
      <c r="Q100">
        <v>32</v>
      </c>
      <c r="R100">
        <v>15563.33</v>
      </c>
      <c r="S100">
        <v>243.0403</v>
      </c>
      <c r="T100">
        <v>15086.61</v>
      </c>
      <c r="U100">
        <v>16040.06</v>
      </c>
      <c r="W100">
        <v>32</v>
      </c>
      <c r="X100">
        <v>3790</v>
      </c>
      <c r="Y100">
        <v>116.0014</v>
      </c>
      <c r="Z100">
        <v>3562.4609999999998</v>
      </c>
      <c r="AA100">
        <v>4017.5390000000002</v>
      </c>
      <c r="AE100" s="2" t="s">
        <v>675</v>
      </c>
      <c r="AS100">
        <v>49</v>
      </c>
      <c r="AT100">
        <v>19376.669999999998</v>
      </c>
      <c r="AU100">
        <v>222.56</v>
      </c>
      <c r="AV100">
        <v>18939.89</v>
      </c>
      <c r="AW100">
        <v>19813.45</v>
      </c>
      <c r="AY100">
        <v>49</v>
      </c>
      <c r="AZ100">
        <v>5993.3329999999996</v>
      </c>
      <c r="BA100">
        <v>161.59639999999999</v>
      </c>
      <c r="BB100">
        <v>5676.1970000000001</v>
      </c>
      <c r="BC100">
        <v>6310.47</v>
      </c>
    </row>
    <row r="101" spans="1:55" x14ac:dyDescent="0.3">
      <c r="A101">
        <v>2002</v>
      </c>
      <c r="B101" s="33">
        <v>2733.9252150436996</v>
      </c>
      <c r="C101" s="33">
        <v>3894.9460682441986</v>
      </c>
      <c r="D101" s="33">
        <f>R70+D100</f>
        <v>4210</v>
      </c>
      <c r="E101" s="33"/>
      <c r="F101" s="33"/>
      <c r="Q101">
        <v>33</v>
      </c>
      <c r="R101">
        <v>16333.33</v>
      </c>
      <c r="S101">
        <v>235.2955</v>
      </c>
      <c r="T101">
        <v>15871.8</v>
      </c>
      <c r="U101">
        <v>16794.87</v>
      </c>
      <c r="W101">
        <v>33</v>
      </c>
      <c r="X101">
        <v>4006.6669999999999</v>
      </c>
      <c r="Y101">
        <v>134.58609999999999</v>
      </c>
      <c r="Z101">
        <v>3742.674</v>
      </c>
      <c r="AA101">
        <v>4270.6589999999997</v>
      </c>
      <c r="AE101" t="s">
        <v>433</v>
      </c>
      <c r="AF101" t="s">
        <v>674</v>
      </c>
      <c r="AH101" t="s">
        <v>433</v>
      </c>
      <c r="AI101" t="s">
        <v>676</v>
      </c>
      <c r="AS101">
        <v>50</v>
      </c>
      <c r="AT101">
        <v>20296.669999999998</v>
      </c>
      <c r="AU101">
        <v>272.09210000000002</v>
      </c>
      <c r="AV101">
        <v>19762.68</v>
      </c>
      <c r="AW101">
        <v>20830.650000000001</v>
      </c>
      <c r="AY101">
        <v>50</v>
      </c>
      <c r="AZ101">
        <v>6030</v>
      </c>
      <c r="BA101">
        <v>120.6448</v>
      </c>
      <c r="BB101">
        <v>5793.232</v>
      </c>
      <c r="BC101">
        <v>6266.768</v>
      </c>
    </row>
    <row r="102" spans="1:55" x14ac:dyDescent="0.3">
      <c r="A102">
        <v>2003</v>
      </c>
      <c r="B102" s="33">
        <v>4321.6430649532995</v>
      </c>
      <c r="C102" s="33">
        <v>6255.6078886137984</v>
      </c>
      <c r="D102" s="33">
        <f t="shared" ref="D102:D119" si="16">R71+D101</f>
        <v>6593.3330000000005</v>
      </c>
      <c r="E102" s="33"/>
      <c r="F102" s="33"/>
      <c r="Q102">
        <v>34</v>
      </c>
      <c r="R102">
        <v>16443.330000000002</v>
      </c>
      <c r="S102">
        <v>167.85900000000001</v>
      </c>
      <c r="T102">
        <v>16114.08</v>
      </c>
      <c r="U102">
        <v>16772.59</v>
      </c>
      <c r="W102">
        <v>34</v>
      </c>
      <c r="X102">
        <v>3956.6669999999999</v>
      </c>
      <c r="Y102">
        <v>93.302539999999993</v>
      </c>
      <c r="Z102">
        <v>3773.652</v>
      </c>
      <c r="AA102">
        <v>4139.6809999999996</v>
      </c>
      <c r="AT102">
        <f>SUM(AT71:AT101)</f>
        <v>492703.32299999997</v>
      </c>
      <c r="AZ102">
        <f>SUM(AZ71:AZ101)</f>
        <v>128939.999</v>
      </c>
    </row>
    <row r="103" spans="1:55" x14ac:dyDescent="0.3">
      <c r="A103">
        <v>2004</v>
      </c>
      <c r="B103" s="33">
        <v>6179.9955595010997</v>
      </c>
      <c r="C103" s="33">
        <v>9085.2806934867986</v>
      </c>
      <c r="D103" s="33">
        <f t="shared" si="16"/>
        <v>9290</v>
      </c>
      <c r="E103" s="33"/>
      <c r="F103" s="33"/>
      <c r="Q103">
        <v>35</v>
      </c>
      <c r="R103">
        <v>16616.669999999998</v>
      </c>
      <c r="S103">
        <v>211.8383</v>
      </c>
      <c r="T103">
        <v>16201.14</v>
      </c>
      <c r="U103">
        <v>17032.189999999999</v>
      </c>
      <c r="W103">
        <v>35</v>
      </c>
      <c r="X103">
        <v>4353.3329999999996</v>
      </c>
      <c r="Y103">
        <v>126.9205</v>
      </c>
      <c r="Z103">
        <v>4104.3770000000004</v>
      </c>
      <c r="AA103">
        <v>4602.29</v>
      </c>
      <c r="AE103">
        <v>20</v>
      </c>
      <c r="AF103">
        <v>29383</v>
      </c>
      <c r="AH103">
        <v>20</v>
      </c>
      <c r="AI103">
        <v>3083207</v>
      </c>
      <c r="AK103">
        <f>AF103/AI103*100</f>
        <v>0.95300120945496036</v>
      </c>
    </row>
    <row r="104" spans="1:55" x14ac:dyDescent="0.3">
      <c r="A104">
        <v>2005</v>
      </c>
      <c r="B104" s="33">
        <v>8274.3564478669996</v>
      </c>
      <c r="C104" s="33">
        <v>12341.273821262999</v>
      </c>
      <c r="D104" s="33">
        <f t="shared" si="16"/>
        <v>12253.333000000001</v>
      </c>
      <c r="E104" s="33"/>
      <c r="F104" s="33"/>
      <c r="Q104">
        <v>36</v>
      </c>
      <c r="R104">
        <v>16743.330000000002</v>
      </c>
      <c r="S104">
        <v>214.941</v>
      </c>
      <c r="T104">
        <v>16321.72</v>
      </c>
      <c r="U104">
        <v>17164.939999999999</v>
      </c>
      <c r="W104">
        <v>36</v>
      </c>
      <c r="X104">
        <v>4650</v>
      </c>
      <c r="Y104">
        <v>156.08349999999999</v>
      </c>
      <c r="Z104">
        <v>4343.84</v>
      </c>
      <c r="AA104">
        <v>4956.16</v>
      </c>
      <c r="AE104">
        <v>50</v>
      </c>
      <c r="AF104">
        <v>87340</v>
      </c>
      <c r="AH104">
        <v>50</v>
      </c>
      <c r="AI104">
        <v>4559877</v>
      </c>
      <c r="AK104">
        <f>AF104/AI104*100</f>
        <v>1.9154025426563039</v>
      </c>
    </row>
    <row r="105" spans="1:55" x14ac:dyDescent="0.3">
      <c r="A105">
        <v>2006</v>
      </c>
      <c r="B105" s="33">
        <v>10553.7264400598</v>
      </c>
      <c r="C105" s="33">
        <v>15950.276308901601</v>
      </c>
      <c r="D105" s="33">
        <f t="shared" si="16"/>
        <v>15526.666000000001</v>
      </c>
      <c r="E105" s="33"/>
      <c r="F105" s="33"/>
      <c r="Q105">
        <v>37</v>
      </c>
      <c r="R105">
        <v>17456.669999999998</v>
      </c>
      <c r="S105">
        <v>227.21109999999999</v>
      </c>
      <c r="T105">
        <v>17010.990000000002</v>
      </c>
      <c r="U105">
        <v>17902.349999999999</v>
      </c>
      <c r="W105">
        <v>37</v>
      </c>
      <c r="X105">
        <v>4456.6670000000004</v>
      </c>
      <c r="Y105">
        <v>114.7394</v>
      </c>
      <c r="Z105">
        <v>4231.6030000000001</v>
      </c>
      <c r="AA105">
        <v>4681.7299999999996</v>
      </c>
    </row>
    <row r="106" spans="1:55" x14ac:dyDescent="0.3">
      <c r="A106">
        <v>2007</v>
      </c>
      <c r="B106" s="33">
        <v>13134.734257465299</v>
      </c>
      <c r="C106" s="33">
        <v>20103.676907233403</v>
      </c>
      <c r="D106" s="33">
        <f t="shared" si="16"/>
        <v>18819.999</v>
      </c>
      <c r="E106" s="33"/>
      <c r="F106" s="33"/>
      <c r="Q106">
        <v>38</v>
      </c>
      <c r="R106">
        <v>17573.330000000002</v>
      </c>
      <c r="S106">
        <v>256.27449999999999</v>
      </c>
      <c r="T106">
        <v>17070.650000000001</v>
      </c>
      <c r="U106">
        <v>18076.02</v>
      </c>
      <c r="W106">
        <v>38</v>
      </c>
      <c r="X106">
        <v>4716.6670000000004</v>
      </c>
      <c r="Y106">
        <v>115.0795</v>
      </c>
      <c r="Z106">
        <v>4490.9359999999997</v>
      </c>
      <c r="AA106">
        <v>4942.3969999999999</v>
      </c>
    </row>
    <row r="107" spans="1:55" x14ac:dyDescent="0.3">
      <c r="A107">
        <v>2008</v>
      </c>
      <c r="B107" s="33">
        <v>15953.7150895347</v>
      </c>
      <c r="C107" s="33">
        <v>24706.195699838805</v>
      </c>
      <c r="D107" s="33">
        <f t="shared" si="16"/>
        <v>22496.666000000001</v>
      </c>
      <c r="E107" s="33"/>
      <c r="F107" s="33"/>
      <c r="Q107">
        <v>39</v>
      </c>
      <c r="R107">
        <v>17590</v>
      </c>
      <c r="S107">
        <v>274.73500000000001</v>
      </c>
      <c r="T107">
        <v>17051.099999999999</v>
      </c>
      <c r="U107">
        <v>18128.900000000001</v>
      </c>
      <c r="W107">
        <v>39</v>
      </c>
      <c r="X107">
        <v>4903.3329999999996</v>
      </c>
      <c r="Y107">
        <v>154.5839</v>
      </c>
      <c r="Z107">
        <v>4600.1149999999998</v>
      </c>
      <c r="AA107">
        <v>5206.5519999999997</v>
      </c>
    </row>
    <row r="108" spans="1:55" x14ac:dyDescent="0.3">
      <c r="A108">
        <v>2009</v>
      </c>
      <c r="B108" s="33">
        <v>19118.812684268702</v>
      </c>
      <c r="C108" s="33">
        <v>29941.495667618809</v>
      </c>
      <c r="D108" s="33">
        <f t="shared" si="16"/>
        <v>26679.999</v>
      </c>
      <c r="E108" s="33"/>
      <c r="F108" s="33"/>
      <c r="Q108">
        <v>40</v>
      </c>
      <c r="R108">
        <v>17853.330000000002</v>
      </c>
      <c r="S108">
        <v>261.1087</v>
      </c>
      <c r="T108">
        <v>17341.16</v>
      </c>
      <c r="U108">
        <v>18365.5</v>
      </c>
      <c r="W108">
        <v>40</v>
      </c>
      <c r="X108">
        <v>5066.6670000000004</v>
      </c>
      <c r="Y108">
        <v>108.9483</v>
      </c>
      <c r="Z108">
        <v>4852.9629999999997</v>
      </c>
      <c r="AA108">
        <v>5280.3710000000001</v>
      </c>
    </row>
    <row r="109" spans="1:55" x14ac:dyDescent="0.3">
      <c r="A109">
        <v>2010</v>
      </c>
      <c r="B109" s="33">
        <v>22488.457646626302</v>
      </c>
      <c r="C109" s="33">
        <v>35581.046159281614</v>
      </c>
      <c r="D109" s="33">
        <f t="shared" si="16"/>
        <v>31359.999</v>
      </c>
      <c r="E109" s="33"/>
      <c r="F109" s="33"/>
      <c r="Q109">
        <v>41</v>
      </c>
      <c r="R109">
        <v>18123.330000000002</v>
      </c>
      <c r="S109">
        <v>215.3683</v>
      </c>
      <c r="T109">
        <v>17700.88</v>
      </c>
      <c r="U109">
        <v>18545.78</v>
      </c>
      <c r="W109">
        <v>41</v>
      </c>
      <c r="X109">
        <v>4896.6670000000004</v>
      </c>
      <c r="Y109">
        <v>112.5956</v>
      </c>
      <c r="Z109">
        <v>4675.808</v>
      </c>
      <c r="AA109">
        <v>5117.5249999999996</v>
      </c>
    </row>
    <row r="110" spans="1:55" x14ac:dyDescent="0.3">
      <c r="A110">
        <v>2011</v>
      </c>
      <c r="B110" s="33">
        <v>26162.799030799502</v>
      </c>
      <c r="C110" s="33">
        <v>41796.547313388015</v>
      </c>
      <c r="D110" s="33">
        <f t="shared" si="16"/>
        <v>36173.332000000002</v>
      </c>
      <c r="E110" s="33"/>
      <c r="F110" s="33"/>
      <c r="Q110">
        <v>42</v>
      </c>
      <c r="R110">
        <v>18520</v>
      </c>
      <c r="S110">
        <v>263.286</v>
      </c>
      <c r="T110">
        <v>18003.560000000001</v>
      </c>
      <c r="U110">
        <v>19036.439999999999</v>
      </c>
      <c r="W110">
        <v>42</v>
      </c>
      <c r="X110">
        <v>5260</v>
      </c>
      <c r="Y110">
        <v>127.9907</v>
      </c>
      <c r="Z110">
        <v>5008.9440000000004</v>
      </c>
      <c r="AA110">
        <v>5511.0559999999996</v>
      </c>
    </row>
    <row r="111" spans="1:55" x14ac:dyDescent="0.3">
      <c r="A111">
        <v>2012</v>
      </c>
      <c r="B111" s="33">
        <v>30213.024297469503</v>
      </c>
      <c r="C111" s="33">
        <v>48714.932102233215</v>
      </c>
      <c r="D111" s="33">
        <f t="shared" si="16"/>
        <v>41576.665000000001</v>
      </c>
      <c r="E111" s="33"/>
      <c r="F111" s="33"/>
      <c r="Q111">
        <v>43</v>
      </c>
      <c r="R111">
        <v>18470</v>
      </c>
      <c r="S111">
        <v>254.21279999999999</v>
      </c>
      <c r="T111">
        <v>17971.36</v>
      </c>
      <c r="U111">
        <v>18968.64</v>
      </c>
      <c r="W111">
        <v>43</v>
      </c>
      <c r="X111">
        <v>5163.3329999999996</v>
      </c>
      <c r="Y111">
        <v>106.0778</v>
      </c>
      <c r="Z111">
        <v>4955.26</v>
      </c>
      <c r="AA111">
        <v>5371.4070000000002</v>
      </c>
    </row>
    <row r="112" spans="1:55" x14ac:dyDescent="0.3">
      <c r="A112">
        <v>2013</v>
      </c>
      <c r="B112" s="33">
        <v>34587.457376827901</v>
      </c>
      <c r="C112" s="33">
        <v>56254.047701583622</v>
      </c>
      <c r="D112" s="33">
        <f t="shared" si="16"/>
        <v>47623.332000000002</v>
      </c>
      <c r="E112" s="33"/>
      <c r="F112" s="33"/>
      <c r="Q112">
        <v>44</v>
      </c>
      <c r="R112">
        <v>18323.330000000002</v>
      </c>
      <c r="S112">
        <v>205.76089999999999</v>
      </c>
      <c r="T112">
        <v>17919.73</v>
      </c>
      <c r="U112">
        <v>18726.939999999999</v>
      </c>
      <c r="W112">
        <v>44</v>
      </c>
      <c r="X112">
        <v>5333.3329999999996</v>
      </c>
      <c r="Y112">
        <v>151.18940000000001</v>
      </c>
      <c r="Z112">
        <v>5036.7730000000001</v>
      </c>
      <c r="AA112">
        <v>5629.8940000000002</v>
      </c>
    </row>
    <row r="113" spans="1:27" x14ac:dyDescent="0.3">
      <c r="A113">
        <v>2014</v>
      </c>
      <c r="B113" s="33">
        <v>39418.727948810301</v>
      </c>
      <c r="C113" s="33">
        <v>64649.043956470625</v>
      </c>
      <c r="D113" s="33">
        <f t="shared" si="16"/>
        <v>54123.332000000002</v>
      </c>
      <c r="E113" s="33"/>
      <c r="F113" s="33"/>
      <c r="Q113">
        <v>45</v>
      </c>
      <c r="R113">
        <v>19096.669999999998</v>
      </c>
      <c r="S113">
        <v>243.93719999999999</v>
      </c>
      <c r="T113">
        <v>18618.18</v>
      </c>
      <c r="U113">
        <v>19575.150000000001</v>
      </c>
      <c r="W113">
        <v>45</v>
      </c>
      <c r="X113">
        <v>5626.6670000000004</v>
      </c>
      <c r="Y113">
        <v>146.52549999999999</v>
      </c>
      <c r="Z113">
        <v>5339.2539999999999</v>
      </c>
      <c r="AA113">
        <v>5914.0789999999997</v>
      </c>
    </row>
    <row r="114" spans="1:27" x14ac:dyDescent="0.3">
      <c r="A114">
        <v>2015</v>
      </c>
      <c r="B114" s="33">
        <v>44577.078731184803</v>
      </c>
      <c r="C114" s="33">
        <v>73680.430813351632</v>
      </c>
      <c r="D114" s="33">
        <f t="shared" si="16"/>
        <v>61036.665000000001</v>
      </c>
      <c r="E114" s="33"/>
      <c r="F114" s="33"/>
      <c r="Q114">
        <v>46</v>
      </c>
      <c r="R114">
        <v>19793.330000000002</v>
      </c>
      <c r="S114">
        <v>227.77959999999999</v>
      </c>
      <c r="T114">
        <v>19346.54</v>
      </c>
      <c r="U114">
        <v>20240.13</v>
      </c>
      <c r="W114">
        <v>46</v>
      </c>
      <c r="X114">
        <v>5750</v>
      </c>
      <c r="Y114">
        <v>150.68809999999999</v>
      </c>
      <c r="Z114">
        <v>5454.4229999999998</v>
      </c>
      <c r="AA114">
        <v>6045.5770000000002</v>
      </c>
    </row>
    <row r="115" spans="1:27" x14ac:dyDescent="0.3">
      <c r="A115">
        <v>2016</v>
      </c>
      <c r="B115" s="33">
        <v>49997.564029091605</v>
      </c>
      <c r="C115" s="33">
        <v>83237.419616447238</v>
      </c>
      <c r="D115" s="33">
        <f t="shared" si="16"/>
        <v>68659.998000000007</v>
      </c>
      <c r="E115" s="33"/>
      <c r="F115" s="33"/>
      <c r="Q115">
        <v>47</v>
      </c>
      <c r="R115">
        <v>19160</v>
      </c>
      <c r="S115">
        <v>328.58460000000002</v>
      </c>
      <c r="T115">
        <v>18515.48</v>
      </c>
      <c r="U115">
        <v>19804.52</v>
      </c>
      <c r="W115">
        <v>47</v>
      </c>
      <c r="X115">
        <v>5793.3329999999996</v>
      </c>
      <c r="Y115">
        <v>136.03020000000001</v>
      </c>
      <c r="Z115">
        <v>5526.5079999999998</v>
      </c>
      <c r="AA115">
        <v>6060.1589999999997</v>
      </c>
    </row>
    <row r="116" spans="1:27" x14ac:dyDescent="0.3">
      <c r="A116">
        <v>2017</v>
      </c>
      <c r="B116" s="33">
        <v>55758.191316906603</v>
      </c>
      <c r="C116" s="33">
        <v>93460.303707393236</v>
      </c>
      <c r="D116" s="33">
        <f t="shared" si="16"/>
        <v>76573.331000000006</v>
      </c>
      <c r="E116" s="33"/>
      <c r="F116" s="33"/>
      <c r="Q116">
        <v>48</v>
      </c>
      <c r="R116">
        <v>19640</v>
      </c>
      <c r="S116">
        <v>256.21469999999999</v>
      </c>
      <c r="T116">
        <v>19137.43</v>
      </c>
      <c r="U116">
        <v>20142.57</v>
      </c>
      <c r="W116">
        <v>48</v>
      </c>
      <c r="X116">
        <v>5863.3329999999996</v>
      </c>
      <c r="Y116">
        <v>151.3528</v>
      </c>
      <c r="Z116">
        <v>5566.4520000000002</v>
      </c>
      <c r="AA116">
        <v>6160.2139999999999</v>
      </c>
    </row>
    <row r="117" spans="1:27" x14ac:dyDescent="0.3">
      <c r="A117">
        <v>2018</v>
      </c>
      <c r="B117" s="33">
        <v>61850.966909121002</v>
      </c>
      <c r="C117" s="33">
        <v>104338.17284025563</v>
      </c>
      <c r="D117" s="33">
        <f t="shared" si="16"/>
        <v>85079.998000000007</v>
      </c>
      <c r="E117" s="33"/>
      <c r="F117" s="33"/>
      <c r="Q117">
        <v>49</v>
      </c>
      <c r="R117">
        <v>19376.669999999998</v>
      </c>
      <c r="S117">
        <v>222.56</v>
      </c>
      <c r="T117">
        <v>18940.11</v>
      </c>
      <c r="U117">
        <v>19813.22</v>
      </c>
      <c r="W117">
        <v>49</v>
      </c>
      <c r="X117">
        <v>5993.3329999999996</v>
      </c>
      <c r="Y117">
        <v>161.59639999999999</v>
      </c>
      <c r="Z117">
        <v>5676.3590000000004</v>
      </c>
      <c r="AA117">
        <v>6310.3069999999998</v>
      </c>
    </row>
    <row r="118" spans="1:27" x14ac:dyDescent="0.3">
      <c r="A118">
        <v>2019</v>
      </c>
      <c r="B118" s="33">
        <v>68391.3457781412</v>
      </c>
      <c r="C118" s="33">
        <v>116081.21218091363</v>
      </c>
      <c r="D118" s="33">
        <f t="shared" si="16"/>
        <v>93769.998000000007</v>
      </c>
      <c r="E118" s="33"/>
      <c r="F118" s="33"/>
      <c r="Q118">
        <v>50</v>
      </c>
      <c r="R118">
        <v>20296.669999999998</v>
      </c>
      <c r="S118">
        <v>272.09210000000002</v>
      </c>
      <c r="T118">
        <v>19762.95</v>
      </c>
      <c r="U118">
        <v>20830.38</v>
      </c>
      <c r="W118">
        <v>50</v>
      </c>
      <c r="X118">
        <v>6030</v>
      </c>
      <c r="Y118">
        <v>120.6448</v>
      </c>
      <c r="Z118">
        <v>5793.3530000000001</v>
      </c>
      <c r="AA118">
        <v>6266.6469999999999</v>
      </c>
    </row>
    <row r="119" spans="1:27" x14ac:dyDescent="0.3">
      <c r="A119">
        <v>2020</v>
      </c>
      <c r="B119" s="33">
        <v>74707.431065673998</v>
      </c>
      <c r="C119" s="33">
        <v>127481.49689944803</v>
      </c>
      <c r="D119" s="33">
        <f t="shared" si="16"/>
        <v>103363.33100000001</v>
      </c>
      <c r="E119" s="33"/>
      <c r="F119" s="33"/>
    </row>
    <row r="124" spans="1:27" x14ac:dyDescent="0.3">
      <c r="A124" s="21" t="s">
        <v>575</v>
      </c>
      <c r="B124" s="18"/>
    </row>
    <row r="125" spans="1:27" x14ac:dyDescent="0.3">
      <c r="A125" t="s">
        <v>576</v>
      </c>
    </row>
    <row r="126" spans="1:27" x14ac:dyDescent="0.3">
      <c r="A126" t="s">
        <v>354</v>
      </c>
      <c r="B126" t="s">
        <v>241</v>
      </c>
    </row>
    <row r="128" spans="1:27" x14ac:dyDescent="0.3">
      <c r="A128" t="s">
        <v>568</v>
      </c>
      <c r="B128" t="s">
        <v>577</v>
      </c>
      <c r="C128" t="s">
        <v>572</v>
      </c>
      <c r="D128" t="s">
        <v>573</v>
      </c>
      <c r="E128" t="s">
        <v>574</v>
      </c>
    </row>
    <row r="129" spans="1:3" x14ac:dyDescent="0.3">
      <c r="A129">
        <v>2001</v>
      </c>
      <c r="B129">
        <v>229</v>
      </c>
      <c r="C129" s="33">
        <f>X69</f>
        <v>33.333329999999997</v>
      </c>
    </row>
    <row r="130" spans="1:3" x14ac:dyDescent="0.3">
      <c r="A130">
        <v>2002</v>
      </c>
      <c r="B130">
        <v>440</v>
      </c>
      <c r="C130" s="33">
        <f>C129+X70</f>
        <v>156.66663</v>
      </c>
    </row>
    <row r="131" spans="1:3" x14ac:dyDescent="0.3">
      <c r="A131">
        <v>2003</v>
      </c>
      <c r="B131">
        <v>683</v>
      </c>
      <c r="C131" s="33">
        <f t="shared" ref="C131:C148" si="17">C130+X71</f>
        <v>309.99993000000001</v>
      </c>
    </row>
    <row r="132" spans="1:3" x14ac:dyDescent="0.3">
      <c r="A132">
        <v>2004</v>
      </c>
      <c r="B132">
        <v>1075</v>
      </c>
      <c r="C132" s="33">
        <f t="shared" si="17"/>
        <v>546.66662999999994</v>
      </c>
    </row>
    <row r="133" spans="1:3" x14ac:dyDescent="0.3">
      <c r="A133">
        <v>2005</v>
      </c>
      <c r="B133">
        <v>1534</v>
      </c>
      <c r="C133" s="33">
        <f t="shared" si="17"/>
        <v>883.33332999999993</v>
      </c>
    </row>
    <row r="134" spans="1:3" x14ac:dyDescent="0.3">
      <c r="A134">
        <v>2006</v>
      </c>
      <c r="B134">
        <v>2069</v>
      </c>
      <c r="C134" s="33">
        <f t="shared" si="17"/>
        <v>1310.0000299999999</v>
      </c>
    </row>
    <row r="135" spans="1:3" x14ac:dyDescent="0.3">
      <c r="A135">
        <v>2007</v>
      </c>
      <c r="B135">
        <v>2600</v>
      </c>
      <c r="C135" s="33">
        <f t="shared" si="17"/>
        <v>1736.6667299999999</v>
      </c>
    </row>
    <row r="136" spans="1:3" x14ac:dyDescent="0.3">
      <c r="A136">
        <v>2008</v>
      </c>
      <c r="B136">
        <v>3172</v>
      </c>
      <c r="C136" s="33">
        <f t="shared" si="17"/>
        <v>2286.6667299999999</v>
      </c>
    </row>
    <row r="137" spans="1:3" x14ac:dyDescent="0.3">
      <c r="A137">
        <v>2009</v>
      </c>
      <c r="B137">
        <v>3772</v>
      </c>
      <c r="C137" s="33">
        <f t="shared" si="17"/>
        <v>2953.3334299999997</v>
      </c>
    </row>
    <row r="138" spans="1:3" x14ac:dyDescent="0.3">
      <c r="A138">
        <v>2010</v>
      </c>
      <c r="B138">
        <v>4441</v>
      </c>
      <c r="C138" s="33">
        <f t="shared" si="17"/>
        <v>3663.3334299999997</v>
      </c>
    </row>
    <row r="139" spans="1:3" x14ac:dyDescent="0.3">
      <c r="A139">
        <v>2011</v>
      </c>
      <c r="B139">
        <v>5104</v>
      </c>
      <c r="C139" s="33">
        <f t="shared" si="17"/>
        <v>4493.3334299999997</v>
      </c>
    </row>
    <row r="140" spans="1:3" x14ac:dyDescent="0.3">
      <c r="A140">
        <v>2012</v>
      </c>
      <c r="B140">
        <v>5765</v>
      </c>
      <c r="C140" s="33">
        <f t="shared" si="17"/>
        <v>5326.6667299999999</v>
      </c>
    </row>
    <row r="141" spans="1:3" x14ac:dyDescent="0.3">
      <c r="A141">
        <v>2013</v>
      </c>
      <c r="B141">
        <v>6540</v>
      </c>
      <c r="C141" s="33">
        <f t="shared" si="17"/>
        <v>6353.3337300000003</v>
      </c>
    </row>
    <row r="142" spans="1:3" x14ac:dyDescent="0.3">
      <c r="A142">
        <v>2014</v>
      </c>
      <c r="B142">
        <v>7395</v>
      </c>
      <c r="C142" s="33">
        <f t="shared" si="17"/>
        <v>7410.0007299999997</v>
      </c>
    </row>
    <row r="143" spans="1:3" x14ac:dyDescent="0.3">
      <c r="A143">
        <v>2015</v>
      </c>
      <c r="B143">
        <v>8368</v>
      </c>
      <c r="C143" s="33">
        <f t="shared" si="17"/>
        <v>8666.6677299999992</v>
      </c>
    </row>
    <row r="144" spans="1:3" x14ac:dyDescent="0.3">
      <c r="A144">
        <v>2016</v>
      </c>
      <c r="B144">
        <v>9738</v>
      </c>
      <c r="C144" s="33">
        <f t="shared" si="17"/>
        <v>9983.3347299999987</v>
      </c>
    </row>
    <row r="145" spans="1:33" x14ac:dyDescent="0.3">
      <c r="A145">
        <v>2017</v>
      </c>
      <c r="B145">
        <v>11196</v>
      </c>
      <c r="C145" s="33">
        <f t="shared" si="17"/>
        <v>11366.667729999999</v>
      </c>
    </row>
    <row r="146" spans="1:33" x14ac:dyDescent="0.3">
      <c r="A146">
        <v>2018</v>
      </c>
      <c r="B146">
        <v>12818</v>
      </c>
      <c r="C146" s="33">
        <f t="shared" si="17"/>
        <v>12906.667729999999</v>
      </c>
    </row>
    <row r="147" spans="1:33" x14ac:dyDescent="0.3">
      <c r="A147">
        <v>2019</v>
      </c>
      <c r="B147">
        <v>14693</v>
      </c>
      <c r="C147" s="33">
        <f t="shared" si="17"/>
        <v>14796.667729999999</v>
      </c>
    </row>
    <row r="148" spans="1:33" x14ac:dyDescent="0.3">
      <c r="A148">
        <v>2020</v>
      </c>
      <c r="B148">
        <v>16596</v>
      </c>
      <c r="C148" s="33">
        <f t="shared" si="17"/>
        <v>16730.00073</v>
      </c>
    </row>
    <row r="151" spans="1:33" x14ac:dyDescent="0.3">
      <c r="A151" s="21" t="s">
        <v>581</v>
      </c>
      <c r="B151" s="18"/>
      <c r="C151" t="s">
        <v>595</v>
      </c>
    </row>
    <row r="152" spans="1:33" x14ac:dyDescent="0.3">
      <c r="A152" t="s">
        <v>582</v>
      </c>
      <c r="W152" t="s">
        <v>1</v>
      </c>
      <c r="X152" t="s">
        <v>580</v>
      </c>
    </row>
    <row r="153" spans="1:33" x14ac:dyDescent="0.3">
      <c r="A153" t="s">
        <v>354</v>
      </c>
      <c r="B153" t="s">
        <v>241</v>
      </c>
      <c r="O153" t="s">
        <v>433</v>
      </c>
      <c r="P153" t="s">
        <v>585</v>
      </c>
      <c r="Q153" t="s">
        <v>439</v>
      </c>
      <c r="R153" t="s">
        <v>592</v>
      </c>
      <c r="S153" t="s">
        <v>593</v>
      </c>
      <c r="T153" t="s">
        <v>594</v>
      </c>
      <c r="U153" t="s">
        <v>258</v>
      </c>
      <c r="W153" s="2" t="s">
        <v>578</v>
      </c>
    </row>
    <row r="154" spans="1:33" x14ac:dyDescent="0.3">
      <c r="O154">
        <v>0</v>
      </c>
      <c r="P154">
        <f>Q154</f>
        <v>1773000</v>
      </c>
      <c r="Q154">
        <f t="shared" ref="Q154:Q164" si="18">X155</f>
        <v>1773000</v>
      </c>
      <c r="R154">
        <f t="shared" ref="R154:R164" si="19">AD155</f>
        <v>0</v>
      </c>
      <c r="S154">
        <f>Q154/P154</f>
        <v>1</v>
      </c>
      <c r="T154">
        <f>S154</f>
        <v>1</v>
      </c>
      <c r="U154" t="e">
        <f>#REF!</f>
        <v>#REF!</v>
      </c>
      <c r="W154" t="s">
        <v>373</v>
      </c>
      <c r="AC154" t="s">
        <v>579</v>
      </c>
    </row>
    <row r="155" spans="1:33" x14ac:dyDescent="0.3">
      <c r="O155">
        <v>1</v>
      </c>
      <c r="P155">
        <f>Q154</f>
        <v>1773000</v>
      </c>
      <c r="Q155">
        <f t="shared" si="18"/>
        <v>1758142</v>
      </c>
      <c r="R155">
        <f t="shared" si="19"/>
        <v>14858</v>
      </c>
      <c r="S155">
        <f t="shared" ref="S155:S164" si="20">Q155/P155</f>
        <v>0.99161985335589398</v>
      </c>
      <c r="T155">
        <f>S155*T154</f>
        <v>0.99161985335589398</v>
      </c>
      <c r="U155" t="e">
        <f>#REF!</f>
        <v>#REF!</v>
      </c>
      <c r="W155">
        <v>0</v>
      </c>
      <c r="X155">
        <v>1773000</v>
      </c>
      <c r="Y155">
        <v>0</v>
      </c>
      <c r="Z155" t="s">
        <v>374</v>
      </c>
      <c r="AA155" t="s">
        <v>374</v>
      </c>
      <c r="AC155">
        <v>0</v>
      </c>
      <c r="AD155">
        <v>0</v>
      </c>
      <c r="AE155" t="s">
        <v>566</v>
      </c>
    </row>
    <row r="156" spans="1:33" x14ac:dyDescent="0.3">
      <c r="A156" t="s">
        <v>583</v>
      </c>
      <c r="O156">
        <v>2</v>
      </c>
      <c r="P156">
        <f>SUM(Q156:R156)</f>
        <v>1758141.97</v>
      </c>
      <c r="Q156">
        <f t="shared" si="18"/>
        <v>1741816</v>
      </c>
      <c r="R156">
        <f t="shared" si="19"/>
        <v>16325.97</v>
      </c>
      <c r="S156">
        <f t="shared" si="20"/>
        <v>0.99071407754403362</v>
      </c>
      <c r="T156">
        <f t="shared" ref="T156:T164" si="21">S156*T155</f>
        <v>0.98241174829183442</v>
      </c>
      <c r="U156" t="e">
        <f>#REF!</f>
        <v>#REF!</v>
      </c>
      <c r="W156">
        <v>1</v>
      </c>
      <c r="X156">
        <v>1758142</v>
      </c>
      <c r="Y156">
        <v>14.10885</v>
      </c>
      <c r="Z156">
        <v>1758114</v>
      </c>
      <c r="AA156">
        <v>1758170</v>
      </c>
      <c r="AC156">
        <v>1</v>
      </c>
      <c r="AD156">
        <v>14858</v>
      </c>
      <c r="AE156">
        <v>14.10885</v>
      </c>
      <c r="AF156">
        <v>14830.33</v>
      </c>
      <c r="AG156">
        <v>763.2029</v>
      </c>
    </row>
    <row r="157" spans="1:33" x14ac:dyDescent="0.3">
      <c r="A157" t="s">
        <v>584</v>
      </c>
      <c r="O157">
        <v>3</v>
      </c>
      <c r="P157">
        <f t="shared" ref="P157:P164" si="22">SUM(Q157:R157)</f>
        <v>1741816.23</v>
      </c>
      <c r="Q157">
        <f t="shared" si="18"/>
        <v>1724348</v>
      </c>
      <c r="R157">
        <f t="shared" si="19"/>
        <v>17468.23</v>
      </c>
      <c r="S157">
        <f t="shared" si="20"/>
        <v>0.98997125546361453</v>
      </c>
      <c r="T157">
        <f t="shared" si="21"/>
        <v>0.97255939183867179</v>
      </c>
      <c r="U157" t="e">
        <f>#REF!</f>
        <v>#REF!</v>
      </c>
      <c r="W157">
        <v>2</v>
      </c>
      <c r="X157">
        <v>1741816</v>
      </c>
      <c r="Y157">
        <v>25.05857</v>
      </c>
      <c r="Z157">
        <v>1741767</v>
      </c>
      <c r="AA157">
        <v>1741865</v>
      </c>
      <c r="AC157">
        <v>2</v>
      </c>
      <c r="AD157">
        <v>16325.97</v>
      </c>
      <c r="AE157">
        <v>22.45289</v>
      </c>
      <c r="AF157">
        <v>16281.92</v>
      </c>
      <c r="AG157">
        <v>765.15859999999998</v>
      </c>
    </row>
    <row r="158" spans="1:33" x14ac:dyDescent="0.3">
      <c r="A158" t="s">
        <v>568</v>
      </c>
      <c r="B158" t="s">
        <v>585</v>
      </c>
      <c r="C158" t="s">
        <v>586</v>
      </c>
      <c r="D158" t="s">
        <v>587</v>
      </c>
      <c r="E158" t="s">
        <v>588</v>
      </c>
      <c r="F158" t="s">
        <v>589</v>
      </c>
      <c r="G158" t="s">
        <v>590</v>
      </c>
      <c r="H158" t="s">
        <v>591</v>
      </c>
      <c r="I158" t="s">
        <v>377</v>
      </c>
      <c r="O158">
        <v>4</v>
      </c>
      <c r="P158">
        <f t="shared" si="22"/>
        <v>1724347.67</v>
      </c>
      <c r="Q158">
        <f t="shared" si="18"/>
        <v>1705668</v>
      </c>
      <c r="R158">
        <f t="shared" si="19"/>
        <v>18679.669999999998</v>
      </c>
      <c r="S158">
        <f t="shared" si="20"/>
        <v>0.98916710920599904</v>
      </c>
      <c r="T158">
        <f t="shared" si="21"/>
        <v>0.96202376215620344</v>
      </c>
      <c r="U158" t="e">
        <f>#REF!</f>
        <v>#REF!</v>
      </c>
      <c r="W158">
        <v>3</v>
      </c>
      <c r="X158">
        <v>1724348</v>
      </c>
      <c r="Y158">
        <v>35.572220000000002</v>
      </c>
      <c r="Z158">
        <v>1724278</v>
      </c>
      <c r="AA158">
        <v>1724418</v>
      </c>
      <c r="AC158">
        <v>3</v>
      </c>
      <c r="AD158">
        <v>17468.23</v>
      </c>
      <c r="AE158">
        <v>25.411809999999999</v>
      </c>
      <c r="AF158">
        <v>17418.39</v>
      </c>
      <c r="AG158">
        <v>757.45569999999998</v>
      </c>
    </row>
    <row r="159" spans="1:33" x14ac:dyDescent="0.3">
      <c r="A159">
        <v>0</v>
      </c>
      <c r="B159">
        <v>1773</v>
      </c>
      <c r="C159">
        <v>0</v>
      </c>
      <c r="D159">
        <v>0</v>
      </c>
      <c r="F159">
        <v>0</v>
      </c>
      <c r="G159">
        <v>1</v>
      </c>
      <c r="H159">
        <v>1</v>
      </c>
      <c r="I159">
        <f>T154</f>
        <v>1</v>
      </c>
      <c r="O159">
        <v>5</v>
      </c>
      <c r="P159">
        <f t="shared" si="22"/>
        <v>1705668.07</v>
      </c>
      <c r="Q159">
        <f t="shared" si="18"/>
        <v>1685970</v>
      </c>
      <c r="R159">
        <f t="shared" si="19"/>
        <v>19698.07</v>
      </c>
      <c r="S159">
        <f t="shared" si="20"/>
        <v>0.98845140485041727</v>
      </c>
      <c r="T159">
        <f t="shared" si="21"/>
        <v>0.95091373920278299</v>
      </c>
      <c r="U159" t="e">
        <f>#REF!</f>
        <v>#REF!</v>
      </c>
      <c r="W159">
        <v>4</v>
      </c>
      <c r="X159">
        <v>1705668</v>
      </c>
      <c r="Y159">
        <v>46.092010000000002</v>
      </c>
      <c r="Z159">
        <v>1705578</v>
      </c>
      <c r="AA159">
        <v>1705759</v>
      </c>
      <c r="AC159">
        <v>4</v>
      </c>
      <c r="AD159">
        <v>18679.669999999998</v>
      </c>
      <c r="AE159">
        <v>26.69256</v>
      </c>
      <c r="AF159">
        <v>18627.310000000001</v>
      </c>
      <c r="AG159">
        <v>758.50059999999996</v>
      </c>
    </row>
    <row r="160" spans="1:33" x14ac:dyDescent="0.3">
      <c r="A160">
        <v>1</v>
      </c>
      <c r="B160">
        <v>1773</v>
      </c>
      <c r="C160">
        <v>13</v>
      </c>
      <c r="D160">
        <v>410</v>
      </c>
      <c r="E160">
        <v>1568</v>
      </c>
      <c r="F160">
        <v>8.2908163265306128E-3</v>
      </c>
      <c r="G160">
        <v>0.99170918367346939</v>
      </c>
      <c r="H160">
        <v>0.99170918367346939</v>
      </c>
      <c r="I160">
        <f>T156</f>
        <v>0.98241174829183442</v>
      </c>
      <c r="O160">
        <v>6</v>
      </c>
      <c r="P160">
        <f t="shared" si="22"/>
        <v>1685970.03</v>
      </c>
      <c r="Q160">
        <f t="shared" si="18"/>
        <v>1665562</v>
      </c>
      <c r="R160">
        <f t="shared" si="19"/>
        <v>20408.03</v>
      </c>
      <c r="S160">
        <f t="shared" si="20"/>
        <v>0.9878953779504609</v>
      </c>
      <c r="T160">
        <f t="shared" si="21"/>
        <v>0.93940328778801929</v>
      </c>
      <c r="U160" t="e">
        <f>#REF!</f>
        <v>#REF!</v>
      </c>
      <c r="W160">
        <v>5</v>
      </c>
      <c r="X160">
        <v>1685970</v>
      </c>
      <c r="Y160">
        <v>56.208269999999999</v>
      </c>
      <c r="Z160">
        <v>1685860</v>
      </c>
      <c r="AA160">
        <v>1686080</v>
      </c>
      <c r="AC160">
        <v>5</v>
      </c>
      <c r="AD160">
        <v>19698.07</v>
      </c>
      <c r="AE160">
        <v>23.068760000000001</v>
      </c>
      <c r="AF160">
        <v>19652.82</v>
      </c>
      <c r="AG160">
        <v>753.83870000000002</v>
      </c>
    </row>
    <row r="161" spans="1:33" x14ac:dyDescent="0.3">
      <c r="A161">
        <v>2</v>
      </c>
      <c r="B161">
        <v>1350</v>
      </c>
      <c r="C161">
        <v>13</v>
      </c>
      <c r="D161">
        <v>443</v>
      </c>
      <c r="E161">
        <v>1128.5</v>
      </c>
      <c r="F161">
        <v>1.1519716437749225E-2</v>
      </c>
      <c r="G161">
        <v>0.98848028356225082</v>
      </c>
      <c r="H161">
        <v>0.98028497508883927</v>
      </c>
      <c r="I161">
        <f>T156</f>
        <v>0.98241174829183442</v>
      </c>
      <c r="O161">
        <v>7</v>
      </c>
      <c r="P161">
        <f t="shared" si="22"/>
        <v>1665561.7</v>
      </c>
      <c r="Q161">
        <f t="shared" si="18"/>
        <v>1643949</v>
      </c>
      <c r="R161">
        <f t="shared" si="19"/>
        <v>21612.7</v>
      </c>
      <c r="S161">
        <f t="shared" si="20"/>
        <v>0.98702377702369115</v>
      </c>
      <c r="T161">
        <f t="shared" si="21"/>
        <v>0.92721338126100428</v>
      </c>
      <c r="U161" t="e">
        <f>#REF!</f>
        <v>#REF!</v>
      </c>
      <c r="W161">
        <v>6</v>
      </c>
      <c r="X161">
        <v>1665562</v>
      </c>
      <c r="Y161">
        <v>64.690780000000004</v>
      </c>
      <c r="Z161">
        <v>1665435</v>
      </c>
      <c r="AA161">
        <v>1665689</v>
      </c>
      <c r="AC161">
        <v>6</v>
      </c>
      <c r="AD161">
        <v>20408.03</v>
      </c>
      <c r="AE161">
        <v>25.124680000000001</v>
      </c>
      <c r="AF161">
        <v>20358.75</v>
      </c>
      <c r="AG161">
        <v>744.90869999999995</v>
      </c>
    </row>
    <row r="162" spans="1:33" x14ac:dyDescent="0.3">
      <c r="A162">
        <v>4</v>
      </c>
      <c r="B162">
        <v>894</v>
      </c>
      <c r="C162">
        <v>10</v>
      </c>
      <c r="D162">
        <v>269</v>
      </c>
      <c r="E162">
        <v>759.5</v>
      </c>
      <c r="F162">
        <v>1.3166556945358789E-2</v>
      </c>
      <c r="G162">
        <v>0.98683344305464116</v>
      </c>
      <c r="H162">
        <v>0.9673779971416524</v>
      </c>
      <c r="I162">
        <f>T158</f>
        <v>0.96202376215620344</v>
      </c>
      <c r="O162">
        <v>8</v>
      </c>
      <c r="P162">
        <f t="shared" si="22"/>
        <v>1643949.27</v>
      </c>
      <c r="Q162">
        <f t="shared" si="18"/>
        <v>1621523</v>
      </c>
      <c r="R162">
        <f t="shared" si="19"/>
        <v>22426.27</v>
      </c>
      <c r="S162">
        <f t="shared" si="20"/>
        <v>0.986358295593878</v>
      </c>
      <c r="T162">
        <f t="shared" si="21"/>
        <v>0.91456461039244075</v>
      </c>
      <c r="U162" t="e">
        <f>#REF!</f>
        <v>#REF!</v>
      </c>
      <c r="W162">
        <v>7</v>
      </c>
      <c r="X162">
        <v>1643949</v>
      </c>
      <c r="Y162">
        <v>71.174750000000003</v>
      </c>
      <c r="Z162">
        <v>1643810</v>
      </c>
      <c r="AA162">
        <v>1644089</v>
      </c>
      <c r="AC162">
        <v>7</v>
      </c>
      <c r="AD162">
        <v>21612.7</v>
      </c>
      <c r="AE162">
        <v>29.217459999999999</v>
      </c>
      <c r="AF162">
        <v>21555.39</v>
      </c>
      <c r="AG162">
        <v>754.30349999999999</v>
      </c>
    </row>
    <row r="163" spans="1:33" x14ac:dyDescent="0.3">
      <c r="A163">
        <v>6</v>
      </c>
      <c r="B163">
        <v>615</v>
      </c>
      <c r="C163">
        <v>9</v>
      </c>
      <c r="D163">
        <v>266</v>
      </c>
      <c r="E163">
        <v>482</v>
      </c>
      <c r="F163">
        <v>1.8672199170124481E-2</v>
      </c>
      <c r="G163">
        <v>0.98132780082987547</v>
      </c>
      <c r="H163">
        <v>0.94931492250622729</v>
      </c>
      <c r="I163">
        <f>T160</f>
        <v>0.93940328778801929</v>
      </c>
      <c r="O163">
        <v>9</v>
      </c>
      <c r="P163">
        <f t="shared" si="22"/>
        <v>1621522.9</v>
      </c>
      <c r="Q163">
        <f t="shared" si="18"/>
        <v>1598254</v>
      </c>
      <c r="R163">
        <f t="shared" si="19"/>
        <v>23268.9</v>
      </c>
      <c r="S163">
        <f t="shared" si="20"/>
        <v>0.98564997139417521</v>
      </c>
      <c r="T163">
        <f t="shared" si="21"/>
        <v>0.90144058207143418</v>
      </c>
      <c r="U163" t="e">
        <f>#REF!</f>
        <v>#REF!</v>
      </c>
      <c r="W163">
        <v>8</v>
      </c>
      <c r="X163">
        <v>1621523</v>
      </c>
      <c r="Y163">
        <v>79.162109999999998</v>
      </c>
      <c r="Z163">
        <v>1621368</v>
      </c>
      <c r="AA163">
        <v>1621678</v>
      </c>
      <c r="AC163">
        <v>8</v>
      </c>
      <c r="AD163">
        <v>22426.27</v>
      </c>
      <c r="AE163">
        <v>26.591069999999998</v>
      </c>
      <c r="AF163">
        <v>22374.11</v>
      </c>
      <c r="AG163">
        <v>741.97190000000001</v>
      </c>
    </row>
    <row r="164" spans="1:33" x14ac:dyDescent="0.3">
      <c r="A164">
        <v>8</v>
      </c>
      <c r="B164">
        <v>340</v>
      </c>
      <c r="C164">
        <v>2</v>
      </c>
      <c r="D164">
        <v>338</v>
      </c>
      <c r="E164">
        <v>171</v>
      </c>
      <c r="F164">
        <v>1.1695906432748537E-2</v>
      </c>
      <c r="G164">
        <v>0.98830409356725146</v>
      </c>
      <c r="H164">
        <v>0.93821182399738257</v>
      </c>
      <c r="I164">
        <f>T162</f>
        <v>0.91456461039244075</v>
      </c>
      <c r="O164">
        <v>10</v>
      </c>
      <c r="P164">
        <f t="shared" si="22"/>
        <v>1598254.13</v>
      </c>
      <c r="Q164">
        <f t="shared" si="18"/>
        <v>1574082</v>
      </c>
      <c r="R164">
        <f t="shared" si="19"/>
        <v>24172.13</v>
      </c>
      <c r="S164">
        <f t="shared" si="20"/>
        <v>0.98487591582197265</v>
      </c>
      <c r="T164">
        <f t="shared" si="21"/>
        <v>0.88780711882669583</v>
      </c>
      <c r="U164" t="e">
        <f>#REF!</f>
        <v>#REF!</v>
      </c>
      <c r="W164">
        <v>9</v>
      </c>
      <c r="X164">
        <v>1598254</v>
      </c>
      <c r="Y164">
        <v>75.800799999999995</v>
      </c>
      <c r="Z164">
        <v>1598105</v>
      </c>
      <c r="AA164">
        <v>1598403</v>
      </c>
      <c r="AC164">
        <v>9</v>
      </c>
      <c r="AD164">
        <v>23268.9</v>
      </c>
      <c r="AE164">
        <v>30.450800000000001</v>
      </c>
      <c r="AF164">
        <v>23209.17</v>
      </c>
      <c r="AG164">
        <v>738.75300000000004</v>
      </c>
    </row>
    <row r="165" spans="1:33" x14ac:dyDescent="0.3">
      <c r="A165">
        <v>10</v>
      </c>
      <c r="P165">
        <f>SUM(P155:P162)</f>
        <v>13698454.939999998</v>
      </c>
      <c r="R165">
        <f>SUM(R155:R162)</f>
        <v>151476.94</v>
      </c>
      <c r="S165">
        <f>R165/P165</f>
        <v>1.1057958044427456E-2</v>
      </c>
      <c r="U165" t="e">
        <f>SUM(U155:U162)</f>
        <v>#REF!</v>
      </c>
      <c r="W165">
        <v>10</v>
      </c>
      <c r="X165">
        <v>1574082</v>
      </c>
      <c r="Y165">
        <v>76.802199999999999</v>
      </c>
      <c r="Z165">
        <v>1573931</v>
      </c>
      <c r="AA165">
        <v>1574233</v>
      </c>
      <c r="AC165">
        <v>10</v>
      </c>
      <c r="AD165">
        <v>24172.13</v>
      </c>
      <c r="AE165">
        <v>24.733419999999999</v>
      </c>
      <c r="AF165">
        <v>24123.62</v>
      </c>
      <c r="AG165">
        <v>724.17380000000003</v>
      </c>
    </row>
    <row r="167" spans="1:33" x14ac:dyDescent="0.3">
      <c r="A167" t="s">
        <v>598</v>
      </c>
    </row>
    <row r="168" spans="1:33" x14ac:dyDescent="0.3">
      <c r="A168" s="25" t="s">
        <v>596</v>
      </c>
      <c r="B168">
        <v>9</v>
      </c>
      <c r="C168">
        <v>8120</v>
      </c>
      <c r="D168">
        <f>B168/C168</f>
        <v>1.1083743842364533E-3</v>
      </c>
      <c r="E168">
        <f>SQRT(B168/C168^2)</f>
        <v>3.6945812807881776E-4</v>
      </c>
      <c r="F168">
        <f>D168-1.96*E168</f>
        <v>3.8423645320197046E-4</v>
      </c>
      <c r="G168">
        <f>D168+1.96*E168</f>
        <v>1.8325123152709362E-3</v>
      </c>
    </row>
    <row r="169" spans="1:33" x14ac:dyDescent="0.3">
      <c r="A169" s="25" t="s">
        <v>597</v>
      </c>
      <c r="B169" t="e">
        <f>U165</f>
        <v>#REF!</v>
      </c>
      <c r="C169">
        <f>P165</f>
        <v>13698454.939999998</v>
      </c>
      <c r="D169" t="e">
        <f>B169/C169</f>
        <v>#REF!</v>
      </c>
    </row>
    <row r="170" spans="1:33" x14ac:dyDescent="0.3">
      <c r="A170" s="25"/>
    </row>
    <row r="173" spans="1:33" x14ac:dyDescent="0.3">
      <c r="A173" s="21" t="s">
        <v>677</v>
      </c>
      <c r="B173" s="21"/>
    </row>
    <row r="175" spans="1:33" x14ac:dyDescent="0.3">
      <c r="A175" s="21" t="s">
        <v>684</v>
      </c>
      <c r="B175" s="18"/>
    </row>
    <row r="176" spans="1:33" x14ac:dyDescent="0.3">
      <c r="A176" t="s">
        <v>679</v>
      </c>
    </row>
    <row r="177" spans="1:14" x14ac:dyDescent="0.3">
      <c r="A177" s="2" t="s">
        <v>680</v>
      </c>
    </row>
    <row r="178" spans="1:14" x14ac:dyDescent="0.3">
      <c r="A178" t="s">
        <v>433</v>
      </c>
      <c r="B178" t="s">
        <v>678</v>
      </c>
      <c r="C178" t="s">
        <v>618</v>
      </c>
      <c r="D178" t="s">
        <v>619</v>
      </c>
      <c r="F178" t="s">
        <v>433</v>
      </c>
      <c r="G178" t="s">
        <v>678</v>
      </c>
      <c r="H178" t="s">
        <v>618</v>
      </c>
      <c r="I178" t="s">
        <v>619</v>
      </c>
      <c r="K178" t="s">
        <v>433</v>
      </c>
      <c r="L178" t="s">
        <v>678</v>
      </c>
      <c r="M178" t="s">
        <v>618</v>
      </c>
      <c r="N178" t="s">
        <v>619</v>
      </c>
    </row>
    <row r="179" spans="1:14" x14ac:dyDescent="0.3">
      <c r="C179" t="s">
        <v>140</v>
      </c>
      <c r="D179" t="s">
        <v>620</v>
      </c>
      <c r="H179" t="s">
        <v>140</v>
      </c>
      <c r="I179" t="s">
        <v>620</v>
      </c>
      <c r="M179" t="s">
        <v>140</v>
      </c>
      <c r="N179" t="s">
        <v>620</v>
      </c>
    </row>
    <row r="180" spans="1:14" x14ac:dyDescent="0.3">
      <c r="A180" t="s">
        <v>433</v>
      </c>
      <c r="C180" t="s">
        <v>682</v>
      </c>
      <c r="D180" t="s">
        <v>682</v>
      </c>
      <c r="H180" t="s">
        <v>681</v>
      </c>
      <c r="I180" t="s">
        <v>681</v>
      </c>
      <c r="M180" t="s">
        <v>174</v>
      </c>
      <c r="N180" t="s">
        <v>174</v>
      </c>
    </row>
    <row r="181" spans="1:14" x14ac:dyDescent="0.3">
      <c r="A181" s="54">
        <v>2020</v>
      </c>
      <c r="B181">
        <v>0.33731644999999999</v>
      </c>
      <c r="C181">
        <v>86252392</v>
      </c>
      <c r="D181">
        <v>16966816</v>
      </c>
      <c r="F181">
        <v>20</v>
      </c>
      <c r="G181">
        <v>0.33603633999999999</v>
      </c>
      <c r="H181">
        <v>85930944</v>
      </c>
      <c r="I181">
        <v>14838360</v>
      </c>
      <c r="K181">
        <v>20</v>
      </c>
      <c r="L181">
        <v>0.33605964999999999</v>
      </c>
      <c r="M181">
        <v>85938720</v>
      </c>
      <c r="N181">
        <v>14841133</v>
      </c>
    </row>
    <row r="182" spans="1:14" x14ac:dyDescent="0.3">
      <c r="A182">
        <v>2021</v>
      </c>
      <c r="B182">
        <v>0.34043667999999999</v>
      </c>
      <c r="C182">
        <v>87688032</v>
      </c>
      <c r="D182">
        <v>17415464</v>
      </c>
      <c r="F182">
        <v>21</v>
      </c>
      <c r="G182">
        <v>0.33861305000000003</v>
      </c>
      <c r="H182">
        <v>87226672</v>
      </c>
      <c r="I182">
        <v>15158640</v>
      </c>
      <c r="K182">
        <v>21</v>
      </c>
      <c r="L182">
        <v>0.33859865</v>
      </c>
      <c r="M182">
        <v>87225840</v>
      </c>
      <c r="N182">
        <v>15163377</v>
      </c>
    </row>
    <row r="183" spans="1:14" x14ac:dyDescent="0.3">
      <c r="A183" s="54">
        <v>2022</v>
      </c>
      <c r="B183">
        <v>0.34338714999999997</v>
      </c>
      <c r="C183">
        <v>88910664</v>
      </c>
      <c r="D183">
        <v>17818370</v>
      </c>
      <c r="F183">
        <v>22</v>
      </c>
      <c r="G183">
        <v>0.34091503000000001</v>
      </c>
      <c r="H183">
        <v>88279152</v>
      </c>
      <c r="I183">
        <v>15437777</v>
      </c>
      <c r="K183">
        <v>22</v>
      </c>
      <c r="L183">
        <v>0.34089419999999998</v>
      </c>
      <c r="M183">
        <v>88274224</v>
      </c>
      <c r="N183">
        <v>15440393</v>
      </c>
    </row>
    <row r="184" spans="1:14" x14ac:dyDescent="0.3">
      <c r="A184">
        <v>2023</v>
      </c>
      <c r="B184">
        <v>0.34647123000000002</v>
      </c>
      <c r="C184">
        <v>90317968</v>
      </c>
      <c r="D184">
        <v>18259026</v>
      </c>
      <c r="F184">
        <v>23</v>
      </c>
      <c r="G184">
        <v>0.34325225999999998</v>
      </c>
      <c r="H184">
        <v>89488424</v>
      </c>
      <c r="I184">
        <v>15744657</v>
      </c>
      <c r="K184">
        <v>23</v>
      </c>
      <c r="L184">
        <v>0.34323933000000001</v>
      </c>
      <c r="M184">
        <v>89490824</v>
      </c>
      <c r="N184">
        <v>15745683</v>
      </c>
    </row>
    <row r="185" spans="1:14" x14ac:dyDescent="0.3">
      <c r="A185" s="54">
        <v>2024</v>
      </c>
      <c r="B185">
        <v>0.34949826000000001</v>
      </c>
      <c r="C185">
        <v>91702272</v>
      </c>
      <c r="D185">
        <v>18689694</v>
      </c>
      <c r="F185">
        <v>24</v>
      </c>
      <c r="G185">
        <v>0.34546356</v>
      </c>
      <c r="H185">
        <v>90651968</v>
      </c>
      <c r="I185">
        <v>16040793</v>
      </c>
      <c r="K185">
        <v>24</v>
      </c>
      <c r="L185">
        <v>0.34544813000000002</v>
      </c>
      <c r="M185">
        <v>90657488</v>
      </c>
      <c r="N185">
        <v>16039540</v>
      </c>
    </row>
    <row r="186" spans="1:14" x14ac:dyDescent="0.3">
      <c r="A186">
        <v>2025</v>
      </c>
      <c r="B186">
        <v>0.35245946</v>
      </c>
      <c r="C186">
        <v>93063552</v>
      </c>
      <c r="D186">
        <v>19109014</v>
      </c>
      <c r="F186">
        <v>25</v>
      </c>
      <c r="G186">
        <v>0.34753384999999998</v>
      </c>
      <c r="H186">
        <v>91769848</v>
      </c>
      <c r="I186">
        <v>16326473</v>
      </c>
      <c r="K186">
        <v>25</v>
      </c>
      <c r="L186">
        <v>0.34748506000000001</v>
      </c>
      <c r="M186">
        <v>91766376</v>
      </c>
      <c r="N186">
        <v>16320293</v>
      </c>
    </row>
    <row r="187" spans="1:14" x14ac:dyDescent="0.3">
      <c r="A187" s="54">
        <v>2026</v>
      </c>
      <c r="B187">
        <v>0.35535334000000002</v>
      </c>
      <c r="C187">
        <v>94401216</v>
      </c>
      <c r="D187">
        <v>19526310</v>
      </c>
      <c r="F187">
        <v>26</v>
      </c>
      <c r="G187">
        <v>0.34946698999999998</v>
      </c>
      <c r="H187">
        <v>92840384</v>
      </c>
      <c r="I187">
        <v>16597797</v>
      </c>
      <c r="K187">
        <v>26</v>
      </c>
      <c r="L187">
        <v>0.34941185000000002</v>
      </c>
      <c r="M187">
        <v>92838080</v>
      </c>
      <c r="N187">
        <v>16593627</v>
      </c>
    </row>
    <row r="188" spans="1:14" x14ac:dyDescent="0.3">
      <c r="A188">
        <v>2027</v>
      </c>
      <c r="B188">
        <v>0.35818731999999998</v>
      </c>
      <c r="C188">
        <v>95714208</v>
      </c>
      <c r="D188">
        <v>19930036</v>
      </c>
      <c r="F188">
        <v>27</v>
      </c>
      <c r="G188">
        <v>0.35122492999999999</v>
      </c>
      <c r="H188">
        <v>93855760</v>
      </c>
      <c r="I188">
        <v>16859750</v>
      </c>
      <c r="K188">
        <v>27</v>
      </c>
      <c r="L188">
        <v>0.35119210000000001</v>
      </c>
      <c r="M188">
        <v>93864440</v>
      </c>
      <c r="N188">
        <v>16856730</v>
      </c>
    </row>
    <row r="189" spans="1:14" x14ac:dyDescent="0.3">
      <c r="A189" s="54">
        <v>2028</v>
      </c>
      <c r="B189">
        <v>0.36100774000000002</v>
      </c>
      <c r="C189">
        <v>96988496</v>
      </c>
      <c r="D189">
        <v>20320834</v>
      </c>
      <c r="F189">
        <v>28</v>
      </c>
      <c r="G189">
        <v>0.35289783000000002</v>
      </c>
      <c r="H189">
        <v>94816976</v>
      </c>
      <c r="I189">
        <v>17108050</v>
      </c>
      <c r="K189">
        <v>28</v>
      </c>
      <c r="L189">
        <v>0.35287352</v>
      </c>
      <c r="M189">
        <v>94824176</v>
      </c>
      <c r="N189">
        <v>17098734</v>
      </c>
    </row>
    <row r="190" spans="1:14" x14ac:dyDescent="0.3">
      <c r="A190">
        <v>2029</v>
      </c>
      <c r="B190">
        <v>0.36384643999999999</v>
      </c>
      <c r="C190">
        <v>98210016</v>
      </c>
      <c r="D190">
        <v>20697836</v>
      </c>
      <c r="F190">
        <v>29</v>
      </c>
      <c r="G190">
        <v>0.35451476999999998</v>
      </c>
      <c r="H190">
        <v>95703392</v>
      </c>
      <c r="I190">
        <v>17338556</v>
      </c>
      <c r="K190">
        <v>29</v>
      </c>
      <c r="L190">
        <v>0.35449890000000001</v>
      </c>
      <c r="M190">
        <v>95711952</v>
      </c>
      <c r="N190">
        <v>17326400</v>
      </c>
    </row>
    <row r="191" spans="1:14" x14ac:dyDescent="0.3">
      <c r="A191" s="54">
        <v>2030</v>
      </c>
      <c r="B191">
        <v>0.36665068000000001</v>
      </c>
      <c r="C191">
        <v>99390304</v>
      </c>
      <c r="D191">
        <v>21059150</v>
      </c>
      <c r="F191">
        <v>30</v>
      </c>
      <c r="G191">
        <v>0.35606191999999998</v>
      </c>
      <c r="H191">
        <v>96536976</v>
      </c>
      <c r="I191">
        <v>17558370</v>
      </c>
      <c r="K191">
        <v>30</v>
      </c>
      <c r="L191">
        <v>0.35602220000000001</v>
      </c>
      <c r="M191">
        <v>96536240</v>
      </c>
      <c r="N191">
        <v>17545376</v>
      </c>
    </row>
    <row r="192" spans="1:14" x14ac:dyDescent="0.3">
      <c r="A192">
        <v>2031</v>
      </c>
      <c r="B192">
        <v>0.36939456999999998</v>
      </c>
      <c r="C192">
        <v>100535976</v>
      </c>
      <c r="D192">
        <v>21410916</v>
      </c>
      <c r="F192">
        <v>31</v>
      </c>
      <c r="G192">
        <v>0.35747503000000003</v>
      </c>
      <c r="H192">
        <v>97312240</v>
      </c>
      <c r="I192">
        <v>17764610</v>
      </c>
      <c r="K192">
        <v>31</v>
      </c>
      <c r="L192">
        <v>0.35742277</v>
      </c>
      <c r="M192">
        <v>97307128</v>
      </c>
      <c r="N192">
        <v>17747734</v>
      </c>
    </row>
    <row r="193" spans="1:14" x14ac:dyDescent="0.3">
      <c r="A193" s="54">
        <v>2032</v>
      </c>
      <c r="B193">
        <v>0.37209882</v>
      </c>
      <c r="C193">
        <v>101656432</v>
      </c>
      <c r="D193">
        <v>21750806</v>
      </c>
      <c r="F193">
        <v>32</v>
      </c>
      <c r="G193">
        <v>0.35876279999999999</v>
      </c>
      <c r="H193">
        <v>98037376</v>
      </c>
      <c r="I193">
        <v>17958514</v>
      </c>
      <c r="K193">
        <v>32</v>
      </c>
      <c r="L193">
        <v>0.35870623000000001</v>
      </c>
      <c r="M193">
        <v>98030704</v>
      </c>
      <c r="N193">
        <v>17939556</v>
      </c>
    </row>
    <row r="194" spans="1:14" x14ac:dyDescent="0.3">
      <c r="A194">
        <v>2033</v>
      </c>
      <c r="B194">
        <v>0.3747452</v>
      </c>
      <c r="C194">
        <v>102737792</v>
      </c>
      <c r="D194">
        <v>22077104</v>
      </c>
      <c r="F194">
        <v>33</v>
      </c>
      <c r="G194">
        <v>0.35994228</v>
      </c>
      <c r="H194">
        <v>98709656</v>
      </c>
      <c r="I194">
        <v>18137690</v>
      </c>
      <c r="K194">
        <v>33</v>
      </c>
      <c r="L194">
        <v>0.35986953999999999</v>
      </c>
      <c r="M194">
        <v>98701216</v>
      </c>
      <c r="N194">
        <v>18120974</v>
      </c>
    </row>
    <row r="195" spans="1:14" x14ac:dyDescent="0.3">
      <c r="A195" s="54">
        <v>2034</v>
      </c>
      <c r="B195">
        <v>0.37740035999999999</v>
      </c>
      <c r="C195">
        <v>103771608</v>
      </c>
      <c r="D195">
        <v>22390936</v>
      </c>
      <c r="F195">
        <v>34</v>
      </c>
      <c r="G195">
        <v>0.36107981</v>
      </c>
      <c r="H195">
        <v>99316288</v>
      </c>
      <c r="I195">
        <v>18305286</v>
      </c>
      <c r="K195">
        <v>34</v>
      </c>
      <c r="L195">
        <v>0.36101552999999997</v>
      </c>
      <c r="M195">
        <v>99308416</v>
      </c>
      <c r="N195">
        <v>18291284</v>
      </c>
    </row>
    <row r="196" spans="1:14" x14ac:dyDescent="0.3">
      <c r="A196">
        <v>2035</v>
      </c>
      <c r="B196">
        <v>0.38006867999999999</v>
      </c>
      <c r="C196">
        <v>104748208</v>
      </c>
      <c r="D196">
        <v>22691576</v>
      </c>
      <c r="F196">
        <v>35</v>
      </c>
      <c r="G196">
        <v>0.36213577000000002</v>
      </c>
      <c r="H196">
        <v>99841824</v>
      </c>
      <c r="I196">
        <v>18454656</v>
      </c>
      <c r="K196">
        <v>35</v>
      </c>
      <c r="L196">
        <v>0.36212051000000001</v>
      </c>
      <c r="M196">
        <v>99848040</v>
      </c>
      <c r="N196">
        <v>18444364</v>
      </c>
    </row>
    <row r="197" spans="1:14" x14ac:dyDescent="0.3">
      <c r="A197" s="54">
        <v>2036</v>
      </c>
      <c r="B197">
        <v>0.38268545999999998</v>
      </c>
      <c r="C197">
        <v>105679792</v>
      </c>
      <c r="D197">
        <v>22977426</v>
      </c>
      <c r="F197">
        <v>36</v>
      </c>
      <c r="G197">
        <v>0.36316190999999998</v>
      </c>
      <c r="H197">
        <v>100330864</v>
      </c>
      <c r="I197">
        <v>18591550</v>
      </c>
      <c r="K197">
        <v>36</v>
      </c>
      <c r="L197">
        <v>0.36313318999999999</v>
      </c>
      <c r="M197">
        <v>100328688</v>
      </c>
      <c r="N197">
        <v>18585936</v>
      </c>
    </row>
    <row r="198" spans="1:14" x14ac:dyDescent="0.3">
      <c r="A198">
        <v>2037</v>
      </c>
      <c r="B198">
        <v>0.38529635000000001</v>
      </c>
      <c r="C198">
        <v>106577120</v>
      </c>
      <c r="D198">
        <v>23245650</v>
      </c>
      <c r="F198">
        <v>37</v>
      </c>
      <c r="G198">
        <v>0.36408562999999999</v>
      </c>
      <c r="H198">
        <v>100757296</v>
      </c>
      <c r="I198">
        <v>18716380</v>
      </c>
      <c r="K198">
        <v>37</v>
      </c>
      <c r="L198">
        <v>0.36405999999999999</v>
      </c>
      <c r="M198">
        <v>100757488</v>
      </c>
      <c r="N198">
        <v>18713910</v>
      </c>
    </row>
    <row r="199" spans="1:14" x14ac:dyDescent="0.3">
      <c r="A199" s="54">
        <v>2038</v>
      </c>
      <c r="B199">
        <v>0.38787222999999998</v>
      </c>
      <c r="C199">
        <v>107422544</v>
      </c>
      <c r="D199">
        <v>23503854</v>
      </c>
      <c r="F199">
        <v>38</v>
      </c>
      <c r="G199">
        <v>0.36496960000000001</v>
      </c>
      <c r="H199">
        <v>101131056</v>
      </c>
      <c r="I199">
        <v>18831060</v>
      </c>
      <c r="K199">
        <v>38</v>
      </c>
      <c r="L199">
        <v>0.36494790999999999</v>
      </c>
      <c r="M199">
        <v>101130816</v>
      </c>
      <c r="N199">
        <v>18827520</v>
      </c>
    </row>
    <row r="200" spans="1:14" x14ac:dyDescent="0.3">
      <c r="A200">
        <v>2039</v>
      </c>
      <c r="B200">
        <v>0.39044213999999999</v>
      </c>
      <c r="C200">
        <v>108243832</v>
      </c>
      <c r="D200">
        <v>23750610</v>
      </c>
      <c r="F200">
        <v>39</v>
      </c>
      <c r="G200">
        <v>0.36576266000000002</v>
      </c>
      <c r="H200">
        <v>101458632</v>
      </c>
      <c r="I200">
        <v>18932020</v>
      </c>
      <c r="K200">
        <v>39</v>
      </c>
      <c r="L200">
        <v>0.36574423</v>
      </c>
      <c r="M200">
        <v>101463576</v>
      </c>
      <c r="N200">
        <v>18925724</v>
      </c>
    </row>
    <row r="201" spans="1:14" x14ac:dyDescent="0.3">
      <c r="A201" s="54">
        <v>2040</v>
      </c>
      <c r="B201">
        <v>0.39303225000000003</v>
      </c>
      <c r="C201">
        <v>109009368</v>
      </c>
      <c r="D201">
        <v>23981434</v>
      </c>
      <c r="F201">
        <v>40</v>
      </c>
      <c r="G201">
        <v>0.36652845000000001</v>
      </c>
      <c r="H201">
        <v>101720624</v>
      </c>
      <c r="I201">
        <v>19018896</v>
      </c>
      <c r="K201">
        <v>40</v>
      </c>
      <c r="L201">
        <v>0.36654179999999997</v>
      </c>
      <c r="M201">
        <v>101735792</v>
      </c>
      <c r="N201">
        <v>19018210</v>
      </c>
    </row>
    <row r="202" spans="1:14" x14ac:dyDescent="0.3">
      <c r="A202">
        <v>2041</v>
      </c>
      <c r="B202">
        <v>0.39572096000000001</v>
      </c>
      <c r="C202">
        <v>109732080</v>
      </c>
      <c r="D202">
        <v>24202556</v>
      </c>
      <c r="F202">
        <v>41</v>
      </c>
      <c r="G202">
        <v>0.36737351000000001</v>
      </c>
      <c r="H202">
        <v>101942184</v>
      </c>
      <c r="I202">
        <v>19105836</v>
      </c>
      <c r="K202">
        <v>41</v>
      </c>
      <c r="L202">
        <v>0.36736675000000002</v>
      </c>
      <c r="M202">
        <v>101949920</v>
      </c>
      <c r="N202">
        <v>19097484</v>
      </c>
    </row>
    <row r="203" spans="1:14" x14ac:dyDescent="0.3">
      <c r="A203" s="54">
        <v>2042</v>
      </c>
      <c r="B203">
        <v>0.39865060000000002</v>
      </c>
      <c r="C203">
        <v>110690208</v>
      </c>
      <c r="D203">
        <v>24478034</v>
      </c>
      <c r="F203">
        <v>42</v>
      </c>
      <c r="G203">
        <v>0.36838539999999997</v>
      </c>
      <c r="H203">
        <v>102367360</v>
      </c>
      <c r="I203">
        <v>19226224</v>
      </c>
      <c r="K203">
        <v>42</v>
      </c>
      <c r="L203">
        <v>0.36839327999999999</v>
      </c>
      <c r="M203">
        <v>102377504</v>
      </c>
      <c r="N203">
        <v>19217574</v>
      </c>
    </row>
    <row r="204" spans="1:14" x14ac:dyDescent="0.3">
      <c r="A204">
        <v>2043</v>
      </c>
      <c r="B204">
        <v>0.40154972</v>
      </c>
      <c r="C204">
        <v>111611000</v>
      </c>
      <c r="D204">
        <v>24740964</v>
      </c>
      <c r="F204">
        <v>43</v>
      </c>
      <c r="G204">
        <v>0.36932248000000001</v>
      </c>
      <c r="H204">
        <v>102741552</v>
      </c>
      <c r="I204">
        <v>19332860</v>
      </c>
      <c r="K204">
        <v>43</v>
      </c>
      <c r="L204">
        <v>0.36934530999999998</v>
      </c>
      <c r="M204">
        <v>102755344</v>
      </c>
      <c r="N204">
        <v>19324936</v>
      </c>
    </row>
    <row r="205" spans="1:14" x14ac:dyDescent="0.3">
      <c r="A205" s="54">
        <v>2044</v>
      </c>
      <c r="B205">
        <v>0.40435922000000002</v>
      </c>
      <c r="C205">
        <v>112474040</v>
      </c>
      <c r="D205">
        <v>24992656</v>
      </c>
      <c r="F205">
        <v>44</v>
      </c>
      <c r="G205">
        <v>0.37017918999999999</v>
      </c>
      <c r="H205">
        <v>103066688</v>
      </c>
      <c r="I205">
        <v>19431780</v>
      </c>
      <c r="K205">
        <v>44</v>
      </c>
      <c r="L205">
        <v>0.37020678000000001</v>
      </c>
      <c r="M205">
        <v>103085264</v>
      </c>
      <c r="N205">
        <v>19420870</v>
      </c>
    </row>
    <row r="206" spans="1:14" x14ac:dyDescent="0.3">
      <c r="A206">
        <v>2045</v>
      </c>
      <c r="B206">
        <v>0.40715395999999998</v>
      </c>
      <c r="C206">
        <v>113313816</v>
      </c>
      <c r="D206">
        <v>25232090</v>
      </c>
      <c r="F206">
        <v>45</v>
      </c>
      <c r="G206">
        <v>0.37098333999999999</v>
      </c>
      <c r="H206">
        <v>103351064</v>
      </c>
      <c r="I206">
        <v>19515436</v>
      </c>
      <c r="K206">
        <v>45</v>
      </c>
      <c r="L206">
        <v>0.37102982000000001</v>
      </c>
      <c r="M206">
        <v>103378824</v>
      </c>
      <c r="N206">
        <v>19511324</v>
      </c>
    </row>
    <row r="207" spans="1:14" x14ac:dyDescent="0.3">
      <c r="A207" s="54">
        <v>2046</v>
      </c>
      <c r="B207">
        <v>0.40993615</v>
      </c>
      <c r="C207">
        <v>114123704</v>
      </c>
      <c r="D207">
        <v>25458664</v>
      </c>
      <c r="F207">
        <v>46</v>
      </c>
      <c r="G207">
        <v>0.37174257999999999</v>
      </c>
      <c r="H207">
        <v>103605320</v>
      </c>
      <c r="I207">
        <v>19591586</v>
      </c>
      <c r="K207">
        <v>46</v>
      </c>
      <c r="L207">
        <v>0.3717704</v>
      </c>
      <c r="M207">
        <v>103624096</v>
      </c>
      <c r="N207">
        <v>19587510</v>
      </c>
    </row>
    <row r="208" spans="1:14" x14ac:dyDescent="0.3">
      <c r="A208">
        <v>2047</v>
      </c>
      <c r="B208">
        <v>0.41266048</v>
      </c>
      <c r="C208">
        <v>114897960</v>
      </c>
      <c r="D208">
        <v>25676530</v>
      </c>
      <c r="F208">
        <v>47</v>
      </c>
      <c r="G208">
        <v>0.37245176000000002</v>
      </c>
      <c r="H208">
        <v>103822064</v>
      </c>
      <c r="I208">
        <v>19657180</v>
      </c>
      <c r="K208">
        <v>47</v>
      </c>
      <c r="L208">
        <v>0.37246240000000003</v>
      </c>
      <c r="M208">
        <v>103834704</v>
      </c>
      <c r="N208">
        <v>19656576</v>
      </c>
    </row>
    <row r="209" spans="1:14" x14ac:dyDescent="0.3">
      <c r="A209" s="54">
        <v>2048</v>
      </c>
      <c r="B209">
        <v>0.41537234000000001</v>
      </c>
      <c r="C209">
        <v>115641040</v>
      </c>
      <c r="D209">
        <v>25879986</v>
      </c>
      <c r="F209">
        <v>48</v>
      </c>
      <c r="G209">
        <v>0.37311082000000001</v>
      </c>
      <c r="H209">
        <v>104006624</v>
      </c>
      <c r="I209">
        <v>19717464</v>
      </c>
      <c r="K209">
        <v>48</v>
      </c>
      <c r="L209">
        <v>0.37310381999999997</v>
      </c>
      <c r="M209">
        <v>104014736</v>
      </c>
      <c r="N209">
        <v>19717460</v>
      </c>
    </row>
    <row r="210" spans="1:14" x14ac:dyDescent="0.3">
      <c r="A210">
        <v>2049</v>
      </c>
      <c r="B210">
        <v>0.41807082000000001</v>
      </c>
      <c r="C210">
        <v>116360976</v>
      </c>
      <c r="D210">
        <v>26078120</v>
      </c>
      <c r="F210">
        <v>49</v>
      </c>
      <c r="G210">
        <v>0.37372260000000002</v>
      </c>
      <c r="H210">
        <v>104160704</v>
      </c>
      <c r="I210">
        <v>19768336</v>
      </c>
      <c r="K210">
        <v>49</v>
      </c>
      <c r="L210">
        <v>0.37367969000000001</v>
      </c>
      <c r="M210">
        <v>104156840</v>
      </c>
      <c r="N210">
        <v>19769604</v>
      </c>
    </row>
    <row r="211" spans="1:14" x14ac:dyDescent="0.3">
      <c r="A211" s="54">
        <v>2050</v>
      </c>
      <c r="B211">
        <v>0.42072667000000002</v>
      </c>
      <c r="C211">
        <v>117052856</v>
      </c>
      <c r="D211">
        <v>26271294</v>
      </c>
      <c r="F211">
        <v>50</v>
      </c>
      <c r="G211">
        <v>0.37428486999999999</v>
      </c>
      <c r="H211">
        <v>104290480</v>
      </c>
      <c r="I211">
        <v>19816990</v>
      </c>
      <c r="K211">
        <v>50</v>
      </c>
      <c r="L211">
        <v>0.37427727999999999</v>
      </c>
      <c r="M211">
        <v>104294256</v>
      </c>
      <c r="N211">
        <v>19818556</v>
      </c>
    </row>
    <row r="216" spans="1:14" x14ac:dyDescent="0.3">
      <c r="A216" s="21" t="s">
        <v>685</v>
      </c>
      <c r="B216" s="18"/>
    </row>
    <row r="217" spans="1:14" x14ac:dyDescent="0.3">
      <c r="A217" t="s">
        <v>686</v>
      </c>
    </row>
    <row r="218" spans="1:14" x14ac:dyDescent="0.3">
      <c r="A218" s="2" t="s">
        <v>680</v>
      </c>
    </row>
    <row r="219" spans="1:14" x14ac:dyDescent="0.3">
      <c r="A219" t="s">
        <v>433</v>
      </c>
      <c r="B219" t="s">
        <v>678</v>
      </c>
      <c r="C219" t="s">
        <v>618</v>
      </c>
      <c r="D219" t="s">
        <v>619</v>
      </c>
      <c r="F219" t="s">
        <v>433</v>
      </c>
      <c r="G219" t="s">
        <v>678</v>
      </c>
      <c r="H219" t="s">
        <v>618</v>
      </c>
      <c r="I219" t="s">
        <v>619</v>
      </c>
    </row>
    <row r="220" spans="1:14" x14ac:dyDescent="0.3">
      <c r="C220" t="s">
        <v>140</v>
      </c>
      <c r="D220" t="s">
        <v>620</v>
      </c>
      <c r="H220" t="s">
        <v>140</v>
      </c>
      <c r="I220" t="s">
        <v>620</v>
      </c>
    </row>
    <row r="221" spans="1:14" x14ac:dyDescent="0.3">
      <c r="C221" t="s">
        <v>687</v>
      </c>
      <c r="D221" t="s">
        <v>687</v>
      </c>
      <c r="H221" t="s">
        <v>688</v>
      </c>
      <c r="I221" t="s">
        <v>688</v>
      </c>
    </row>
    <row r="222" spans="1:14" x14ac:dyDescent="0.3">
      <c r="A222">
        <f>A181</f>
        <v>2020</v>
      </c>
      <c r="B222">
        <v>0.34114537</v>
      </c>
      <c r="C222">
        <v>87309440</v>
      </c>
      <c r="D222">
        <v>14932327</v>
      </c>
      <c r="F222">
        <v>20</v>
      </c>
      <c r="G222">
        <v>0.33707442999999998</v>
      </c>
      <c r="H222">
        <v>86113376</v>
      </c>
      <c r="I222">
        <v>15006413</v>
      </c>
    </row>
    <row r="223" spans="1:14" x14ac:dyDescent="0.3">
      <c r="A223">
        <f t="shared" ref="A223:A252" si="23">A182</f>
        <v>2021</v>
      </c>
      <c r="B223">
        <v>0.34550478000000001</v>
      </c>
      <c r="C223">
        <v>89072608</v>
      </c>
      <c r="D223">
        <v>15329257</v>
      </c>
      <c r="F223">
        <v>21</v>
      </c>
      <c r="G223">
        <v>0.33855246999999999</v>
      </c>
      <c r="H223">
        <v>87135200</v>
      </c>
      <c r="I223">
        <v>15282610</v>
      </c>
    </row>
    <row r="224" spans="1:14" x14ac:dyDescent="0.3">
      <c r="A224">
        <f t="shared" si="23"/>
        <v>2022</v>
      </c>
      <c r="B224">
        <v>0.34966001000000002</v>
      </c>
      <c r="C224">
        <v>90610792</v>
      </c>
      <c r="D224">
        <v>15688527</v>
      </c>
      <c r="F224">
        <v>22</v>
      </c>
      <c r="G224">
        <v>0.33992550999999999</v>
      </c>
      <c r="H224">
        <v>87952496</v>
      </c>
      <c r="I224">
        <v>15517037</v>
      </c>
    </row>
    <row r="225" spans="1:9" x14ac:dyDescent="0.3">
      <c r="A225">
        <f t="shared" si="23"/>
        <v>2023</v>
      </c>
      <c r="B225">
        <v>0.35390134000000001</v>
      </c>
      <c r="C225">
        <v>92316832</v>
      </c>
      <c r="D225">
        <v>16071563</v>
      </c>
      <c r="F225">
        <v>23</v>
      </c>
      <c r="G225">
        <v>0.34149831000000003</v>
      </c>
      <c r="H225">
        <v>88950440</v>
      </c>
      <c r="I225">
        <v>15784343</v>
      </c>
    </row>
    <row r="226" spans="1:9" x14ac:dyDescent="0.3">
      <c r="A226">
        <f t="shared" si="23"/>
        <v>2024</v>
      </c>
      <c r="B226">
        <v>0.35817342000000002</v>
      </c>
      <c r="C226">
        <v>94129928</v>
      </c>
      <c r="D226">
        <v>16474967</v>
      </c>
      <c r="F226">
        <v>24</v>
      </c>
      <c r="G226">
        <v>0.34322365999999999</v>
      </c>
      <c r="H226">
        <v>90076968</v>
      </c>
      <c r="I226">
        <v>16073000</v>
      </c>
    </row>
    <row r="227" spans="1:9" x14ac:dyDescent="0.3">
      <c r="A227">
        <f t="shared" si="23"/>
        <v>2025</v>
      </c>
      <c r="B227">
        <v>0.36243246000000001</v>
      </c>
      <c r="C227">
        <v>96045360</v>
      </c>
      <c r="D227">
        <v>16896000</v>
      </c>
      <c r="F227">
        <v>25</v>
      </c>
      <c r="G227">
        <v>0.34507658000000002</v>
      </c>
      <c r="H227">
        <v>91329672</v>
      </c>
      <c r="I227">
        <v>16378803</v>
      </c>
    </row>
    <row r="228" spans="1:9" x14ac:dyDescent="0.3">
      <c r="A228">
        <f t="shared" si="23"/>
        <v>2026</v>
      </c>
      <c r="B228">
        <v>0.36656300000000003</v>
      </c>
      <c r="C228">
        <v>97930584</v>
      </c>
      <c r="D228">
        <v>17309150</v>
      </c>
      <c r="F228">
        <v>26</v>
      </c>
      <c r="G228">
        <v>0.34693732999999999</v>
      </c>
      <c r="H228">
        <v>92576752</v>
      </c>
      <c r="I228">
        <v>16681500</v>
      </c>
    </row>
    <row r="229" spans="1:9" x14ac:dyDescent="0.3">
      <c r="A229">
        <f t="shared" si="23"/>
        <v>2027</v>
      </c>
      <c r="B229">
        <v>0.37060388</v>
      </c>
      <c r="C229">
        <v>99800208</v>
      </c>
      <c r="D229">
        <v>17718506</v>
      </c>
      <c r="F229">
        <v>27</v>
      </c>
      <c r="G229">
        <v>0.34878337999999998</v>
      </c>
      <c r="H229">
        <v>93820504</v>
      </c>
      <c r="I229">
        <v>16979234</v>
      </c>
    </row>
    <row r="230" spans="1:9" x14ac:dyDescent="0.3">
      <c r="A230">
        <f t="shared" si="23"/>
        <v>2028</v>
      </c>
      <c r="B230">
        <v>0.37461663000000001</v>
      </c>
      <c r="C230">
        <v>101634880</v>
      </c>
      <c r="D230">
        <v>18119456</v>
      </c>
      <c r="F230">
        <v>28</v>
      </c>
      <c r="G230">
        <v>0.35068284</v>
      </c>
      <c r="H230">
        <v>95045280</v>
      </c>
      <c r="I230">
        <v>17271710</v>
      </c>
    </row>
    <row r="231" spans="1:9" x14ac:dyDescent="0.3">
      <c r="A231">
        <f t="shared" si="23"/>
        <v>2029</v>
      </c>
      <c r="B231">
        <v>0.37861907</v>
      </c>
      <c r="C231">
        <v>103422168</v>
      </c>
      <c r="D231">
        <v>18508550</v>
      </c>
      <c r="F231">
        <v>29</v>
      </c>
      <c r="G231">
        <v>0.35265331999999999</v>
      </c>
      <c r="H231">
        <v>96239856</v>
      </c>
      <c r="I231">
        <v>17551126</v>
      </c>
    </row>
    <row r="232" spans="1:9" x14ac:dyDescent="0.3">
      <c r="A232">
        <f t="shared" si="23"/>
        <v>2030</v>
      </c>
      <c r="B232">
        <v>0.38257562000000001</v>
      </c>
      <c r="C232">
        <v>105170520</v>
      </c>
      <c r="D232">
        <v>18893796</v>
      </c>
      <c r="F232">
        <v>30</v>
      </c>
      <c r="G232">
        <v>0.35463947000000001</v>
      </c>
      <c r="H232">
        <v>97410976</v>
      </c>
      <c r="I232">
        <v>17827930</v>
      </c>
    </row>
    <row r="233" spans="1:9" x14ac:dyDescent="0.3">
      <c r="A233">
        <f t="shared" si="23"/>
        <v>2031</v>
      </c>
      <c r="B233">
        <v>0.38641188999999998</v>
      </c>
      <c r="C233">
        <v>106877128</v>
      </c>
      <c r="D233">
        <v>19266026</v>
      </c>
      <c r="F233">
        <v>31</v>
      </c>
      <c r="G233">
        <v>0.35665666000000001</v>
      </c>
      <c r="H233">
        <v>98576864</v>
      </c>
      <c r="I233">
        <v>18100990</v>
      </c>
    </row>
    <row r="234" spans="1:9" x14ac:dyDescent="0.3">
      <c r="A234">
        <f t="shared" si="23"/>
        <v>2032</v>
      </c>
      <c r="B234">
        <v>0.39016252000000001</v>
      </c>
      <c r="C234">
        <v>108551552</v>
      </c>
      <c r="D234">
        <v>19632614</v>
      </c>
      <c r="F234">
        <v>32</v>
      </c>
      <c r="G234">
        <v>0.35866854999999997</v>
      </c>
      <c r="H234">
        <v>99732576</v>
      </c>
      <c r="I234">
        <v>18364310</v>
      </c>
    </row>
    <row r="235" spans="1:9" x14ac:dyDescent="0.3">
      <c r="A235">
        <f t="shared" si="23"/>
        <v>2033</v>
      </c>
      <c r="B235">
        <v>0.39369408</v>
      </c>
      <c r="C235">
        <v>110155016</v>
      </c>
      <c r="D235">
        <v>19984610</v>
      </c>
      <c r="F235">
        <v>33</v>
      </c>
      <c r="G235">
        <v>0.36056549999999998</v>
      </c>
      <c r="H235">
        <v>100843216</v>
      </c>
      <c r="I235">
        <v>18621034</v>
      </c>
    </row>
    <row r="236" spans="1:9" x14ac:dyDescent="0.3">
      <c r="A236">
        <f t="shared" si="23"/>
        <v>2034</v>
      </c>
      <c r="B236">
        <v>0.39711566999999998</v>
      </c>
      <c r="C236">
        <v>111681912</v>
      </c>
      <c r="D236">
        <v>20324106</v>
      </c>
      <c r="F236">
        <v>34</v>
      </c>
      <c r="G236">
        <v>0.36242203000000001</v>
      </c>
      <c r="H236">
        <v>101893496</v>
      </c>
      <c r="I236">
        <v>18868470</v>
      </c>
    </row>
    <row r="237" spans="1:9" x14ac:dyDescent="0.3">
      <c r="A237">
        <f t="shared" si="23"/>
        <v>2035</v>
      </c>
      <c r="B237">
        <v>0.40041586000000001</v>
      </c>
      <c r="C237">
        <v>113118000</v>
      </c>
      <c r="D237">
        <v>20648804</v>
      </c>
      <c r="F237">
        <v>35</v>
      </c>
      <c r="G237">
        <v>0.36424029000000002</v>
      </c>
      <c r="H237">
        <v>102877616</v>
      </c>
      <c r="I237">
        <v>19103070</v>
      </c>
    </row>
    <row r="238" spans="1:9" x14ac:dyDescent="0.3">
      <c r="A238">
        <f t="shared" si="23"/>
        <v>2036</v>
      </c>
      <c r="B238">
        <v>0.40354008000000002</v>
      </c>
      <c r="C238">
        <v>114477256</v>
      </c>
      <c r="D238">
        <v>20959956</v>
      </c>
      <c r="F238">
        <v>36</v>
      </c>
      <c r="G238">
        <v>0.36595799000000001</v>
      </c>
      <c r="H238">
        <v>103811008</v>
      </c>
      <c r="I238">
        <v>19326530</v>
      </c>
    </row>
    <row r="239" spans="1:9" x14ac:dyDescent="0.3">
      <c r="A239">
        <f t="shared" si="23"/>
        <v>2037</v>
      </c>
      <c r="B239">
        <v>0.40655145999999998</v>
      </c>
      <c r="C239">
        <v>115776424</v>
      </c>
      <c r="D239">
        <v>21256906</v>
      </c>
      <c r="F239">
        <v>37</v>
      </c>
      <c r="G239">
        <v>0.36765784000000001</v>
      </c>
      <c r="H239">
        <v>104704968</v>
      </c>
      <c r="I239">
        <v>19538074</v>
      </c>
    </row>
    <row r="240" spans="1:9" x14ac:dyDescent="0.3">
      <c r="A240">
        <f t="shared" si="23"/>
        <v>2038</v>
      </c>
      <c r="B240">
        <v>0.40940863</v>
      </c>
      <c r="C240">
        <v>116991568</v>
      </c>
      <c r="D240">
        <v>21537434</v>
      </c>
      <c r="F240">
        <v>38</v>
      </c>
      <c r="G240">
        <v>0.36929305000000001</v>
      </c>
      <c r="H240">
        <v>105545680</v>
      </c>
      <c r="I240">
        <v>19739184</v>
      </c>
    </row>
    <row r="241" spans="1:9" x14ac:dyDescent="0.3">
      <c r="A241">
        <f t="shared" si="23"/>
        <v>2039</v>
      </c>
      <c r="B241">
        <v>0.41210450999999998</v>
      </c>
      <c r="C241">
        <v>118147024</v>
      </c>
      <c r="D241">
        <v>21808024</v>
      </c>
      <c r="F241">
        <v>39</v>
      </c>
      <c r="G241">
        <v>0.37083236000000003</v>
      </c>
      <c r="H241">
        <v>106345656</v>
      </c>
      <c r="I241">
        <v>19931930</v>
      </c>
    </row>
    <row r="242" spans="1:9" x14ac:dyDescent="0.3">
      <c r="A242">
        <f t="shared" si="23"/>
        <v>2040</v>
      </c>
      <c r="B242">
        <v>0.41471298000000001</v>
      </c>
      <c r="C242">
        <v>119211456</v>
      </c>
      <c r="D242">
        <v>22060060</v>
      </c>
      <c r="F242">
        <v>40</v>
      </c>
      <c r="G242">
        <v>0.37237767999999999</v>
      </c>
      <c r="H242">
        <v>107087104</v>
      </c>
      <c r="I242">
        <v>20115686</v>
      </c>
    </row>
    <row r="243" spans="1:9" x14ac:dyDescent="0.3">
      <c r="A243">
        <f t="shared" si="23"/>
        <v>2041</v>
      </c>
      <c r="B243">
        <v>0.41732762000000001</v>
      </c>
      <c r="C243">
        <v>120206504</v>
      </c>
      <c r="D243">
        <v>22297846</v>
      </c>
      <c r="F243">
        <v>41</v>
      </c>
      <c r="G243">
        <v>0.37392565999999999</v>
      </c>
      <c r="H243">
        <v>107766208</v>
      </c>
      <c r="I243">
        <v>20286414</v>
      </c>
    </row>
    <row r="244" spans="1:9" x14ac:dyDescent="0.3">
      <c r="A244">
        <f t="shared" si="23"/>
        <v>2042</v>
      </c>
      <c r="B244">
        <v>0.42001285999999999</v>
      </c>
      <c r="C244">
        <v>121372952</v>
      </c>
      <c r="D244">
        <v>22567296</v>
      </c>
      <c r="F244">
        <v>42</v>
      </c>
      <c r="G244">
        <v>0.37563711999999999</v>
      </c>
      <c r="H244">
        <v>108626968</v>
      </c>
      <c r="I244">
        <v>20491310</v>
      </c>
    </row>
    <row r="245" spans="1:9" x14ac:dyDescent="0.3">
      <c r="A245">
        <f t="shared" si="23"/>
        <v>2043</v>
      </c>
      <c r="B245">
        <v>0.42252687</v>
      </c>
      <c r="C245">
        <v>122465248</v>
      </c>
      <c r="D245">
        <v>22825064</v>
      </c>
      <c r="F245">
        <v>43</v>
      </c>
      <c r="G245">
        <v>0.37723077999999999</v>
      </c>
      <c r="H245">
        <v>109427984</v>
      </c>
      <c r="I245">
        <v>20683120</v>
      </c>
    </row>
    <row r="246" spans="1:9" x14ac:dyDescent="0.3">
      <c r="A246">
        <f t="shared" si="23"/>
        <v>2044</v>
      </c>
      <c r="B246">
        <v>0.42494201999999998</v>
      </c>
      <c r="C246">
        <v>123501280</v>
      </c>
      <c r="D246">
        <v>23068574</v>
      </c>
      <c r="F246">
        <v>44</v>
      </c>
      <c r="G246">
        <v>0.37875666000000002</v>
      </c>
      <c r="H246">
        <v>110189104</v>
      </c>
      <c r="I246">
        <v>20868266</v>
      </c>
    </row>
    <row r="247" spans="1:9" x14ac:dyDescent="0.3">
      <c r="A247">
        <f t="shared" si="23"/>
        <v>2045</v>
      </c>
      <c r="B247">
        <v>0.42718795999999998</v>
      </c>
      <c r="C247">
        <v>124465656</v>
      </c>
      <c r="D247">
        <v>23299250</v>
      </c>
      <c r="F247">
        <v>45</v>
      </c>
      <c r="G247">
        <v>0.38021503000000001</v>
      </c>
      <c r="H247">
        <v>110906536</v>
      </c>
      <c r="I247">
        <v>21042940</v>
      </c>
    </row>
    <row r="248" spans="1:9" x14ac:dyDescent="0.3">
      <c r="A248">
        <f t="shared" si="23"/>
        <v>2046</v>
      </c>
      <c r="B248">
        <v>0.42930701999999998</v>
      </c>
      <c r="C248">
        <v>125375888</v>
      </c>
      <c r="D248">
        <v>23517190</v>
      </c>
      <c r="F248">
        <v>46</v>
      </c>
      <c r="G248">
        <v>0.38159442999999998</v>
      </c>
      <c r="H248">
        <v>111581392</v>
      </c>
      <c r="I248">
        <v>21208030</v>
      </c>
    </row>
    <row r="249" spans="1:9" x14ac:dyDescent="0.3">
      <c r="A249">
        <f t="shared" si="23"/>
        <v>2047</v>
      </c>
      <c r="B249">
        <v>0.43129153999999997</v>
      </c>
      <c r="C249">
        <v>126224376</v>
      </c>
      <c r="D249">
        <v>23719604</v>
      </c>
      <c r="F249">
        <v>47</v>
      </c>
      <c r="G249">
        <v>0.38290754999999999</v>
      </c>
      <c r="H249">
        <v>112221104</v>
      </c>
      <c r="I249">
        <v>21363734</v>
      </c>
    </row>
    <row r="250" spans="1:9" x14ac:dyDescent="0.3">
      <c r="A250">
        <f t="shared" si="23"/>
        <v>2048</v>
      </c>
      <c r="B250">
        <v>0.43315028999999999</v>
      </c>
      <c r="C250">
        <v>127014408</v>
      </c>
      <c r="D250">
        <v>23908344</v>
      </c>
      <c r="F250">
        <v>48</v>
      </c>
      <c r="G250">
        <v>0.38416084</v>
      </c>
      <c r="H250">
        <v>112822352</v>
      </c>
      <c r="I250">
        <v>21511624</v>
      </c>
    </row>
    <row r="251" spans="1:9" x14ac:dyDescent="0.3">
      <c r="A251">
        <f t="shared" si="23"/>
        <v>2049</v>
      </c>
      <c r="B251">
        <v>0.43486371000000001</v>
      </c>
      <c r="C251">
        <v>127745416</v>
      </c>
      <c r="D251">
        <v>24086814</v>
      </c>
      <c r="F251">
        <v>49</v>
      </c>
      <c r="G251">
        <v>0.38536557999999999</v>
      </c>
      <c r="H251">
        <v>113393760</v>
      </c>
      <c r="I251">
        <v>21655326</v>
      </c>
    </row>
    <row r="252" spans="1:9" x14ac:dyDescent="0.3">
      <c r="A252">
        <f t="shared" si="23"/>
        <v>2050</v>
      </c>
      <c r="B252">
        <v>0.43649850000000001</v>
      </c>
      <c r="C252">
        <v>128438104</v>
      </c>
      <c r="D252">
        <v>24258430</v>
      </c>
      <c r="F252">
        <v>50</v>
      </c>
      <c r="G252">
        <v>0.38651055000000001</v>
      </c>
      <c r="H252">
        <v>113939248</v>
      </c>
      <c r="I252">
        <v>21788344</v>
      </c>
    </row>
    <row r="254" spans="1:9" x14ac:dyDescent="0.3">
      <c r="A254" s="21" t="s">
        <v>690</v>
      </c>
      <c r="B254" s="18"/>
    </row>
    <row r="255" spans="1:9" x14ac:dyDescent="0.3">
      <c r="A255" t="s">
        <v>691</v>
      </c>
    </row>
    <row r="256" spans="1:9" x14ac:dyDescent="0.3">
      <c r="A256" s="2" t="s">
        <v>680</v>
      </c>
    </row>
    <row r="257" spans="1:9" x14ac:dyDescent="0.3">
      <c r="A257" t="s">
        <v>433</v>
      </c>
      <c r="B257" t="s">
        <v>678</v>
      </c>
      <c r="C257" t="s">
        <v>618</v>
      </c>
      <c r="D257" t="s">
        <v>619</v>
      </c>
      <c r="F257" t="s">
        <v>433</v>
      </c>
      <c r="G257" t="s">
        <v>678</v>
      </c>
      <c r="H257" t="s">
        <v>618</v>
      </c>
      <c r="I257" t="s">
        <v>619</v>
      </c>
    </row>
    <row r="259" spans="1:9" x14ac:dyDescent="0.3">
      <c r="D259" t="s">
        <v>692</v>
      </c>
      <c r="I259" t="s">
        <v>693</v>
      </c>
    </row>
    <row r="260" spans="1:9" x14ac:dyDescent="0.3">
      <c r="A260">
        <f>A222</f>
        <v>2020</v>
      </c>
      <c r="B260">
        <v>0.33740847000000002</v>
      </c>
      <c r="C260">
        <v>86294256</v>
      </c>
      <c r="D260">
        <v>14960533</v>
      </c>
      <c r="F260">
        <v>20</v>
      </c>
      <c r="G260">
        <v>0.33723216</v>
      </c>
      <c r="H260">
        <v>86220688</v>
      </c>
      <c r="I260">
        <v>14510723</v>
      </c>
    </row>
    <row r="261" spans="1:9" x14ac:dyDescent="0.3">
      <c r="A261">
        <f t="shared" ref="A261:A290" si="24">A223</f>
        <v>2021</v>
      </c>
      <c r="B261">
        <v>0.34052570999999998</v>
      </c>
      <c r="C261">
        <v>87731400</v>
      </c>
      <c r="D261">
        <v>15389110</v>
      </c>
      <c r="F261">
        <v>21</v>
      </c>
      <c r="G261">
        <v>0.34032185999999998</v>
      </c>
      <c r="H261">
        <v>87650704</v>
      </c>
      <c r="I261">
        <v>14773663</v>
      </c>
    </row>
    <row r="262" spans="1:9" x14ac:dyDescent="0.3">
      <c r="A262">
        <f t="shared" si="24"/>
        <v>2022</v>
      </c>
      <c r="B262">
        <v>0.34345740000000002</v>
      </c>
      <c r="C262">
        <v>88948720</v>
      </c>
      <c r="D262">
        <v>15775747</v>
      </c>
      <c r="F262">
        <v>22</v>
      </c>
      <c r="G262">
        <v>0.34327246</v>
      </c>
      <c r="H262">
        <v>88872072</v>
      </c>
      <c r="I262">
        <v>15003917</v>
      </c>
    </row>
    <row r="263" spans="1:9" x14ac:dyDescent="0.3">
      <c r="A263">
        <f t="shared" si="24"/>
        <v>2023</v>
      </c>
      <c r="B263">
        <v>0.34655318000000002</v>
      </c>
      <c r="C263">
        <v>90360080</v>
      </c>
      <c r="D263">
        <v>16190550</v>
      </c>
      <c r="F263">
        <v>23</v>
      </c>
      <c r="G263">
        <v>0.34635725000000001</v>
      </c>
      <c r="H263">
        <v>90277464</v>
      </c>
      <c r="I263">
        <v>15260477</v>
      </c>
    </row>
    <row r="264" spans="1:9" x14ac:dyDescent="0.3">
      <c r="A264">
        <f t="shared" si="24"/>
        <v>2024</v>
      </c>
      <c r="B264">
        <v>0.34959628999999998</v>
      </c>
      <c r="C264">
        <v>91750264</v>
      </c>
      <c r="D264">
        <v>16596787</v>
      </c>
      <c r="F264">
        <v>24</v>
      </c>
      <c r="G264">
        <v>0.34940200999999999</v>
      </c>
      <c r="H264">
        <v>91663048</v>
      </c>
      <c r="I264">
        <v>15516513</v>
      </c>
    </row>
    <row r="265" spans="1:9" x14ac:dyDescent="0.3">
      <c r="A265">
        <f t="shared" si="24"/>
        <v>2025</v>
      </c>
      <c r="B265">
        <v>0.35256335</v>
      </c>
      <c r="C265">
        <v>93111024</v>
      </c>
      <c r="D265">
        <v>16995824</v>
      </c>
      <c r="F265">
        <v>25</v>
      </c>
      <c r="G265">
        <v>0.35239661</v>
      </c>
      <c r="H265">
        <v>93028320</v>
      </c>
      <c r="I265">
        <v>15770493</v>
      </c>
    </row>
    <row r="266" spans="1:9" x14ac:dyDescent="0.3">
      <c r="A266">
        <f t="shared" si="24"/>
        <v>2026</v>
      </c>
      <c r="B266">
        <v>0.35548134999999997</v>
      </c>
      <c r="C266">
        <v>94452312</v>
      </c>
      <c r="D266">
        <v>17389634</v>
      </c>
      <c r="F266">
        <v>26</v>
      </c>
      <c r="G266">
        <v>0.35530991000000001</v>
      </c>
      <c r="H266">
        <v>94365272</v>
      </c>
      <c r="I266">
        <v>16015580</v>
      </c>
    </row>
    <row r="267" spans="1:9" x14ac:dyDescent="0.3">
      <c r="A267">
        <f t="shared" si="24"/>
        <v>2027</v>
      </c>
      <c r="B267">
        <v>0.35834273999999999</v>
      </c>
      <c r="C267">
        <v>95776264</v>
      </c>
      <c r="D267">
        <v>17774914</v>
      </c>
      <c r="F267">
        <v>27</v>
      </c>
      <c r="G267">
        <v>0.35815174999999999</v>
      </c>
      <c r="H267">
        <v>95678848</v>
      </c>
      <c r="I267">
        <v>16257377</v>
      </c>
    </row>
    <row r="268" spans="1:9" x14ac:dyDescent="0.3">
      <c r="A268">
        <f t="shared" si="24"/>
        <v>2028</v>
      </c>
      <c r="B268">
        <v>0.36117358999999999</v>
      </c>
      <c r="C268">
        <v>97055496</v>
      </c>
      <c r="D268">
        <v>18146260</v>
      </c>
      <c r="F268">
        <v>28</v>
      </c>
      <c r="G268">
        <v>0.36097607999999998</v>
      </c>
      <c r="H268">
        <v>96950808</v>
      </c>
      <c r="I268">
        <v>16489887</v>
      </c>
    </row>
    <row r="269" spans="1:9" x14ac:dyDescent="0.3">
      <c r="A269">
        <f t="shared" si="24"/>
        <v>2029</v>
      </c>
      <c r="B269">
        <v>0.36401122000000002</v>
      </c>
      <c r="C269">
        <v>98282536</v>
      </c>
      <c r="D269">
        <v>18501870</v>
      </c>
      <c r="F269">
        <v>29</v>
      </c>
      <c r="G269">
        <v>0.36381329000000001</v>
      </c>
      <c r="H269">
        <v>98169696</v>
      </c>
      <c r="I269">
        <v>16709660</v>
      </c>
    </row>
    <row r="270" spans="1:9" x14ac:dyDescent="0.3">
      <c r="A270">
        <f t="shared" si="24"/>
        <v>2030</v>
      </c>
      <c r="B270">
        <v>0.36683206000000002</v>
      </c>
      <c r="C270">
        <v>99473832</v>
      </c>
      <c r="D270">
        <v>18848606</v>
      </c>
      <c r="F270">
        <v>30</v>
      </c>
      <c r="G270">
        <v>0.36662450000000002</v>
      </c>
      <c r="H270">
        <v>99350360</v>
      </c>
      <c r="I270">
        <v>16925000</v>
      </c>
    </row>
    <row r="271" spans="1:9" x14ac:dyDescent="0.3">
      <c r="A271">
        <f t="shared" si="24"/>
        <v>2031</v>
      </c>
      <c r="B271">
        <v>0.36959514999999998</v>
      </c>
      <c r="C271">
        <v>100629824</v>
      </c>
      <c r="D271">
        <v>19185536</v>
      </c>
      <c r="F271">
        <v>31</v>
      </c>
      <c r="G271">
        <v>0.36937733</v>
      </c>
      <c r="H271">
        <v>100498792</v>
      </c>
      <c r="I271">
        <v>17134664</v>
      </c>
    </row>
    <row r="272" spans="1:9" x14ac:dyDescent="0.3">
      <c r="A272">
        <f t="shared" si="24"/>
        <v>2032</v>
      </c>
      <c r="B272">
        <v>0.37229792</v>
      </c>
      <c r="C272">
        <v>101752760</v>
      </c>
      <c r="D272">
        <v>19509666</v>
      </c>
      <c r="F272">
        <v>32</v>
      </c>
      <c r="G272">
        <v>0.37209014000000001</v>
      </c>
      <c r="H272">
        <v>101619336</v>
      </c>
      <c r="I272">
        <v>17337396</v>
      </c>
    </row>
    <row r="273" spans="1:9" x14ac:dyDescent="0.3">
      <c r="A273">
        <f t="shared" si="24"/>
        <v>2033</v>
      </c>
      <c r="B273">
        <v>0.37484411000000001</v>
      </c>
      <c r="C273">
        <v>102814064</v>
      </c>
      <c r="D273">
        <v>19818616</v>
      </c>
      <c r="F273">
        <v>33</v>
      </c>
      <c r="G273">
        <v>0.37464006</v>
      </c>
      <c r="H273">
        <v>102674104</v>
      </c>
      <c r="I273">
        <v>17529116</v>
      </c>
    </row>
    <row r="274" spans="1:9" x14ac:dyDescent="0.3">
      <c r="A274">
        <f t="shared" si="24"/>
        <v>2034</v>
      </c>
      <c r="B274">
        <v>0.37729249999999998</v>
      </c>
      <c r="C274">
        <v>103792816</v>
      </c>
      <c r="D274">
        <v>20110144</v>
      </c>
      <c r="F274">
        <v>34</v>
      </c>
      <c r="G274">
        <v>0.37705771999999999</v>
      </c>
      <c r="H274">
        <v>103638248</v>
      </c>
      <c r="I274">
        <v>17704420</v>
      </c>
    </row>
    <row r="275" spans="1:9" x14ac:dyDescent="0.3">
      <c r="A275">
        <f t="shared" si="24"/>
        <v>2035</v>
      </c>
      <c r="B275">
        <v>0.37965882000000001</v>
      </c>
      <c r="C275">
        <v>104689136</v>
      </c>
      <c r="D275">
        <v>20382186</v>
      </c>
      <c r="F275">
        <v>35</v>
      </c>
      <c r="G275">
        <v>0.37939943999999998</v>
      </c>
      <c r="H275">
        <v>104521824</v>
      </c>
      <c r="I275">
        <v>17865020</v>
      </c>
    </row>
    <row r="276" spans="1:9" x14ac:dyDescent="0.3">
      <c r="A276">
        <f t="shared" si="24"/>
        <v>2036</v>
      </c>
      <c r="B276">
        <v>0.38187584000000002</v>
      </c>
      <c r="C276">
        <v>105511992</v>
      </c>
      <c r="D276">
        <v>20639960</v>
      </c>
      <c r="F276">
        <v>36</v>
      </c>
      <c r="G276">
        <v>0.38159799999999999</v>
      </c>
      <c r="H276">
        <v>105336656</v>
      </c>
      <c r="I276">
        <v>18011430</v>
      </c>
    </row>
    <row r="277" spans="1:9" x14ac:dyDescent="0.3">
      <c r="A277">
        <f t="shared" si="24"/>
        <v>2037</v>
      </c>
      <c r="B277">
        <v>0.38395899</v>
      </c>
      <c r="C277">
        <v>106262560</v>
      </c>
      <c r="D277">
        <v>20879806</v>
      </c>
      <c r="F277">
        <v>37</v>
      </c>
      <c r="G277">
        <v>0.38368590000000002</v>
      </c>
      <c r="H277">
        <v>106089280</v>
      </c>
      <c r="I277">
        <v>18150136</v>
      </c>
    </row>
    <row r="278" spans="1:9" x14ac:dyDescent="0.3">
      <c r="A278">
        <f t="shared" si="24"/>
        <v>2038</v>
      </c>
      <c r="B278">
        <v>0.38595475000000001</v>
      </c>
      <c r="C278">
        <v>106943552</v>
      </c>
      <c r="D278">
        <v>21107134</v>
      </c>
      <c r="F278">
        <v>38</v>
      </c>
      <c r="G278">
        <v>0.38569266000000002</v>
      </c>
      <c r="H278">
        <v>106768256</v>
      </c>
      <c r="I278">
        <v>18275126</v>
      </c>
    </row>
    <row r="279" spans="1:9" x14ac:dyDescent="0.3">
      <c r="A279">
        <f t="shared" si="24"/>
        <v>2039</v>
      </c>
      <c r="B279">
        <v>0.38782575000000002</v>
      </c>
      <c r="C279">
        <v>107575432</v>
      </c>
      <c r="D279">
        <v>21316154</v>
      </c>
      <c r="F279">
        <v>39</v>
      </c>
      <c r="G279">
        <v>0.38756499999999999</v>
      </c>
      <c r="H279">
        <v>107397376</v>
      </c>
      <c r="I279">
        <v>18391736</v>
      </c>
    </row>
    <row r="280" spans="1:9" x14ac:dyDescent="0.3">
      <c r="A280">
        <f t="shared" si="24"/>
        <v>2040</v>
      </c>
      <c r="B280">
        <v>0.38965511000000003</v>
      </c>
      <c r="C280">
        <v>108131472</v>
      </c>
      <c r="D280">
        <v>21510594</v>
      </c>
      <c r="F280">
        <v>40</v>
      </c>
      <c r="G280">
        <v>0.38939164999999998</v>
      </c>
      <c r="H280">
        <v>107950712</v>
      </c>
      <c r="I280">
        <v>18490914</v>
      </c>
    </row>
    <row r="281" spans="1:9" x14ac:dyDescent="0.3">
      <c r="A281">
        <f t="shared" si="24"/>
        <v>2041</v>
      </c>
      <c r="B281">
        <v>0.39150328000000001</v>
      </c>
      <c r="C281">
        <v>108625304</v>
      </c>
      <c r="D281">
        <v>21693556</v>
      </c>
      <c r="F281">
        <v>41</v>
      </c>
      <c r="G281">
        <v>0.39123639999999998</v>
      </c>
      <c r="H281">
        <v>108444016</v>
      </c>
      <c r="I281">
        <v>18587166</v>
      </c>
    </row>
    <row r="282" spans="1:9" x14ac:dyDescent="0.3">
      <c r="A282">
        <f t="shared" si="24"/>
        <v>2042</v>
      </c>
      <c r="B282">
        <v>0.39353192999999997</v>
      </c>
      <c r="C282">
        <v>109334824</v>
      </c>
      <c r="D282">
        <v>21921834</v>
      </c>
      <c r="F282">
        <v>42</v>
      </c>
      <c r="G282">
        <v>0.39324902</v>
      </c>
      <c r="H282">
        <v>109147880</v>
      </c>
      <c r="I282">
        <v>18713130</v>
      </c>
    </row>
    <row r="283" spans="1:9" x14ac:dyDescent="0.3">
      <c r="A283">
        <f t="shared" si="24"/>
        <v>2043</v>
      </c>
      <c r="B283">
        <v>0.39541981999999998</v>
      </c>
      <c r="C283">
        <v>109976040</v>
      </c>
      <c r="D283">
        <v>22137360</v>
      </c>
      <c r="F283">
        <v>43</v>
      </c>
      <c r="G283">
        <v>0.39513058000000001</v>
      </c>
      <c r="H283">
        <v>109785208</v>
      </c>
      <c r="I283">
        <v>18831544</v>
      </c>
    </row>
    <row r="284" spans="1:9" x14ac:dyDescent="0.3">
      <c r="A284">
        <f t="shared" si="24"/>
        <v>2044</v>
      </c>
      <c r="B284">
        <v>0.39718516999999998</v>
      </c>
      <c r="C284">
        <v>110554408</v>
      </c>
      <c r="D284">
        <v>22333654</v>
      </c>
      <c r="F284">
        <v>44</v>
      </c>
      <c r="G284">
        <v>0.39690757999999998</v>
      </c>
      <c r="H284">
        <v>110367080</v>
      </c>
      <c r="I284">
        <v>18941674</v>
      </c>
    </row>
    <row r="285" spans="1:9" x14ac:dyDescent="0.3">
      <c r="A285">
        <f t="shared" si="24"/>
        <v>2045</v>
      </c>
      <c r="B285">
        <v>0.39885331000000002</v>
      </c>
      <c r="C285">
        <v>111082160</v>
      </c>
      <c r="D285">
        <v>22516344</v>
      </c>
      <c r="F285">
        <v>45</v>
      </c>
      <c r="G285">
        <v>0.39854940999999999</v>
      </c>
      <c r="H285">
        <v>110886752</v>
      </c>
      <c r="I285">
        <v>19042256</v>
      </c>
    </row>
    <row r="286" spans="1:9" x14ac:dyDescent="0.3">
      <c r="A286">
        <f t="shared" si="24"/>
        <v>2046</v>
      </c>
      <c r="B286">
        <v>0.40041031999999999</v>
      </c>
      <c r="C286">
        <v>111550944</v>
      </c>
      <c r="D286">
        <v>22683610</v>
      </c>
      <c r="F286">
        <v>46</v>
      </c>
      <c r="G286">
        <v>0.40011669999999999</v>
      </c>
      <c r="H286">
        <v>111362368</v>
      </c>
      <c r="I286">
        <v>19128484</v>
      </c>
    </row>
    <row r="287" spans="1:9" x14ac:dyDescent="0.3">
      <c r="A287">
        <f t="shared" si="24"/>
        <v>2047</v>
      </c>
      <c r="B287">
        <v>0.40189221000000003</v>
      </c>
      <c r="C287">
        <v>111979664</v>
      </c>
      <c r="D287">
        <v>22838026</v>
      </c>
      <c r="F287">
        <v>47</v>
      </c>
      <c r="G287">
        <v>0.40158504</v>
      </c>
      <c r="H287">
        <v>111786560</v>
      </c>
      <c r="I287">
        <v>19208630</v>
      </c>
    </row>
    <row r="288" spans="1:9" x14ac:dyDescent="0.3">
      <c r="A288">
        <f t="shared" si="24"/>
        <v>2048</v>
      </c>
      <c r="B288">
        <v>0.40330484999999999</v>
      </c>
      <c r="C288">
        <v>112371464</v>
      </c>
      <c r="D288">
        <v>22981376</v>
      </c>
      <c r="F288">
        <v>48</v>
      </c>
      <c r="G288">
        <v>0.40299616999999999</v>
      </c>
      <c r="H288">
        <v>112173736</v>
      </c>
      <c r="I288">
        <v>19282896</v>
      </c>
    </row>
    <row r="289" spans="1:9" x14ac:dyDescent="0.3">
      <c r="A289">
        <f t="shared" si="24"/>
        <v>2049</v>
      </c>
      <c r="B289">
        <v>0.40461712999999999</v>
      </c>
      <c r="C289">
        <v>112714920</v>
      </c>
      <c r="D289">
        <v>23117174</v>
      </c>
      <c r="F289">
        <v>49</v>
      </c>
      <c r="G289">
        <v>0.40428957999999998</v>
      </c>
      <c r="H289">
        <v>112514000</v>
      </c>
      <c r="I289">
        <v>19350130</v>
      </c>
    </row>
    <row r="290" spans="1:9" x14ac:dyDescent="0.3">
      <c r="A290">
        <f t="shared" si="24"/>
        <v>2050</v>
      </c>
      <c r="B290">
        <v>0.40586549</v>
      </c>
      <c r="C290">
        <v>113023752</v>
      </c>
      <c r="D290">
        <v>23236274</v>
      </c>
      <c r="F290">
        <v>50</v>
      </c>
      <c r="G290">
        <v>0.40555840999999998</v>
      </c>
      <c r="H290">
        <v>112822488</v>
      </c>
      <c r="I290">
        <v>19410490</v>
      </c>
    </row>
  </sheetData>
  <sortState xmlns:xlrd2="http://schemas.microsoft.com/office/spreadsheetml/2017/richdata2" ref="D73:E91">
    <sortCondition ref="D73:D91"/>
  </sortState>
  <hyperlinks>
    <hyperlink ref="X7" r:id="rId1" xr:uid="{08F9551C-879F-4E23-986B-A8D2624046DD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69DA-74D6-469E-A093-E9EB08757F22}">
  <dimension ref="A1:BI290"/>
  <sheetViews>
    <sheetView topLeftCell="A113" workbookViewId="0">
      <selection activeCell="G140" sqref="G140"/>
    </sheetView>
  </sheetViews>
  <sheetFormatPr defaultColWidth="8.88671875" defaultRowHeight="14.4" x14ac:dyDescent="0.3"/>
  <cols>
    <col min="1" max="1" width="12.33203125" customWidth="1"/>
    <col min="2" max="2" width="16.5546875" customWidth="1"/>
    <col min="3" max="3" width="12.6640625" customWidth="1"/>
    <col min="4" max="4" width="13.33203125" customWidth="1"/>
    <col min="5" max="5" width="11.109375" customWidth="1"/>
    <col min="7" max="7" width="9.109375" bestFit="1" customWidth="1"/>
    <col min="8" max="8" width="10.88671875" customWidth="1"/>
    <col min="9" max="9" width="15" customWidth="1"/>
    <col min="13" max="13" width="10.109375" customWidth="1"/>
    <col min="18" max="18" width="11" bestFit="1" customWidth="1"/>
    <col min="26" max="26" width="10.5546875" customWidth="1"/>
    <col min="27" max="27" width="11.6640625" customWidth="1"/>
    <col min="28" max="28" width="12" customWidth="1"/>
    <col min="33" max="33" width="17.33203125" customWidth="1"/>
    <col min="42" max="42" width="12.6640625" customWidth="1"/>
    <col min="43" max="43" width="10.109375" customWidth="1"/>
    <col min="54" max="54" width="10.109375" bestFit="1" customWidth="1"/>
  </cols>
  <sheetData>
    <row r="1" spans="1:61" x14ac:dyDescent="0.3">
      <c r="A1" s="21" t="s">
        <v>745</v>
      </c>
      <c r="B1" s="21"/>
    </row>
    <row r="2" spans="1:61" x14ac:dyDescent="0.3">
      <c r="A2" t="s">
        <v>1</v>
      </c>
      <c r="B2" t="s">
        <v>758</v>
      </c>
    </row>
    <row r="3" spans="1:61" x14ac:dyDescent="0.3">
      <c r="A3" t="s">
        <v>557</v>
      </c>
    </row>
    <row r="4" spans="1:61" x14ac:dyDescent="0.3">
      <c r="A4" t="s">
        <v>759</v>
      </c>
    </row>
    <row r="5" spans="1:61" x14ac:dyDescent="0.3">
      <c r="A5" s="21" t="s">
        <v>749</v>
      </c>
      <c r="B5" s="21"/>
      <c r="C5" s="21"/>
      <c r="L5" s="21" t="s">
        <v>174</v>
      </c>
      <c r="M5" s="18"/>
      <c r="X5" s="2" t="s">
        <v>376</v>
      </c>
      <c r="AE5" s="21" t="s">
        <v>606</v>
      </c>
    </row>
    <row r="6" spans="1:61" x14ac:dyDescent="0.3">
      <c r="A6" s="1"/>
      <c r="B6" s="1"/>
      <c r="C6" s="1"/>
      <c r="L6" s="2" t="s">
        <v>760</v>
      </c>
      <c r="R6" s="2" t="s">
        <v>761</v>
      </c>
      <c r="X6" t="s">
        <v>433</v>
      </c>
      <c r="Y6" t="s">
        <v>746</v>
      </c>
      <c r="AE6" s="2" t="s">
        <v>617</v>
      </c>
      <c r="BF6" t="s">
        <v>433</v>
      </c>
      <c r="BG6" t="s">
        <v>412</v>
      </c>
      <c r="BH6" t="s">
        <v>694</v>
      </c>
      <c r="BI6" t="s">
        <v>695</v>
      </c>
    </row>
    <row r="7" spans="1:61" x14ac:dyDescent="0.3">
      <c r="B7" t="s">
        <v>378</v>
      </c>
      <c r="G7" t="str">
        <f>B7</f>
        <v>US census bureau (per 100 persons)</v>
      </c>
      <c r="H7" t="s">
        <v>377</v>
      </c>
      <c r="L7" t="s">
        <v>380</v>
      </c>
      <c r="R7" t="s">
        <v>381</v>
      </c>
      <c r="X7" s="46"/>
      <c r="AF7" t="s">
        <v>140</v>
      </c>
      <c r="AL7" s="53"/>
      <c r="AO7" t="s">
        <v>433</v>
      </c>
      <c r="AP7" t="s">
        <v>618</v>
      </c>
      <c r="AQ7" t="s">
        <v>619</v>
      </c>
    </row>
    <row r="8" spans="1:61" x14ac:dyDescent="0.3">
      <c r="A8" s="45">
        <v>2000</v>
      </c>
      <c r="B8" s="42">
        <v>282162411</v>
      </c>
      <c r="C8" s="33">
        <v>2821624.11</v>
      </c>
      <c r="F8">
        <f>A8</f>
        <v>2000</v>
      </c>
      <c r="G8" s="33">
        <f>C8</f>
        <v>2821624.11</v>
      </c>
      <c r="H8" s="33">
        <f t="shared" ref="H8:H28" si="0">Y8</f>
        <v>2821624</v>
      </c>
      <c r="I8">
        <v>0</v>
      </c>
      <c r="L8">
        <v>0</v>
      </c>
      <c r="M8">
        <v>0.27150649999999998</v>
      </c>
      <c r="N8" t="s">
        <v>374</v>
      </c>
      <c r="O8" t="s">
        <v>374</v>
      </c>
      <c r="P8" t="s">
        <v>374</v>
      </c>
      <c r="R8">
        <v>0</v>
      </c>
      <c r="S8">
        <v>0.12973390000000001</v>
      </c>
      <c r="T8" t="s">
        <v>374</v>
      </c>
      <c r="U8" t="s">
        <v>374</v>
      </c>
      <c r="V8" t="s">
        <v>374</v>
      </c>
      <c r="X8">
        <v>0</v>
      </c>
      <c r="Y8">
        <v>2821624</v>
      </c>
      <c r="AE8" t="s">
        <v>433</v>
      </c>
      <c r="AF8" t="s">
        <v>599</v>
      </c>
      <c r="AG8" t="s">
        <v>600</v>
      </c>
      <c r="AH8" t="s">
        <v>601</v>
      </c>
      <c r="AI8" t="s">
        <v>602</v>
      </c>
      <c r="AJ8" t="s">
        <v>603</v>
      </c>
      <c r="AK8" t="s">
        <v>604</v>
      </c>
      <c r="AL8" s="53" t="s">
        <v>605</v>
      </c>
      <c r="AO8" t="s">
        <v>433</v>
      </c>
      <c r="AP8" t="s">
        <v>140</v>
      </c>
      <c r="AQ8" t="s">
        <v>620</v>
      </c>
      <c r="BF8">
        <v>20</v>
      </c>
      <c r="BG8">
        <v>0.3371381</v>
      </c>
      <c r="BH8">
        <v>0.33614949999999999</v>
      </c>
      <c r="BI8">
        <v>0.3371381</v>
      </c>
    </row>
    <row r="9" spans="1:61" x14ac:dyDescent="0.3">
      <c r="A9" s="45">
        <v>2001</v>
      </c>
      <c r="B9" s="42">
        <v>284968955</v>
      </c>
      <c r="C9" s="33">
        <v>2849689.55</v>
      </c>
      <c r="F9">
        <f t="shared" ref="F9:F28" si="1">A9</f>
        <v>2001</v>
      </c>
      <c r="G9" s="33">
        <f t="shared" ref="G9:G28" si="2">C9</f>
        <v>2849689.55</v>
      </c>
      <c r="H9" s="33">
        <f t="shared" si="0"/>
        <v>2849380</v>
      </c>
      <c r="I9" s="47">
        <f>(H9-G9)/G9</f>
        <v>-1.0862586768436363E-4</v>
      </c>
      <c r="L9">
        <v>1</v>
      </c>
      <c r="M9">
        <v>0.27682960000000001</v>
      </c>
      <c r="N9" t="s">
        <v>374</v>
      </c>
      <c r="O9" t="s">
        <v>374</v>
      </c>
      <c r="P9" t="s">
        <v>374</v>
      </c>
      <c r="R9">
        <v>1</v>
      </c>
      <c r="S9">
        <v>0.1334156</v>
      </c>
      <c r="T9" t="s">
        <v>374</v>
      </c>
      <c r="U9" t="s">
        <v>374</v>
      </c>
      <c r="V9" t="s">
        <v>374</v>
      </c>
      <c r="X9">
        <v>1</v>
      </c>
      <c r="Y9">
        <v>2849380</v>
      </c>
      <c r="AE9">
        <v>2020</v>
      </c>
      <c r="AF9">
        <v>9548450</v>
      </c>
      <c r="AG9">
        <v>11724483</v>
      </c>
      <c r="AH9">
        <v>12311653</v>
      </c>
      <c r="AI9">
        <v>16478170</v>
      </c>
      <c r="AJ9">
        <v>18120630</v>
      </c>
      <c r="AK9">
        <v>11899367</v>
      </c>
      <c r="AL9">
        <v>5855964</v>
      </c>
      <c r="AO9">
        <v>2020</v>
      </c>
      <c r="AP9">
        <v>85938720</v>
      </c>
      <c r="AQ9">
        <v>14841133</v>
      </c>
      <c r="BF9">
        <v>21</v>
      </c>
      <c r="BG9">
        <v>0.34025452</v>
      </c>
      <c r="BH9">
        <v>0.33875585000000003</v>
      </c>
      <c r="BI9">
        <v>0.34025452</v>
      </c>
    </row>
    <row r="10" spans="1:61" x14ac:dyDescent="0.3">
      <c r="A10" s="45">
        <v>2002</v>
      </c>
      <c r="B10" s="42">
        <v>287625193</v>
      </c>
      <c r="C10" s="33">
        <v>2876251.93</v>
      </c>
      <c r="F10">
        <f t="shared" si="1"/>
        <v>2002</v>
      </c>
      <c r="G10" s="33">
        <f t="shared" si="2"/>
        <v>2876251.93</v>
      </c>
      <c r="H10" s="33">
        <f t="shared" si="0"/>
        <v>2873859</v>
      </c>
      <c r="I10" s="47">
        <f t="shared" ref="I10:I28" si="3">(H10-G10)/G10</f>
        <v>-8.3196119750197526E-4</v>
      </c>
      <c r="L10">
        <v>2</v>
      </c>
      <c r="M10">
        <v>0.28002120000000003</v>
      </c>
      <c r="N10" t="s">
        <v>374</v>
      </c>
      <c r="O10" t="s">
        <v>374</v>
      </c>
      <c r="P10" t="s">
        <v>374</v>
      </c>
      <c r="R10">
        <v>2</v>
      </c>
      <c r="S10">
        <v>0.13684569999999999</v>
      </c>
      <c r="T10" t="s">
        <v>374</v>
      </c>
      <c r="U10" t="s">
        <v>374</v>
      </c>
      <c r="V10" t="s">
        <v>374</v>
      </c>
      <c r="X10">
        <v>2</v>
      </c>
      <c r="Y10">
        <v>2873859</v>
      </c>
      <c r="AE10">
        <v>2025</v>
      </c>
      <c r="AF10">
        <v>9661560</v>
      </c>
      <c r="AG10">
        <v>11963600</v>
      </c>
      <c r="AH10">
        <v>13707297</v>
      </c>
      <c r="AI10">
        <v>15215867</v>
      </c>
      <c r="AJ10">
        <v>18523860</v>
      </c>
      <c r="AK10">
        <v>14855577</v>
      </c>
      <c r="AL10">
        <v>7838614</v>
      </c>
      <c r="AO10">
        <v>2025</v>
      </c>
      <c r="AP10">
        <v>91766376</v>
      </c>
      <c r="AQ10">
        <v>16320293</v>
      </c>
      <c r="BF10">
        <v>22</v>
      </c>
      <c r="BG10">
        <v>0.34319226000000003</v>
      </c>
      <c r="BH10">
        <v>0.34102028000000001</v>
      </c>
      <c r="BI10">
        <v>0.34319226000000003</v>
      </c>
    </row>
    <row r="11" spans="1:61" x14ac:dyDescent="0.3">
      <c r="A11" s="45">
        <v>2003</v>
      </c>
      <c r="B11" s="42">
        <v>290107933</v>
      </c>
      <c r="C11" s="33">
        <v>2901079.33</v>
      </c>
      <c r="F11">
        <f t="shared" si="1"/>
        <v>2003</v>
      </c>
      <c r="G11" s="33">
        <f t="shared" si="2"/>
        <v>2901079.33</v>
      </c>
      <c r="H11" s="33">
        <f t="shared" si="0"/>
        <v>2899613</v>
      </c>
      <c r="I11" s="47">
        <f t="shared" si="3"/>
        <v>-5.0544291734348214E-4</v>
      </c>
      <c r="L11">
        <v>3</v>
      </c>
      <c r="M11">
        <v>0.28311370000000002</v>
      </c>
      <c r="N11" t="s">
        <v>374</v>
      </c>
      <c r="O11" t="s">
        <v>374</v>
      </c>
      <c r="P11" t="s">
        <v>374</v>
      </c>
      <c r="R11">
        <v>3</v>
      </c>
      <c r="S11">
        <v>0.14016229999999999</v>
      </c>
      <c r="T11" t="s">
        <v>374</v>
      </c>
      <c r="U11" t="s">
        <v>374</v>
      </c>
      <c r="V11" t="s">
        <v>374</v>
      </c>
      <c r="X11">
        <v>3</v>
      </c>
      <c r="Y11">
        <v>2899613</v>
      </c>
      <c r="AE11">
        <v>2030</v>
      </c>
      <c r="AF11">
        <v>10428307</v>
      </c>
      <c r="AG11">
        <v>11249383</v>
      </c>
      <c r="AH11">
        <v>14576343</v>
      </c>
      <c r="AI11">
        <v>14987613</v>
      </c>
      <c r="AJ11">
        <v>17768584</v>
      </c>
      <c r="AK11">
        <v>17001494</v>
      </c>
      <c r="AL11">
        <v>10524513</v>
      </c>
      <c r="AO11">
        <v>2030</v>
      </c>
      <c r="AP11">
        <v>96536240</v>
      </c>
      <c r="AQ11">
        <v>17545376</v>
      </c>
      <c r="BF11">
        <v>23</v>
      </c>
      <c r="BG11">
        <v>0.34620430000000002</v>
      </c>
      <c r="BH11">
        <v>0.34330697999999998</v>
      </c>
      <c r="BI11">
        <v>0.34620430000000002</v>
      </c>
    </row>
    <row r="12" spans="1:61" x14ac:dyDescent="0.3">
      <c r="A12" s="45">
        <v>2004</v>
      </c>
      <c r="B12" s="42">
        <v>292805298</v>
      </c>
      <c r="C12" s="33">
        <v>2928052.98</v>
      </c>
      <c r="F12">
        <f t="shared" si="1"/>
        <v>2004</v>
      </c>
      <c r="G12" s="33">
        <f t="shared" si="2"/>
        <v>2928052.98</v>
      </c>
      <c r="H12" s="33">
        <f t="shared" si="0"/>
        <v>2926200</v>
      </c>
      <c r="I12" s="47">
        <f t="shared" si="3"/>
        <v>-6.3283690993869287E-4</v>
      </c>
      <c r="L12">
        <v>4</v>
      </c>
      <c r="M12">
        <v>0.28611189999999997</v>
      </c>
      <c r="N12" t="s">
        <v>374</v>
      </c>
      <c r="O12" t="s">
        <v>374</v>
      </c>
      <c r="P12" t="s">
        <v>374</v>
      </c>
      <c r="R12">
        <v>4</v>
      </c>
      <c r="S12">
        <v>0.14325640000000001</v>
      </c>
      <c r="T12" t="s">
        <v>374</v>
      </c>
      <c r="U12" t="s">
        <v>374</v>
      </c>
      <c r="V12" t="s">
        <v>374</v>
      </c>
      <c r="X12">
        <v>4</v>
      </c>
      <c r="Y12">
        <v>2926200</v>
      </c>
      <c r="AE12">
        <v>2035</v>
      </c>
      <c r="AF12">
        <v>10428107</v>
      </c>
      <c r="AG12">
        <v>11356947</v>
      </c>
      <c r="AH12">
        <v>14818890</v>
      </c>
      <c r="AI12">
        <v>16336987</v>
      </c>
      <c r="AJ12">
        <v>16478270</v>
      </c>
      <c r="AK12">
        <v>17327276</v>
      </c>
      <c r="AL12">
        <v>13101560</v>
      </c>
      <c r="AO12">
        <v>2035</v>
      </c>
      <c r="AP12">
        <v>99848040</v>
      </c>
      <c r="AQ12">
        <v>18444364</v>
      </c>
      <c r="BF12">
        <v>24</v>
      </c>
      <c r="BG12">
        <v>0.34935664999999999</v>
      </c>
      <c r="BH12">
        <v>0.34563293</v>
      </c>
      <c r="BI12">
        <v>0.34935664999999999</v>
      </c>
    </row>
    <row r="13" spans="1:61" x14ac:dyDescent="0.3">
      <c r="A13" s="45">
        <v>2005</v>
      </c>
      <c r="B13" s="42">
        <v>295516599</v>
      </c>
      <c r="C13" s="33">
        <v>2955165.99</v>
      </c>
      <c r="F13">
        <f t="shared" si="1"/>
        <v>2005</v>
      </c>
      <c r="G13" s="33">
        <f t="shared" si="2"/>
        <v>2955165.99</v>
      </c>
      <c r="H13" s="33">
        <f t="shared" si="0"/>
        <v>2953236</v>
      </c>
      <c r="I13" s="47">
        <f t="shared" si="3"/>
        <v>-6.5309021778510088E-4</v>
      </c>
      <c r="L13">
        <v>5</v>
      </c>
      <c r="M13">
        <v>0.28936820000000002</v>
      </c>
      <c r="N13" t="s">
        <v>374</v>
      </c>
      <c r="O13" t="s">
        <v>374</v>
      </c>
      <c r="P13" t="s">
        <v>374</v>
      </c>
      <c r="R13">
        <v>5</v>
      </c>
      <c r="S13">
        <v>0.1462717</v>
      </c>
      <c r="T13" t="s">
        <v>374</v>
      </c>
      <c r="U13" t="s">
        <v>374</v>
      </c>
      <c r="V13" t="s">
        <v>374</v>
      </c>
      <c r="X13">
        <v>5</v>
      </c>
      <c r="Y13">
        <v>2953236</v>
      </c>
      <c r="AE13">
        <v>2040</v>
      </c>
      <c r="AF13">
        <v>10118613</v>
      </c>
      <c r="AG13">
        <v>12305527</v>
      </c>
      <c r="AH13">
        <v>13943273</v>
      </c>
      <c r="AI13">
        <v>17217534</v>
      </c>
      <c r="AJ13">
        <v>16282240</v>
      </c>
      <c r="AK13">
        <v>16634503</v>
      </c>
      <c r="AL13">
        <v>15234100</v>
      </c>
      <c r="AO13">
        <v>2040</v>
      </c>
      <c r="AP13">
        <v>101735792</v>
      </c>
      <c r="AQ13">
        <v>19018210</v>
      </c>
      <c r="BF13">
        <v>25</v>
      </c>
      <c r="BG13">
        <v>0.35263361999999998</v>
      </c>
      <c r="BH13">
        <v>0.34797102000000002</v>
      </c>
      <c r="BI13">
        <v>0.35263361999999998</v>
      </c>
    </row>
    <row r="14" spans="1:61" x14ac:dyDescent="0.3">
      <c r="A14" s="45">
        <v>2006</v>
      </c>
      <c r="B14" s="42">
        <v>298379912</v>
      </c>
      <c r="C14" s="33">
        <v>2983799.12</v>
      </c>
      <c r="F14">
        <f t="shared" si="1"/>
        <v>2006</v>
      </c>
      <c r="G14" s="33">
        <f t="shared" si="2"/>
        <v>2983799.12</v>
      </c>
      <c r="H14" s="33">
        <f>Y14</f>
        <v>2980715</v>
      </c>
      <c r="I14" s="47">
        <f t="shared" si="3"/>
        <v>-1.0336218612465144E-3</v>
      </c>
      <c r="L14">
        <v>6</v>
      </c>
      <c r="M14">
        <v>0.29244419999999999</v>
      </c>
      <c r="N14" t="s">
        <v>374</v>
      </c>
      <c r="O14" t="s">
        <v>374</v>
      </c>
      <c r="P14" t="s">
        <v>374</v>
      </c>
      <c r="R14">
        <v>6</v>
      </c>
      <c r="S14">
        <v>0.14907000000000001</v>
      </c>
      <c r="T14" t="s">
        <v>374</v>
      </c>
      <c r="U14" t="s">
        <v>374</v>
      </c>
      <c r="V14" t="s">
        <v>374</v>
      </c>
      <c r="X14">
        <v>6</v>
      </c>
      <c r="Y14">
        <v>2980715</v>
      </c>
      <c r="AE14">
        <v>2045</v>
      </c>
      <c r="AF14">
        <v>9638917</v>
      </c>
      <c r="AG14">
        <v>12338817</v>
      </c>
      <c r="AH14">
        <v>14078703</v>
      </c>
      <c r="AI14">
        <v>17511284</v>
      </c>
      <c r="AJ14">
        <v>17614164</v>
      </c>
      <c r="AK14">
        <v>15622187</v>
      </c>
      <c r="AL14">
        <v>16574757</v>
      </c>
      <c r="AO14">
        <v>2045</v>
      </c>
      <c r="AP14">
        <v>103378824</v>
      </c>
      <c r="AQ14">
        <v>19511324</v>
      </c>
      <c r="BF14">
        <v>26</v>
      </c>
      <c r="BG14">
        <v>0.35586988000000003</v>
      </c>
      <c r="BH14">
        <v>0.35016771000000002</v>
      </c>
      <c r="BI14">
        <v>0.35586988000000003</v>
      </c>
    </row>
    <row r="15" spans="1:61" x14ac:dyDescent="0.3">
      <c r="A15" s="45">
        <v>2007</v>
      </c>
      <c r="B15" s="42">
        <v>301231207</v>
      </c>
      <c r="C15" s="33">
        <v>3012312.07</v>
      </c>
      <c r="F15">
        <f t="shared" si="1"/>
        <v>2007</v>
      </c>
      <c r="G15" s="33">
        <f t="shared" si="2"/>
        <v>3012312.07</v>
      </c>
      <c r="H15" s="33">
        <f t="shared" si="0"/>
        <v>3008349</v>
      </c>
      <c r="I15" s="47">
        <f t="shared" si="3"/>
        <v>-1.31562398181402E-3</v>
      </c>
      <c r="L15">
        <v>7</v>
      </c>
      <c r="M15">
        <v>0.29569529999999999</v>
      </c>
      <c r="N15" t="s">
        <v>374</v>
      </c>
      <c r="O15" t="s">
        <v>374</v>
      </c>
      <c r="P15" t="s">
        <v>374</v>
      </c>
      <c r="R15">
        <v>7</v>
      </c>
      <c r="S15">
        <v>0.15165960000000001</v>
      </c>
      <c r="T15" t="s">
        <v>374</v>
      </c>
      <c r="U15" t="s">
        <v>374</v>
      </c>
      <c r="V15" t="s">
        <v>374</v>
      </c>
      <c r="X15">
        <v>7</v>
      </c>
      <c r="Y15">
        <v>3008349</v>
      </c>
      <c r="AE15">
        <v>2050</v>
      </c>
      <c r="AF15">
        <v>9315827</v>
      </c>
      <c r="AG15">
        <v>11997533</v>
      </c>
      <c r="AH15">
        <v>15211320</v>
      </c>
      <c r="AI15">
        <v>16499760</v>
      </c>
      <c r="AJ15">
        <v>18548110</v>
      </c>
      <c r="AK15">
        <v>15648450</v>
      </c>
      <c r="AL15">
        <v>17073256</v>
      </c>
      <c r="AO15">
        <v>2050</v>
      </c>
      <c r="AP15">
        <v>104294256</v>
      </c>
      <c r="AQ15">
        <v>19818556</v>
      </c>
      <c r="BF15">
        <v>27</v>
      </c>
      <c r="BG15">
        <v>0.35889836000000003</v>
      </c>
      <c r="BH15">
        <v>0.35220418999999997</v>
      </c>
      <c r="BI15">
        <v>0.35889836000000003</v>
      </c>
    </row>
    <row r="16" spans="1:61" x14ac:dyDescent="0.3">
      <c r="A16" s="45">
        <v>2008</v>
      </c>
      <c r="B16" s="42">
        <v>304093966</v>
      </c>
      <c r="C16" s="33">
        <v>3040939.66</v>
      </c>
      <c r="F16">
        <f t="shared" si="1"/>
        <v>2008</v>
      </c>
      <c r="G16" s="33">
        <f t="shared" si="2"/>
        <v>3040939.66</v>
      </c>
      <c r="H16" s="33">
        <f t="shared" si="0"/>
        <v>3037031</v>
      </c>
      <c r="I16" s="47">
        <f t="shared" si="3"/>
        <v>-1.2853461222575356E-3</v>
      </c>
      <c r="L16">
        <v>8</v>
      </c>
      <c r="M16">
        <v>0.29886790000000002</v>
      </c>
      <c r="N16" t="s">
        <v>374</v>
      </c>
      <c r="O16" t="s">
        <v>374</v>
      </c>
      <c r="P16" t="s">
        <v>374</v>
      </c>
      <c r="R16">
        <v>8</v>
      </c>
      <c r="S16">
        <v>0.15417020000000001</v>
      </c>
      <c r="T16" t="s">
        <v>374</v>
      </c>
      <c r="U16" t="s">
        <v>374</v>
      </c>
      <c r="V16" t="s">
        <v>374</v>
      </c>
      <c r="X16">
        <v>8</v>
      </c>
      <c r="Y16">
        <v>3037031</v>
      </c>
      <c r="AF16">
        <f>(AF15-AF9)/AF9*100</f>
        <v>-2.4362383423487581</v>
      </c>
      <c r="AG16">
        <f t="shared" ref="AG16:AL16" si="4">(AG15-AG9)/AG9*100</f>
        <v>2.3288873377188573</v>
      </c>
      <c r="AH16">
        <f t="shared" si="4"/>
        <v>23.55221512497144</v>
      </c>
      <c r="AI16">
        <f t="shared" si="4"/>
        <v>0.1310218307008606</v>
      </c>
      <c r="AJ16">
        <f t="shared" si="4"/>
        <v>2.359079126939847</v>
      </c>
      <c r="AK16">
        <f t="shared" si="4"/>
        <v>31.506575097650153</v>
      </c>
      <c r="AL16">
        <f t="shared" si="4"/>
        <v>191.55329506807078</v>
      </c>
      <c r="BF16">
        <v>28</v>
      </c>
      <c r="BG16">
        <v>0.36218021</v>
      </c>
      <c r="BH16">
        <v>0.35409038999999998</v>
      </c>
      <c r="BI16">
        <v>0.36218021</v>
      </c>
    </row>
    <row r="17" spans="1:61" x14ac:dyDescent="0.3">
      <c r="A17" s="45">
        <v>2009</v>
      </c>
      <c r="B17" s="42">
        <v>306771529</v>
      </c>
      <c r="C17" s="33">
        <v>3067715.29</v>
      </c>
      <c r="F17">
        <f t="shared" si="1"/>
        <v>2009</v>
      </c>
      <c r="G17" s="33">
        <f t="shared" si="2"/>
        <v>3067715.29</v>
      </c>
      <c r="H17" s="33">
        <f t="shared" si="0"/>
        <v>3066092</v>
      </c>
      <c r="I17" s="47">
        <f t="shared" si="3"/>
        <v>-5.291527558934705E-4</v>
      </c>
      <c r="L17">
        <v>9</v>
      </c>
      <c r="M17">
        <v>0.30207070000000003</v>
      </c>
      <c r="N17" t="s">
        <v>374</v>
      </c>
      <c r="O17" t="s">
        <v>374</v>
      </c>
      <c r="P17" t="s">
        <v>374</v>
      </c>
      <c r="R17">
        <v>9</v>
      </c>
      <c r="S17">
        <v>0.1565154</v>
      </c>
      <c r="T17" t="s">
        <v>374</v>
      </c>
      <c r="U17" t="s">
        <v>374</v>
      </c>
      <c r="V17" t="s">
        <v>374</v>
      </c>
      <c r="X17">
        <v>9</v>
      </c>
      <c r="Y17">
        <v>3066092</v>
      </c>
      <c r="BF17">
        <v>29</v>
      </c>
      <c r="BG17">
        <v>0.36533532000000002</v>
      </c>
      <c r="BH17">
        <v>0.35595227000000002</v>
      </c>
      <c r="BI17">
        <v>0.36533532000000002</v>
      </c>
    </row>
    <row r="18" spans="1:61" x14ac:dyDescent="0.3">
      <c r="A18" s="45">
        <v>2010</v>
      </c>
      <c r="B18" s="43">
        <v>309321666</v>
      </c>
      <c r="C18" s="33">
        <v>3093216.66</v>
      </c>
      <c r="F18">
        <f t="shared" si="1"/>
        <v>2010</v>
      </c>
      <c r="G18" s="33">
        <f t="shared" si="2"/>
        <v>3093216.66</v>
      </c>
      <c r="H18" s="33">
        <f t="shared" si="0"/>
        <v>3094727</v>
      </c>
      <c r="I18" s="47">
        <f t="shared" si="3"/>
        <v>4.8827488210924445E-4</v>
      </c>
      <c r="L18">
        <v>10</v>
      </c>
      <c r="M18">
        <v>0.30528549999999999</v>
      </c>
      <c r="N18" t="s">
        <v>374</v>
      </c>
      <c r="O18" t="s">
        <v>374</v>
      </c>
      <c r="P18" t="s">
        <v>374</v>
      </c>
      <c r="R18">
        <v>10</v>
      </c>
      <c r="S18">
        <v>0.15875510000000001</v>
      </c>
      <c r="T18" t="s">
        <v>374</v>
      </c>
      <c r="U18" t="s">
        <v>374</v>
      </c>
      <c r="V18" t="s">
        <v>374</v>
      </c>
      <c r="X18">
        <v>10</v>
      </c>
      <c r="Y18">
        <v>3094727</v>
      </c>
      <c r="BF18">
        <v>30</v>
      </c>
      <c r="BG18">
        <v>0.36851705000000001</v>
      </c>
      <c r="BH18">
        <v>0.35789195000000001</v>
      </c>
      <c r="BI18">
        <v>0.36851705000000001</v>
      </c>
    </row>
    <row r="19" spans="1:61" x14ac:dyDescent="0.3">
      <c r="A19" s="45">
        <v>2011</v>
      </c>
      <c r="B19" s="43">
        <v>311556874</v>
      </c>
      <c r="C19" s="33">
        <v>3115568.74</v>
      </c>
      <c r="F19">
        <f t="shared" si="1"/>
        <v>2011</v>
      </c>
      <c r="G19" s="33">
        <f t="shared" si="2"/>
        <v>3115568.74</v>
      </c>
      <c r="H19" s="33">
        <f t="shared" si="0"/>
        <v>3120018</v>
      </c>
      <c r="I19" s="47">
        <f t="shared" si="3"/>
        <v>1.428073129273911E-3</v>
      </c>
      <c r="L19">
        <v>11</v>
      </c>
      <c r="M19">
        <v>0.30849260000000001</v>
      </c>
      <c r="N19" t="s">
        <v>374</v>
      </c>
      <c r="O19" t="s">
        <v>374</v>
      </c>
      <c r="P19" t="s">
        <v>374</v>
      </c>
      <c r="R19">
        <v>11</v>
      </c>
      <c r="S19">
        <v>0.16104080000000001</v>
      </c>
      <c r="T19" t="s">
        <v>374</v>
      </c>
      <c r="U19" t="s">
        <v>374</v>
      </c>
      <c r="V19" t="s">
        <v>374</v>
      </c>
      <c r="X19">
        <v>11</v>
      </c>
      <c r="Y19">
        <v>3120018</v>
      </c>
      <c r="BF19">
        <v>31</v>
      </c>
      <c r="BG19">
        <v>0.37151775999999997</v>
      </c>
      <c r="BH19">
        <v>0.35959595</v>
      </c>
      <c r="BI19">
        <v>0.37151775999999997</v>
      </c>
    </row>
    <row r="20" spans="1:61" x14ac:dyDescent="0.3">
      <c r="A20" s="45">
        <v>2012</v>
      </c>
      <c r="B20" s="43">
        <v>313830990</v>
      </c>
      <c r="C20" s="33">
        <v>3138309.9</v>
      </c>
      <c r="F20">
        <f t="shared" si="1"/>
        <v>2012</v>
      </c>
      <c r="G20" s="33">
        <f t="shared" si="2"/>
        <v>3138309.9</v>
      </c>
      <c r="H20" s="33">
        <f t="shared" si="0"/>
        <v>3141911</v>
      </c>
      <c r="I20" s="47">
        <f t="shared" si="3"/>
        <v>1.1474647548351082E-3</v>
      </c>
      <c r="L20">
        <v>12</v>
      </c>
      <c r="M20">
        <v>0.31171399999999999</v>
      </c>
      <c r="N20" t="s">
        <v>374</v>
      </c>
      <c r="O20" t="s">
        <v>374</v>
      </c>
      <c r="P20" t="s">
        <v>374</v>
      </c>
      <c r="R20">
        <v>12</v>
      </c>
      <c r="S20">
        <v>0.1631841</v>
      </c>
      <c r="T20" t="s">
        <v>374</v>
      </c>
      <c r="U20" t="s">
        <v>374</v>
      </c>
      <c r="V20" t="s">
        <v>374</v>
      </c>
      <c r="X20">
        <v>12</v>
      </c>
      <c r="Y20">
        <v>3141911</v>
      </c>
      <c r="BF20">
        <v>32</v>
      </c>
      <c r="BG20">
        <v>0.37450383999999998</v>
      </c>
      <c r="BH20">
        <v>0.36120562000000001</v>
      </c>
      <c r="BI20">
        <v>0.37452800000000003</v>
      </c>
    </row>
    <row r="21" spans="1:61" x14ac:dyDescent="0.3">
      <c r="A21" s="45">
        <v>2013</v>
      </c>
      <c r="B21" s="43">
        <v>315993715</v>
      </c>
      <c r="C21" s="33">
        <v>3159937.15</v>
      </c>
      <c r="F21">
        <f t="shared" si="1"/>
        <v>2013</v>
      </c>
      <c r="G21" s="33">
        <f t="shared" si="2"/>
        <v>3159937.15</v>
      </c>
      <c r="H21" s="33">
        <f t="shared" si="0"/>
        <v>3162966</v>
      </c>
      <c r="I21" s="47">
        <f t="shared" si="3"/>
        <v>9.5851589959632371E-4</v>
      </c>
      <c r="L21">
        <v>13</v>
      </c>
      <c r="M21">
        <v>0.31513839999999999</v>
      </c>
      <c r="N21" t="s">
        <v>374</v>
      </c>
      <c r="O21" t="s">
        <v>374</v>
      </c>
      <c r="P21" t="s">
        <v>374</v>
      </c>
      <c r="R21">
        <v>13</v>
      </c>
      <c r="S21">
        <v>0.16525880000000001</v>
      </c>
      <c r="T21" t="s">
        <v>374</v>
      </c>
      <c r="U21" t="s">
        <v>374</v>
      </c>
      <c r="V21" t="s">
        <v>374</v>
      </c>
      <c r="X21">
        <v>13</v>
      </c>
      <c r="Y21">
        <v>3162966</v>
      </c>
      <c r="BF21">
        <v>33</v>
      </c>
      <c r="BG21">
        <v>0.37720650999999999</v>
      </c>
      <c r="BH21">
        <v>0.36275162</v>
      </c>
      <c r="BI21">
        <v>0.37753807</v>
      </c>
    </row>
    <row r="22" spans="1:61" x14ac:dyDescent="0.3">
      <c r="A22" s="45">
        <v>2014</v>
      </c>
      <c r="B22" s="43">
        <v>318301008</v>
      </c>
      <c r="C22" s="33">
        <v>3183010.08</v>
      </c>
      <c r="F22">
        <f t="shared" si="1"/>
        <v>2014</v>
      </c>
      <c r="G22" s="33">
        <f t="shared" si="2"/>
        <v>3183010.08</v>
      </c>
      <c r="H22" s="33">
        <f t="shared" si="0"/>
        <v>3184214</v>
      </c>
      <c r="I22" s="47">
        <f t="shared" si="3"/>
        <v>3.7823317229329211E-4</v>
      </c>
      <c r="L22">
        <v>14</v>
      </c>
      <c r="M22">
        <v>0.31860440000000001</v>
      </c>
      <c r="N22" t="s">
        <v>374</v>
      </c>
      <c r="O22" t="s">
        <v>374</v>
      </c>
      <c r="P22" t="s">
        <v>374</v>
      </c>
      <c r="R22">
        <v>14</v>
      </c>
      <c r="S22">
        <v>0.1670616</v>
      </c>
      <c r="T22" t="s">
        <v>374</v>
      </c>
      <c r="U22" t="s">
        <v>374</v>
      </c>
      <c r="V22" t="s">
        <v>374</v>
      </c>
      <c r="X22">
        <v>14</v>
      </c>
      <c r="Y22">
        <v>3184214</v>
      </c>
      <c r="BF22">
        <v>34</v>
      </c>
      <c r="BG22">
        <v>0.38002412000000002</v>
      </c>
      <c r="BH22">
        <v>0.3642108</v>
      </c>
      <c r="BI22">
        <v>0.38066805999999997</v>
      </c>
    </row>
    <row r="23" spans="1:61" x14ac:dyDescent="0.3">
      <c r="A23" s="45">
        <v>2015</v>
      </c>
      <c r="B23" s="43">
        <v>320635163</v>
      </c>
      <c r="C23" s="33">
        <v>3206351.63</v>
      </c>
      <c r="F23">
        <f t="shared" si="1"/>
        <v>2015</v>
      </c>
      <c r="G23" s="33">
        <f t="shared" si="2"/>
        <v>3206351.63</v>
      </c>
      <c r="H23" s="33">
        <f t="shared" si="0"/>
        <v>3205072</v>
      </c>
      <c r="I23" s="47">
        <f t="shared" si="3"/>
        <v>-3.9909222308218525E-4</v>
      </c>
      <c r="L23">
        <v>15</v>
      </c>
      <c r="M23">
        <v>0.32195889999999999</v>
      </c>
      <c r="N23" t="s">
        <v>374</v>
      </c>
      <c r="O23" t="s">
        <v>374</v>
      </c>
      <c r="P23" t="s">
        <v>374</v>
      </c>
      <c r="R23">
        <v>15</v>
      </c>
      <c r="S23">
        <v>0.16887389999999999</v>
      </c>
      <c r="T23" t="s">
        <v>374</v>
      </c>
      <c r="U23" t="s">
        <v>374</v>
      </c>
      <c r="V23" t="s">
        <v>374</v>
      </c>
      <c r="X23">
        <v>15</v>
      </c>
      <c r="Y23">
        <v>3205072</v>
      </c>
      <c r="BF23">
        <v>35</v>
      </c>
      <c r="BG23">
        <v>0.38266844999999999</v>
      </c>
      <c r="BH23">
        <v>0.36558311999999998</v>
      </c>
      <c r="BI23">
        <v>0.38367718000000001</v>
      </c>
    </row>
    <row r="24" spans="1:61" x14ac:dyDescent="0.3">
      <c r="A24" s="45">
        <v>2016</v>
      </c>
      <c r="B24" s="43">
        <v>322941311</v>
      </c>
      <c r="C24" s="33">
        <v>3229413.11</v>
      </c>
      <c r="F24">
        <f t="shared" si="1"/>
        <v>2016</v>
      </c>
      <c r="G24" s="33">
        <f t="shared" si="2"/>
        <v>3229413.11</v>
      </c>
      <c r="H24" s="33">
        <f t="shared" si="0"/>
        <v>3226219</v>
      </c>
      <c r="I24" s="47">
        <f t="shared" si="3"/>
        <v>-9.8906825828791846E-4</v>
      </c>
      <c r="L24">
        <v>16</v>
      </c>
      <c r="M24">
        <v>0.32539180000000001</v>
      </c>
      <c r="N24" t="s">
        <v>374</v>
      </c>
      <c r="O24" t="s">
        <v>374</v>
      </c>
      <c r="P24" t="s">
        <v>374</v>
      </c>
      <c r="R24">
        <v>16</v>
      </c>
      <c r="S24">
        <v>0.17068120000000001</v>
      </c>
      <c r="T24" t="s">
        <v>374</v>
      </c>
      <c r="U24" t="s">
        <v>374</v>
      </c>
      <c r="V24" t="s">
        <v>374</v>
      </c>
      <c r="X24">
        <v>16</v>
      </c>
      <c r="Y24">
        <v>3226219</v>
      </c>
      <c r="BF24">
        <v>36</v>
      </c>
      <c r="BG24">
        <v>0.38534010000000002</v>
      </c>
      <c r="BH24">
        <v>0.36704620999999998</v>
      </c>
      <c r="BI24">
        <v>0.38671815999999998</v>
      </c>
    </row>
    <row r="25" spans="1:61" x14ac:dyDescent="0.3">
      <c r="A25" s="45">
        <v>2017</v>
      </c>
      <c r="B25" s="43">
        <v>324985539</v>
      </c>
      <c r="C25" s="33">
        <v>3249855.39</v>
      </c>
      <c r="F25">
        <f t="shared" si="1"/>
        <v>2017</v>
      </c>
      <c r="G25" s="33">
        <f t="shared" si="2"/>
        <v>3249855.39</v>
      </c>
      <c r="H25" s="33">
        <f t="shared" si="0"/>
        <v>3246684</v>
      </c>
      <c r="I25" s="47">
        <f t="shared" si="3"/>
        <v>-9.7585572876832843E-4</v>
      </c>
      <c r="L25">
        <v>17</v>
      </c>
      <c r="M25">
        <v>0.32863199999999998</v>
      </c>
      <c r="N25" t="s">
        <v>374</v>
      </c>
      <c r="O25" t="s">
        <v>374</v>
      </c>
      <c r="P25" t="s">
        <v>374</v>
      </c>
      <c r="R25">
        <v>17</v>
      </c>
      <c r="S25">
        <v>0.17234089999999999</v>
      </c>
      <c r="T25" t="s">
        <v>374</v>
      </c>
      <c r="U25" t="s">
        <v>374</v>
      </c>
      <c r="V25" t="s">
        <v>374</v>
      </c>
      <c r="X25">
        <v>17</v>
      </c>
      <c r="Y25">
        <v>3246684</v>
      </c>
      <c r="BF25">
        <v>37</v>
      </c>
      <c r="BG25">
        <v>0.38778101999999998</v>
      </c>
      <c r="BH25">
        <v>0.36837879000000001</v>
      </c>
      <c r="BI25">
        <v>0.38964446000000003</v>
      </c>
    </row>
    <row r="26" spans="1:61" x14ac:dyDescent="0.3">
      <c r="A26" s="45">
        <v>2018</v>
      </c>
      <c r="B26" s="43">
        <v>326687501</v>
      </c>
      <c r="C26" s="33">
        <v>3266875.01</v>
      </c>
      <c r="F26">
        <f t="shared" si="1"/>
        <v>2018</v>
      </c>
      <c r="G26" s="33">
        <f t="shared" si="2"/>
        <v>3266875.01</v>
      </c>
      <c r="H26" s="33">
        <f t="shared" si="0"/>
        <v>3266305</v>
      </c>
      <c r="I26" s="47">
        <f t="shared" si="3"/>
        <v>-1.7448172894737608E-4</v>
      </c>
      <c r="L26">
        <v>18</v>
      </c>
      <c r="M26">
        <v>0.33178619999999998</v>
      </c>
      <c r="N26" t="s">
        <v>374</v>
      </c>
      <c r="O26" t="s">
        <v>374</v>
      </c>
      <c r="P26" t="s">
        <v>374</v>
      </c>
      <c r="R26">
        <v>18</v>
      </c>
      <c r="S26">
        <v>0.17388609999999999</v>
      </c>
      <c r="T26" t="s">
        <v>374</v>
      </c>
      <c r="U26" t="s">
        <v>374</v>
      </c>
      <c r="V26" t="s">
        <v>374</v>
      </c>
      <c r="X26">
        <v>18</v>
      </c>
      <c r="Y26">
        <v>3266305</v>
      </c>
      <c r="BF26">
        <v>38</v>
      </c>
      <c r="BG26">
        <v>0.39015129999999998</v>
      </c>
      <c r="BH26">
        <v>0.36957793999999999</v>
      </c>
      <c r="BI26">
        <v>0.39253470000000001</v>
      </c>
    </row>
    <row r="27" spans="1:61" x14ac:dyDescent="0.3">
      <c r="A27" s="45">
        <v>2019</v>
      </c>
      <c r="B27" s="43">
        <v>328239523</v>
      </c>
      <c r="C27" s="33">
        <v>3282395.23</v>
      </c>
      <c r="F27">
        <f t="shared" si="1"/>
        <v>2019</v>
      </c>
      <c r="G27" s="33">
        <f t="shared" si="2"/>
        <v>3282395.23</v>
      </c>
      <c r="H27" s="33">
        <f t="shared" si="0"/>
        <v>3284933</v>
      </c>
      <c r="I27" s="47">
        <f t="shared" si="3"/>
        <v>7.7314577379519853E-4</v>
      </c>
      <c r="L27">
        <v>19</v>
      </c>
      <c r="M27">
        <v>0.33399800000000002</v>
      </c>
      <c r="N27" t="s">
        <v>374</v>
      </c>
      <c r="O27" t="s">
        <v>374</v>
      </c>
      <c r="P27" t="s">
        <v>374</v>
      </c>
      <c r="R27">
        <v>19</v>
      </c>
      <c r="S27">
        <v>0.17504939999999999</v>
      </c>
      <c r="T27" t="s">
        <v>374</v>
      </c>
      <c r="U27" t="s">
        <v>374</v>
      </c>
      <c r="V27" t="s">
        <v>374</v>
      </c>
      <c r="X27">
        <v>19</v>
      </c>
      <c r="Y27">
        <v>3284933</v>
      </c>
      <c r="BF27">
        <v>39</v>
      </c>
      <c r="BG27">
        <v>0.39239185999999998</v>
      </c>
      <c r="BH27">
        <v>0.37061690000000003</v>
      </c>
      <c r="BI27">
        <v>0.39544057999999999</v>
      </c>
    </row>
    <row r="28" spans="1:61" x14ac:dyDescent="0.3">
      <c r="A28" s="45">
        <v>2020</v>
      </c>
      <c r="B28" s="44">
        <v>331526933</v>
      </c>
      <c r="C28" s="33">
        <v>3315269.33</v>
      </c>
      <c r="F28">
        <f t="shared" si="1"/>
        <v>2020</v>
      </c>
      <c r="G28" s="33">
        <f t="shared" si="2"/>
        <v>3315269.33</v>
      </c>
      <c r="H28" s="33">
        <f t="shared" si="0"/>
        <v>3301751</v>
      </c>
      <c r="I28" s="47">
        <f t="shared" si="3"/>
        <v>-4.0775963140225694E-3</v>
      </c>
      <c r="L28">
        <v>20</v>
      </c>
      <c r="M28">
        <v>0.3371381</v>
      </c>
      <c r="N28" t="s">
        <v>374</v>
      </c>
      <c r="O28" t="s">
        <v>374</v>
      </c>
      <c r="P28" t="s">
        <v>374</v>
      </c>
      <c r="R28">
        <v>20</v>
      </c>
      <c r="S28">
        <v>0.17636850000000001</v>
      </c>
      <c r="T28" t="s">
        <v>374</v>
      </c>
      <c r="U28" t="s">
        <v>374</v>
      </c>
      <c r="V28" t="s">
        <v>374</v>
      </c>
      <c r="X28">
        <v>20</v>
      </c>
      <c r="Y28">
        <v>3301751</v>
      </c>
      <c r="BF28">
        <v>40</v>
      </c>
      <c r="BG28">
        <v>0.39457262999999998</v>
      </c>
      <c r="BH28">
        <v>0.37178141999999997</v>
      </c>
      <c r="BI28">
        <v>0.39839632000000003</v>
      </c>
    </row>
    <row r="29" spans="1:61" x14ac:dyDescent="0.3">
      <c r="L29">
        <v>21</v>
      </c>
      <c r="M29">
        <v>0.34025450000000002</v>
      </c>
      <c r="N29" t="s">
        <v>374</v>
      </c>
      <c r="O29" t="s">
        <v>374</v>
      </c>
      <c r="P29" t="s">
        <v>374</v>
      </c>
      <c r="R29">
        <v>21</v>
      </c>
      <c r="S29">
        <v>0.17773220000000001</v>
      </c>
      <c r="T29" t="s">
        <v>374</v>
      </c>
      <c r="U29" t="s">
        <v>374</v>
      </c>
      <c r="V29" t="s">
        <v>374</v>
      </c>
      <c r="X29">
        <v>21</v>
      </c>
      <c r="Y29">
        <v>3318772</v>
      </c>
      <c r="BF29">
        <v>41</v>
      </c>
      <c r="BG29">
        <v>0.3968198</v>
      </c>
      <c r="BH29">
        <v>0.37303606</v>
      </c>
      <c r="BI29">
        <v>0.40141466999999997</v>
      </c>
    </row>
    <row r="30" spans="1:61" x14ac:dyDescent="0.3">
      <c r="L30">
        <v>22</v>
      </c>
      <c r="M30">
        <v>0.34319230000000001</v>
      </c>
      <c r="N30" t="s">
        <v>374</v>
      </c>
      <c r="O30" t="s">
        <v>374</v>
      </c>
      <c r="P30" t="s">
        <v>374</v>
      </c>
      <c r="R30">
        <v>22</v>
      </c>
      <c r="S30">
        <v>0.1789898</v>
      </c>
      <c r="T30" t="s">
        <v>374</v>
      </c>
      <c r="U30" t="s">
        <v>374</v>
      </c>
      <c r="V30" t="s">
        <v>374</v>
      </c>
      <c r="X30">
        <v>22</v>
      </c>
      <c r="Y30">
        <v>3329175</v>
      </c>
      <c r="BF30">
        <v>42</v>
      </c>
      <c r="BG30">
        <v>0.39917935999999998</v>
      </c>
      <c r="BH30">
        <v>0.37440309999999999</v>
      </c>
      <c r="BI30">
        <v>0.40466016999999999</v>
      </c>
    </row>
    <row r="31" spans="1:61" x14ac:dyDescent="0.3">
      <c r="L31">
        <v>23</v>
      </c>
      <c r="M31">
        <v>0.34620430000000002</v>
      </c>
      <c r="N31" t="s">
        <v>374</v>
      </c>
      <c r="O31" t="s">
        <v>374</v>
      </c>
      <c r="P31" t="s">
        <v>374</v>
      </c>
      <c r="R31">
        <v>23</v>
      </c>
      <c r="S31">
        <v>0.18034149999999999</v>
      </c>
      <c r="T31" t="s">
        <v>374</v>
      </c>
      <c r="U31" t="s">
        <v>374</v>
      </c>
      <c r="V31" t="s">
        <v>374</v>
      </c>
      <c r="X31">
        <v>23</v>
      </c>
      <c r="Y31">
        <v>3340899</v>
      </c>
      <c r="BF31">
        <v>43</v>
      </c>
      <c r="BG31">
        <v>0.40146608</v>
      </c>
      <c r="BH31">
        <v>0.37567296999999999</v>
      </c>
      <c r="BI31">
        <v>0.40796932000000002</v>
      </c>
    </row>
    <row r="32" spans="1:61" x14ac:dyDescent="0.3">
      <c r="A32" s="21" t="s">
        <v>750</v>
      </c>
      <c r="B32" s="21"/>
      <c r="C32" s="21"/>
      <c r="L32">
        <v>24</v>
      </c>
      <c r="M32">
        <v>0.34935660000000002</v>
      </c>
      <c r="N32" t="s">
        <v>374</v>
      </c>
      <c r="O32" t="s">
        <v>374</v>
      </c>
      <c r="P32" t="s">
        <v>374</v>
      </c>
      <c r="R32">
        <v>24</v>
      </c>
      <c r="S32">
        <v>0.18151500000000001</v>
      </c>
      <c r="T32" t="s">
        <v>374</v>
      </c>
      <c r="U32" t="s">
        <v>374</v>
      </c>
      <c r="V32" t="s">
        <v>374</v>
      </c>
      <c r="X32">
        <v>24</v>
      </c>
      <c r="Y32">
        <v>3355161</v>
      </c>
      <c r="BF32">
        <v>44</v>
      </c>
      <c r="BG32">
        <v>0.40359952999999998</v>
      </c>
      <c r="BH32">
        <v>0.37686638</v>
      </c>
      <c r="BI32">
        <v>0.41115500999999999</v>
      </c>
    </row>
    <row r="33" spans="1:61" x14ac:dyDescent="0.3">
      <c r="B33" t="s">
        <v>383</v>
      </c>
      <c r="C33" t="s">
        <v>384</v>
      </c>
      <c r="D33" t="s">
        <v>385</v>
      </c>
      <c r="F33" s="2" t="s">
        <v>560</v>
      </c>
      <c r="L33">
        <v>25</v>
      </c>
      <c r="M33">
        <v>0.35263359999999999</v>
      </c>
      <c r="N33" t="s">
        <v>374</v>
      </c>
      <c r="O33" t="s">
        <v>374</v>
      </c>
      <c r="P33" t="s">
        <v>374</v>
      </c>
      <c r="R33">
        <v>25</v>
      </c>
      <c r="S33">
        <v>0.18257519999999999</v>
      </c>
      <c r="T33" t="s">
        <v>374</v>
      </c>
      <c r="U33" t="s">
        <v>374</v>
      </c>
      <c r="V33" t="s">
        <v>374</v>
      </c>
      <c r="X33">
        <v>25</v>
      </c>
      <c r="Y33">
        <v>3371837</v>
      </c>
      <c r="BF33">
        <v>45</v>
      </c>
      <c r="BG33">
        <v>0.40554685000000001</v>
      </c>
      <c r="BH33">
        <v>0.37791666000000002</v>
      </c>
      <c r="BI33">
        <v>0.41425909999999999</v>
      </c>
    </row>
    <row r="34" spans="1:61" x14ac:dyDescent="0.3">
      <c r="A34" t="s">
        <v>162</v>
      </c>
      <c r="B34" t="str">
        <f>ROUND(Sheet1!B10*100,1)&amp;" ("&amp;ROUND(Sheet1!D10*100,1)&amp;"-"&amp;ROUND(Sheet1!E10*100,1)&amp;")"</f>
        <v>33.4 (30.3-36.6)</v>
      </c>
      <c r="D34" s="26">
        <f>M26*100</f>
        <v>33.178619999999995</v>
      </c>
      <c r="G34" t="s">
        <v>386</v>
      </c>
      <c r="H34" t="s">
        <v>387</v>
      </c>
      <c r="I34" t="s">
        <v>388</v>
      </c>
      <c r="J34" t="s">
        <v>389</v>
      </c>
      <c r="L34">
        <v>26</v>
      </c>
      <c r="M34">
        <v>0.35586990000000002</v>
      </c>
      <c r="N34" t="s">
        <v>374</v>
      </c>
      <c r="O34" t="s">
        <v>374</v>
      </c>
      <c r="P34" t="s">
        <v>374</v>
      </c>
      <c r="R34">
        <v>26</v>
      </c>
      <c r="S34">
        <v>0.18368999999999999</v>
      </c>
      <c r="T34" t="s">
        <v>374</v>
      </c>
      <c r="U34" t="s">
        <v>374</v>
      </c>
      <c r="V34" t="s">
        <v>374</v>
      </c>
      <c r="X34">
        <v>26</v>
      </c>
      <c r="Y34">
        <v>3387532</v>
      </c>
      <c r="BF34">
        <v>46</v>
      </c>
      <c r="BG34">
        <v>0.40743615999999999</v>
      </c>
      <c r="BH34">
        <v>0.37879635</v>
      </c>
      <c r="BI34">
        <v>0.41739928999999998</v>
      </c>
    </row>
    <row r="35" spans="1:61" x14ac:dyDescent="0.3">
      <c r="A35" t="s">
        <v>382</v>
      </c>
      <c r="D35" s="26"/>
      <c r="L35">
        <v>27</v>
      </c>
      <c r="M35">
        <v>0.35889840000000001</v>
      </c>
      <c r="N35" t="s">
        <v>374</v>
      </c>
      <c r="O35" t="s">
        <v>374</v>
      </c>
      <c r="P35" t="s">
        <v>374</v>
      </c>
      <c r="R35">
        <v>27</v>
      </c>
      <c r="S35">
        <v>0.1845619</v>
      </c>
      <c r="T35" t="s">
        <v>374</v>
      </c>
      <c r="U35" t="s">
        <v>374</v>
      </c>
      <c r="V35" t="s">
        <v>374</v>
      </c>
      <c r="X35">
        <v>27</v>
      </c>
      <c r="Y35">
        <v>3402957</v>
      </c>
      <c r="BF35">
        <v>47</v>
      </c>
      <c r="BG35">
        <v>0.40931944999999997</v>
      </c>
      <c r="BH35">
        <v>0.37976629000000001</v>
      </c>
      <c r="BI35">
        <v>0.42037699000000001</v>
      </c>
    </row>
    <row r="36" spans="1:61" x14ac:dyDescent="0.3">
      <c r="A36" t="s">
        <v>163</v>
      </c>
      <c r="B36" t="str">
        <f>ROUND(Sheet1!I74*100,1)&amp;" ("&amp;ROUND(Sheet1!K74*100,1)&amp;"-"&amp;ROUND(Sheet1!L74*100,1)&amp;")"</f>
        <v>19.6 (14.9-25.4)</v>
      </c>
      <c r="D36" s="26">
        <f>G36*100</f>
        <v>21.820030000000003</v>
      </c>
      <c r="F36" t="s">
        <v>751</v>
      </c>
      <c r="G36">
        <v>0.21820030000000001</v>
      </c>
      <c r="H36" t="s">
        <v>374</v>
      </c>
      <c r="I36" t="s">
        <v>374</v>
      </c>
      <c r="J36" t="s">
        <v>374</v>
      </c>
      <c r="L36">
        <v>28</v>
      </c>
      <c r="M36">
        <v>0.36218020000000001</v>
      </c>
      <c r="N36" t="s">
        <v>374</v>
      </c>
      <c r="O36" t="s">
        <v>374</v>
      </c>
      <c r="P36" t="s">
        <v>374</v>
      </c>
      <c r="R36">
        <v>28</v>
      </c>
      <c r="S36">
        <v>0.1855714</v>
      </c>
      <c r="T36" t="s">
        <v>374</v>
      </c>
      <c r="U36" t="s">
        <v>374</v>
      </c>
      <c r="V36" t="s">
        <v>374</v>
      </c>
      <c r="X36">
        <v>28</v>
      </c>
      <c r="Y36">
        <v>3418262</v>
      </c>
      <c r="BF36">
        <v>48</v>
      </c>
      <c r="BG36">
        <v>0.41100153</v>
      </c>
      <c r="BH36">
        <v>0.38049239000000001</v>
      </c>
      <c r="BI36">
        <v>0.42329491000000002</v>
      </c>
    </row>
    <row r="37" spans="1:61" x14ac:dyDescent="0.3">
      <c r="A37" t="s">
        <v>164</v>
      </c>
      <c r="B37" t="str">
        <f>ROUND(Sheet1!I75*100,1)&amp;" ("&amp;ROUND(Sheet1!K75*100,1)&amp;"-"&amp;ROUND(Sheet1!L75*100,1)&amp;")"</f>
        <v>29.3 (26.2-32.5)</v>
      </c>
      <c r="D37" s="26">
        <f t="shared" ref="D37:D42" si="5">G37*100</f>
        <v>26.940439999999999</v>
      </c>
      <c r="F37" t="s">
        <v>752</v>
      </c>
      <c r="G37">
        <v>0.26940439999999999</v>
      </c>
      <c r="H37" t="s">
        <v>374</v>
      </c>
      <c r="I37" t="s">
        <v>374</v>
      </c>
      <c r="J37" t="s">
        <v>374</v>
      </c>
      <c r="L37">
        <v>29</v>
      </c>
      <c r="M37">
        <v>0.36533529999999997</v>
      </c>
      <c r="N37" t="s">
        <v>374</v>
      </c>
      <c r="O37" t="s">
        <v>374</v>
      </c>
      <c r="P37" t="s">
        <v>374</v>
      </c>
      <c r="R37">
        <v>29</v>
      </c>
      <c r="S37">
        <v>0.18621740000000001</v>
      </c>
      <c r="T37" t="s">
        <v>374</v>
      </c>
      <c r="U37" t="s">
        <v>374</v>
      </c>
      <c r="V37" t="s">
        <v>374</v>
      </c>
      <c r="X37">
        <v>29</v>
      </c>
      <c r="Y37">
        <v>3432887</v>
      </c>
      <c r="BF37">
        <v>49</v>
      </c>
      <c r="BG37">
        <v>0.41267777999999999</v>
      </c>
      <c r="BH37">
        <v>0.38130752000000001</v>
      </c>
      <c r="BI37">
        <v>0.42632814000000002</v>
      </c>
    </row>
    <row r="38" spans="1:61" x14ac:dyDescent="0.3">
      <c r="A38" t="s">
        <v>165</v>
      </c>
      <c r="B38" t="str">
        <f>ROUND(Sheet1!I76*100,1)&amp;" ("&amp;ROUND(Sheet1!K76*100,1)&amp;"-"&amp;ROUND(Sheet1!L76*100,1)&amp;")"</f>
        <v>36.5 (29.4-44.1)</v>
      </c>
      <c r="D38" s="26">
        <f t="shared" si="5"/>
        <v>30.175960000000003</v>
      </c>
      <c r="F38" t="s">
        <v>753</v>
      </c>
      <c r="G38">
        <v>0.30175960000000002</v>
      </c>
      <c r="H38" t="s">
        <v>374</v>
      </c>
      <c r="I38" t="s">
        <v>374</v>
      </c>
      <c r="J38" t="s">
        <v>374</v>
      </c>
      <c r="L38">
        <v>30</v>
      </c>
      <c r="M38">
        <v>0.36851709999999999</v>
      </c>
      <c r="N38" t="s">
        <v>374</v>
      </c>
      <c r="O38" t="s">
        <v>374</v>
      </c>
      <c r="P38" t="s">
        <v>374</v>
      </c>
      <c r="R38">
        <v>30</v>
      </c>
      <c r="S38">
        <v>0.18716379999999999</v>
      </c>
      <c r="T38" t="s">
        <v>374</v>
      </c>
      <c r="U38" t="s">
        <v>374</v>
      </c>
      <c r="V38" t="s">
        <v>374</v>
      </c>
      <c r="X38">
        <v>30</v>
      </c>
      <c r="Y38">
        <v>3446180</v>
      </c>
      <c r="AE38" s="21" t="s">
        <v>627</v>
      </c>
      <c r="BF38">
        <v>50</v>
      </c>
      <c r="BG38">
        <v>0.41412948999999999</v>
      </c>
      <c r="BH38">
        <v>0.38214314999999999</v>
      </c>
      <c r="BI38">
        <v>0.42931729000000002</v>
      </c>
    </row>
    <row r="39" spans="1:61" x14ac:dyDescent="0.3">
      <c r="A39" t="s">
        <v>166</v>
      </c>
      <c r="B39" t="str">
        <f>ROUND(Sheet1!I77*100,1)&amp;" ("&amp;ROUND(Sheet1!K77*100,1)&amp;"-"&amp;ROUND(Sheet1!L77*100,1)&amp;")"</f>
        <v>39.6 (31.6-48.1)</v>
      </c>
      <c r="D39" s="26">
        <f t="shared" si="5"/>
        <v>38.346740000000004</v>
      </c>
      <c r="F39" t="s">
        <v>754</v>
      </c>
      <c r="G39">
        <v>0.38346740000000001</v>
      </c>
      <c r="H39" t="s">
        <v>374</v>
      </c>
      <c r="I39" t="s">
        <v>374</v>
      </c>
      <c r="J39" t="s">
        <v>374</v>
      </c>
      <c r="L39">
        <v>31</v>
      </c>
      <c r="M39">
        <v>0.37151780000000001</v>
      </c>
      <c r="N39" t="s">
        <v>374</v>
      </c>
      <c r="O39" t="s">
        <v>374</v>
      </c>
      <c r="P39" t="s">
        <v>374</v>
      </c>
      <c r="R39">
        <v>31</v>
      </c>
      <c r="S39">
        <v>0.18781429999999999</v>
      </c>
      <c r="T39" t="s">
        <v>374</v>
      </c>
      <c r="U39" t="s">
        <v>374</v>
      </c>
      <c r="V39" t="s">
        <v>374</v>
      </c>
      <c r="X39">
        <v>31</v>
      </c>
      <c r="Y39">
        <v>3458494</v>
      </c>
      <c r="AE39" s="2" t="s">
        <v>626</v>
      </c>
      <c r="AN39" s="2" t="s">
        <v>633</v>
      </c>
      <c r="AZ39" s="2" t="s">
        <v>653</v>
      </c>
    </row>
    <row r="40" spans="1:61" x14ac:dyDescent="0.3">
      <c r="A40" t="s">
        <v>167</v>
      </c>
      <c r="B40" t="str">
        <f>ROUND(Sheet1!I78*100,1)&amp;" ("&amp;ROUND(Sheet1!K78*100,1)&amp;"-"&amp;ROUND(Sheet1!L78*100,1)&amp;")"</f>
        <v>39.3 (32.6-46.4)</v>
      </c>
      <c r="D40" s="26">
        <f t="shared" si="5"/>
        <v>43.59975</v>
      </c>
      <c r="F40" t="s">
        <v>755</v>
      </c>
      <c r="G40">
        <v>0.43599749999999998</v>
      </c>
      <c r="H40" t="s">
        <v>374</v>
      </c>
      <c r="I40" t="s">
        <v>374</v>
      </c>
      <c r="J40" t="s">
        <v>374</v>
      </c>
      <c r="L40">
        <v>32</v>
      </c>
      <c r="M40">
        <v>0.3745038</v>
      </c>
      <c r="N40" t="s">
        <v>374</v>
      </c>
      <c r="O40" t="s">
        <v>374</v>
      </c>
      <c r="P40" t="s">
        <v>374</v>
      </c>
      <c r="R40">
        <v>32</v>
      </c>
      <c r="S40">
        <v>0.18834429999999999</v>
      </c>
      <c r="T40" t="s">
        <v>374</v>
      </c>
      <c r="U40" t="s">
        <v>374</v>
      </c>
      <c r="V40" t="s">
        <v>374</v>
      </c>
      <c r="X40">
        <v>32</v>
      </c>
      <c r="Y40">
        <v>3470769</v>
      </c>
      <c r="AE40" t="s">
        <v>433</v>
      </c>
      <c r="AF40" t="s">
        <v>621</v>
      </c>
      <c r="AG40" t="s">
        <v>622</v>
      </c>
      <c r="AH40" t="s">
        <v>623</v>
      </c>
      <c r="AI40" t="s">
        <v>624</v>
      </c>
      <c r="AJ40" t="s">
        <v>625</v>
      </c>
      <c r="AN40" t="s">
        <v>433</v>
      </c>
      <c r="AO40" t="s">
        <v>628</v>
      </c>
      <c r="AP40" t="s">
        <v>629</v>
      </c>
      <c r="AQ40" t="s">
        <v>630</v>
      </c>
      <c r="AR40" t="s">
        <v>631</v>
      </c>
      <c r="AS40" t="s">
        <v>632</v>
      </c>
      <c r="AV40" t="s">
        <v>433</v>
      </c>
      <c r="AW40" t="s">
        <v>651</v>
      </c>
      <c r="AZ40" t="s">
        <v>433</v>
      </c>
      <c r="BA40" t="s">
        <v>652</v>
      </c>
      <c r="BB40" t="s">
        <v>619</v>
      </c>
    </row>
    <row r="41" spans="1:61" x14ac:dyDescent="0.3">
      <c r="A41" t="s">
        <v>168</v>
      </c>
      <c r="B41" t="str">
        <f>ROUND(Sheet1!I79*100,1)&amp;" ("&amp;ROUND(Sheet1!K79*100,1)&amp;"-"&amp;ROUND(Sheet1!L79*100,1)&amp;")"</f>
        <v>47.2 (39.3-55.2)</v>
      </c>
      <c r="D41" s="26">
        <f>G41*100</f>
        <v>42.217460000000003</v>
      </c>
      <c r="F41" t="s">
        <v>756</v>
      </c>
      <c r="G41">
        <v>0.42217460000000001</v>
      </c>
      <c r="H41" t="s">
        <v>374</v>
      </c>
      <c r="I41" t="s">
        <v>374</v>
      </c>
      <c r="J41" t="s">
        <v>374</v>
      </c>
      <c r="L41">
        <v>33</v>
      </c>
      <c r="M41">
        <v>0.3772065</v>
      </c>
      <c r="N41" t="s">
        <v>374</v>
      </c>
      <c r="O41" t="s">
        <v>374</v>
      </c>
      <c r="P41" t="s">
        <v>374</v>
      </c>
      <c r="R41">
        <v>33</v>
      </c>
      <c r="S41">
        <v>0.18913170000000001</v>
      </c>
      <c r="T41" t="s">
        <v>374</v>
      </c>
      <c r="U41" t="s">
        <v>374</v>
      </c>
      <c r="V41" t="s">
        <v>374</v>
      </c>
      <c r="X41">
        <v>33</v>
      </c>
      <c r="Y41">
        <v>3482190</v>
      </c>
      <c r="AE41" t="s">
        <v>433</v>
      </c>
      <c r="AF41" t="s">
        <v>213</v>
      </c>
      <c r="AG41" t="s">
        <v>214</v>
      </c>
      <c r="AH41" t="s">
        <v>215</v>
      </c>
      <c r="AI41" t="s">
        <v>216</v>
      </c>
      <c r="AJ41" t="s">
        <v>217</v>
      </c>
      <c r="AN41" t="s">
        <v>433</v>
      </c>
      <c r="AO41" t="s">
        <v>634</v>
      </c>
      <c r="AP41" t="s">
        <v>635</v>
      </c>
      <c r="AQ41" t="s">
        <v>636</v>
      </c>
      <c r="AR41" t="s">
        <v>637</v>
      </c>
      <c r="AS41" t="s">
        <v>638</v>
      </c>
    </row>
    <row r="42" spans="1:61" x14ac:dyDescent="0.3">
      <c r="A42" s="23" t="s">
        <v>169</v>
      </c>
      <c r="B42" t="str">
        <f>ROUND(Sheet1!I80*100,1)&amp;" ("&amp;ROUND(Sheet1!K80*100,1)&amp;"-"&amp;ROUND(Sheet1!L80*100,1)&amp;")"</f>
        <v>34.4 (27.5-42)</v>
      </c>
      <c r="D42" s="26">
        <f t="shared" si="5"/>
        <v>33.538330000000002</v>
      </c>
      <c r="F42" t="s">
        <v>757</v>
      </c>
      <c r="G42">
        <v>0.3353833</v>
      </c>
      <c r="H42" t="s">
        <v>374</v>
      </c>
      <c r="I42" t="s">
        <v>374</v>
      </c>
      <c r="J42" t="s">
        <v>374</v>
      </c>
      <c r="L42">
        <v>34</v>
      </c>
      <c r="M42">
        <v>0.38002409999999998</v>
      </c>
      <c r="N42" t="s">
        <v>374</v>
      </c>
      <c r="O42" t="s">
        <v>374</v>
      </c>
      <c r="P42" t="s">
        <v>374</v>
      </c>
      <c r="R42">
        <v>34</v>
      </c>
      <c r="S42">
        <v>0.1896465</v>
      </c>
      <c r="T42" t="s">
        <v>374</v>
      </c>
      <c r="U42" t="s">
        <v>374</v>
      </c>
      <c r="V42" t="s">
        <v>374</v>
      </c>
      <c r="X42">
        <v>34</v>
      </c>
      <c r="Y42">
        <v>3492826</v>
      </c>
      <c r="AE42">
        <v>2020</v>
      </c>
      <c r="AF42">
        <v>41398784</v>
      </c>
      <c r="AG42">
        <v>24950410</v>
      </c>
      <c r="AH42">
        <v>12450390</v>
      </c>
      <c r="AI42">
        <v>4911704</v>
      </c>
      <c r="AJ42">
        <v>1910890</v>
      </c>
      <c r="AK42">
        <f>SUM(AF42:AJ42)</f>
        <v>85622178</v>
      </c>
      <c r="AN42">
        <v>2020</v>
      </c>
      <c r="AO42">
        <v>3863807</v>
      </c>
      <c r="AP42">
        <v>4261367</v>
      </c>
      <c r="AQ42">
        <v>3492943</v>
      </c>
      <c r="AR42">
        <v>2075600</v>
      </c>
      <c r="AS42">
        <v>1147417</v>
      </c>
      <c r="AT42">
        <f t="shared" ref="AT42:AT47" si="6">SUM(AQ42:AS42)</f>
        <v>6715960</v>
      </c>
      <c r="AV42">
        <v>20</v>
      </c>
      <c r="AW42">
        <v>291970</v>
      </c>
      <c r="AZ42">
        <v>20</v>
      </c>
      <c r="BA42">
        <v>5.80356E-2</v>
      </c>
      <c r="BB42" s="33">
        <v>14841133</v>
      </c>
    </row>
    <row r="43" spans="1:61" x14ac:dyDescent="0.3">
      <c r="L43">
        <v>35</v>
      </c>
      <c r="M43">
        <v>0.38266840000000002</v>
      </c>
      <c r="N43" t="s">
        <v>374</v>
      </c>
      <c r="O43" t="s">
        <v>374</v>
      </c>
      <c r="P43" t="s">
        <v>374</v>
      </c>
      <c r="R43">
        <v>35</v>
      </c>
      <c r="S43">
        <v>0.190247</v>
      </c>
      <c r="T43" t="s">
        <v>374</v>
      </c>
      <c r="U43" t="s">
        <v>374</v>
      </c>
      <c r="V43" t="s">
        <v>374</v>
      </c>
      <c r="X43">
        <v>35</v>
      </c>
      <c r="Y43">
        <v>3503054</v>
      </c>
      <c r="AE43">
        <v>2025</v>
      </c>
      <c r="AF43">
        <v>41838180</v>
      </c>
      <c r="AG43">
        <v>26618060</v>
      </c>
      <c r="AH43">
        <v>14320770</v>
      </c>
      <c r="AI43">
        <v>6062827</v>
      </c>
      <c r="AJ43">
        <v>2481850</v>
      </c>
      <c r="AN43">
        <v>2025</v>
      </c>
      <c r="AO43">
        <v>4023257</v>
      </c>
      <c r="AP43">
        <v>4642624</v>
      </c>
      <c r="AQ43">
        <v>3942623</v>
      </c>
      <c r="AR43">
        <v>2381363</v>
      </c>
      <c r="AS43">
        <v>1330427</v>
      </c>
      <c r="AT43">
        <f t="shared" si="6"/>
        <v>7654413</v>
      </c>
      <c r="AV43">
        <v>50</v>
      </c>
      <c r="AW43">
        <v>884040</v>
      </c>
      <c r="AZ43">
        <v>25</v>
      </c>
      <c r="BA43">
        <v>6.1798899999999997E-2</v>
      </c>
      <c r="BB43" s="33">
        <v>16320293</v>
      </c>
    </row>
    <row r="44" spans="1:61" x14ac:dyDescent="0.3">
      <c r="L44">
        <v>36</v>
      </c>
      <c r="M44">
        <v>0.38534010000000002</v>
      </c>
      <c r="N44" t="s">
        <v>374</v>
      </c>
      <c r="O44" t="s">
        <v>374</v>
      </c>
      <c r="P44" t="s">
        <v>374</v>
      </c>
      <c r="R44">
        <v>36</v>
      </c>
      <c r="S44">
        <v>0.19092300000000001</v>
      </c>
      <c r="T44" t="s">
        <v>374</v>
      </c>
      <c r="U44" t="s">
        <v>374</v>
      </c>
      <c r="V44" t="s">
        <v>374</v>
      </c>
      <c r="X44">
        <v>36</v>
      </c>
      <c r="Y44">
        <v>3512503</v>
      </c>
      <c r="AE44">
        <v>2030</v>
      </c>
      <c r="AF44">
        <v>42351592</v>
      </c>
      <c r="AG44">
        <v>27837416</v>
      </c>
      <c r="AH44">
        <v>15742930</v>
      </c>
      <c r="AI44">
        <v>7009850</v>
      </c>
      <c r="AJ44">
        <v>3017633</v>
      </c>
      <c r="AN44">
        <v>2030</v>
      </c>
      <c r="AO44">
        <v>4161570</v>
      </c>
      <c r="AP44">
        <v>4934207</v>
      </c>
      <c r="AQ44">
        <v>4305934</v>
      </c>
      <c r="AR44">
        <v>2639860</v>
      </c>
      <c r="AS44">
        <v>1503807</v>
      </c>
      <c r="AT44">
        <f t="shared" si="6"/>
        <v>8449601</v>
      </c>
      <c r="AW44">
        <f>AW43/AW42</f>
        <v>3.0278453265746479</v>
      </c>
      <c r="AZ44">
        <v>30</v>
      </c>
      <c r="BA44">
        <v>6.4706700000000006E-2</v>
      </c>
      <c r="BB44" s="33">
        <v>17545376</v>
      </c>
    </row>
    <row r="45" spans="1:61" x14ac:dyDescent="0.3">
      <c r="A45" s="21" t="s">
        <v>397</v>
      </c>
      <c r="B45" s="21"/>
      <c r="L45">
        <v>37</v>
      </c>
      <c r="M45">
        <v>0.38778099999999999</v>
      </c>
      <c r="N45" t="s">
        <v>374</v>
      </c>
      <c r="O45" t="s">
        <v>374</v>
      </c>
      <c r="P45" t="s">
        <v>374</v>
      </c>
      <c r="R45">
        <v>37</v>
      </c>
      <c r="S45">
        <v>0.19164249999999999</v>
      </c>
      <c r="T45" t="s">
        <v>374</v>
      </c>
      <c r="U45" t="s">
        <v>374</v>
      </c>
      <c r="V45" t="s">
        <v>374</v>
      </c>
      <c r="X45">
        <v>37</v>
      </c>
      <c r="Y45">
        <v>3520951</v>
      </c>
      <c r="AE45">
        <v>2035</v>
      </c>
      <c r="AF45">
        <v>42624044</v>
      </c>
      <c r="AG45">
        <v>28628584</v>
      </c>
      <c r="AH45">
        <v>16723233</v>
      </c>
      <c r="AI45">
        <v>7718030</v>
      </c>
      <c r="AJ45">
        <v>3451967</v>
      </c>
      <c r="AN45">
        <v>2035</v>
      </c>
      <c r="AO45">
        <v>4241917</v>
      </c>
      <c r="AP45">
        <v>5133130</v>
      </c>
      <c r="AQ45">
        <v>4584407</v>
      </c>
      <c r="AR45">
        <v>2841623</v>
      </c>
      <c r="AS45">
        <v>1643287</v>
      </c>
      <c r="AT45">
        <f t="shared" si="6"/>
        <v>9069317</v>
      </c>
      <c r="AZ45">
        <v>35</v>
      </c>
      <c r="BA45">
        <v>6.6892499999999994E-2</v>
      </c>
      <c r="BB45" s="33">
        <v>18444364</v>
      </c>
    </row>
    <row r="46" spans="1:61" x14ac:dyDescent="0.3">
      <c r="L46">
        <v>38</v>
      </c>
      <c r="M46">
        <v>0.39015129999999998</v>
      </c>
      <c r="N46" t="s">
        <v>374</v>
      </c>
      <c r="O46" t="s">
        <v>374</v>
      </c>
      <c r="P46" t="s">
        <v>374</v>
      </c>
      <c r="R46">
        <v>38</v>
      </c>
      <c r="S46">
        <v>0.19212609999999999</v>
      </c>
      <c r="T46" t="s">
        <v>374</v>
      </c>
      <c r="U46" t="s">
        <v>374</v>
      </c>
      <c r="V46" t="s">
        <v>374</v>
      </c>
      <c r="X46">
        <v>38</v>
      </c>
      <c r="Y46">
        <v>3529078</v>
      </c>
      <c r="AE46">
        <v>2040</v>
      </c>
      <c r="AF46">
        <v>42607448</v>
      </c>
      <c r="AG46">
        <v>29032584</v>
      </c>
      <c r="AH46">
        <v>17336514</v>
      </c>
      <c r="AI46">
        <v>8179790</v>
      </c>
      <c r="AJ46">
        <v>3775973</v>
      </c>
      <c r="AN46">
        <v>2040</v>
      </c>
      <c r="AO46">
        <v>4282030</v>
      </c>
      <c r="AP46">
        <v>5248340</v>
      </c>
      <c r="AQ46">
        <v>4757620</v>
      </c>
      <c r="AR46">
        <v>2982053</v>
      </c>
      <c r="AS46">
        <v>1748167</v>
      </c>
      <c r="AT46">
        <f t="shared" si="6"/>
        <v>9487840</v>
      </c>
      <c r="AZ46">
        <v>40</v>
      </c>
      <c r="BA46">
        <v>6.8520300000000006E-2</v>
      </c>
      <c r="BB46" s="33">
        <v>19018210</v>
      </c>
    </row>
    <row r="47" spans="1:61" x14ac:dyDescent="0.3">
      <c r="B47" t="s">
        <v>377</v>
      </c>
      <c r="C47" t="s">
        <v>161</v>
      </c>
      <c r="L47">
        <v>39</v>
      </c>
      <c r="M47">
        <v>0.39239190000000002</v>
      </c>
      <c r="N47" t="s">
        <v>374</v>
      </c>
      <c r="O47" t="s">
        <v>374</v>
      </c>
      <c r="P47" t="s">
        <v>374</v>
      </c>
      <c r="R47">
        <v>39</v>
      </c>
      <c r="S47">
        <v>0.1929083</v>
      </c>
      <c r="T47" t="s">
        <v>374</v>
      </c>
      <c r="U47" t="s">
        <v>374</v>
      </c>
      <c r="V47" t="s">
        <v>374</v>
      </c>
      <c r="X47">
        <v>39</v>
      </c>
      <c r="Y47">
        <v>3536152</v>
      </c>
      <c r="AE47">
        <v>2045</v>
      </c>
      <c r="AF47">
        <v>42609504</v>
      </c>
      <c r="AG47">
        <v>29436816</v>
      </c>
      <c r="AH47">
        <v>17843104</v>
      </c>
      <c r="AI47">
        <v>8572640</v>
      </c>
      <c r="AJ47">
        <v>4025470</v>
      </c>
      <c r="AN47">
        <v>2045</v>
      </c>
      <c r="AO47">
        <v>4319987</v>
      </c>
      <c r="AP47">
        <v>5351060</v>
      </c>
      <c r="AQ47">
        <v>4909184</v>
      </c>
      <c r="AR47">
        <v>3100230</v>
      </c>
      <c r="AS47">
        <v>1830863</v>
      </c>
      <c r="AT47">
        <f t="shared" si="6"/>
        <v>9840277</v>
      </c>
      <c r="AZ47">
        <v>45</v>
      </c>
      <c r="BA47">
        <v>7.0026699999999997E-2</v>
      </c>
      <c r="BB47" s="33">
        <v>19511324</v>
      </c>
    </row>
    <row r="48" spans="1:61" x14ac:dyDescent="0.3">
      <c r="A48" s="45">
        <v>2000</v>
      </c>
      <c r="B48">
        <f>M8*100</f>
        <v>27.150649999999999</v>
      </c>
      <c r="C48">
        <f>Sheet1!Y72*100</f>
        <v>27.791487999999966</v>
      </c>
      <c r="D48">
        <f>Sheet1!AC72*100</f>
        <v>24.739857999999966</v>
      </c>
      <c r="E48">
        <f>Sheet1!AD72*100</f>
        <v>30.988777999999961</v>
      </c>
      <c r="F48">
        <f>C48-D48</f>
        <v>3.0516299999999994</v>
      </c>
      <c r="G48">
        <f>E48-C48</f>
        <v>3.1972899999999953</v>
      </c>
      <c r="L48">
        <v>40</v>
      </c>
      <c r="M48">
        <v>0.3945726</v>
      </c>
      <c r="N48" t="s">
        <v>374</v>
      </c>
      <c r="O48" t="s">
        <v>374</v>
      </c>
      <c r="P48" t="s">
        <v>374</v>
      </c>
      <c r="R48">
        <v>40</v>
      </c>
      <c r="S48">
        <v>0.1934758</v>
      </c>
      <c r="T48" t="s">
        <v>374</v>
      </c>
      <c r="U48" t="s">
        <v>374</v>
      </c>
      <c r="V48" t="s">
        <v>374</v>
      </c>
      <c r="X48">
        <v>40</v>
      </c>
      <c r="Y48">
        <v>3542763</v>
      </c>
      <c r="AE48">
        <v>2050</v>
      </c>
      <c r="AF48">
        <v>42524528</v>
      </c>
      <c r="AG48">
        <v>29637860</v>
      </c>
      <c r="AH48">
        <v>18149086</v>
      </c>
      <c r="AI48">
        <v>8824120</v>
      </c>
      <c r="AJ48">
        <v>4207044</v>
      </c>
      <c r="AK48">
        <f>SUM(AF48:AJ48)</f>
        <v>103342638</v>
      </c>
      <c r="AN48">
        <v>2050</v>
      </c>
      <c r="AO48">
        <v>4332840</v>
      </c>
      <c r="AP48">
        <v>5413860</v>
      </c>
      <c r="AQ48">
        <v>5004557</v>
      </c>
      <c r="AR48">
        <v>3171653</v>
      </c>
      <c r="AS48">
        <v>1895647</v>
      </c>
      <c r="AT48">
        <f>SUM(AQ48:AS48)</f>
        <v>10071857</v>
      </c>
      <c r="AZ48">
        <v>50</v>
      </c>
      <c r="BA48">
        <v>7.1122199999999997E-2</v>
      </c>
      <c r="BB48" s="33">
        <v>19818556</v>
      </c>
    </row>
    <row r="49" spans="1:57" x14ac:dyDescent="0.3">
      <c r="A49" s="45">
        <v>2001</v>
      </c>
      <c r="B49">
        <f t="shared" ref="B49:B66" si="7">M9*100</f>
        <v>27.682960000000001</v>
      </c>
      <c r="C49">
        <f>Sheet1!Y71*100</f>
        <v>28.102821999999968</v>
      </c>
      <c r="D49">
        <f>Sheet1!AC71*100</f>
        <v>25.051191999999965</v>
      </c>
      <c r="E49">
        <f>Sheet1!AD71*100</f>
        <v>31.300111999999963</v>
      </c>
      <c r="F49">
        <f t="shared" ref="F49:F66" si="8">C49-D49</f>
        <v>3.051630000000003</v>
      </c>
      <c r="G49">
        <f t="shared" ref="G49:G66" si="9">E49-C49</f>
        <v>3.1972899999999953</v>
      </c>
      <c r="L49">
        <v>41</v>
      </c>
      <c r="M49">
        <v>0.3968198</v>
      </c>
      <c r="N49" t="s">
        <v>374</v>
      </c>
      <c r="O49" t="s">
        <v>374</v>
      </c>
      <c r="P49" t="s">
        <v>374</v>
      </c>
      <c r="R49">
        <v>41</v>
      </c>
      <c r="S49">
        <v>0.1939689</v>
      </c>
      <c r="T49" t="s">
        <v>374</v>
      </c>
      <c r="U49" t="s">
        <v>374</v>
      </c>
      <c r="V49" t="s">
        <v>374</v>
      </c>
      <c r="X49">
        <v>41</v>
      </c>
      <c r="Y49">
        <v>3548185</v>
      </c>
      <c r="AF49">
        <f>AF42/$AK$42</f>
        <v>0.48350538338326315</v>
      </c>
      <c r="AG49">
        <f t="shared" ref="AG49:AJ49" si="10">AG42/$AK$42</f>
        <v>0.29140125353970792</v>
      </c>
      <c r="AH49">
        <f t="shared" si="10"/>
        <v>0.14541080699909315</v>
      </c>
      <c r="AI49">
        <f t="shared" si="10"/>
        <v>5.7364857035054631E-2</v>
      </c>
      <c r="AJ49">
        <f t="shared" si="10"/>
        <v>2.2317699042881157E-2</v>
      </c>
      <c r="AO49">
        <f>(AO48-AO42)/AO42*100</f>
        <v>12.139141525443687</v>
      </c>
      <c r="AP49">
        <f t="shared" ref="AP49:AT49" si="11">(AP48-AP42)/AP42*100</f>
        <v>27.045147719030066</v>
      </c>
      <c r="AQ49">
        <f t="shared" si="11"/>
        <v>43.276228670207331</v>
      </c>
      <c r="AR49">
        <f t="shared" si="11"/>
        <v>52.806561957988052</v>
      </c>
      <c r="AS49">
        <f t="shared" si="11"/>
        <v>65.209945468822582</v>
      </c>
      <c r="AT49">
        <f t="shared" si="11"/>
        <v>49.968984329864981</v>
      </c>
    </row>
    <row r="50" spans="1:57" x14ac:dyDescent="0.3">
      <c r="A50" s="45">
        <v>2002</v>
      </c>
      <c r="B50">
        <f t="shared" si="7"/>
        <v>28.002120000000001</v>
      </c>
      <c r="C50">
        <f>Sheet1!Y70*100</f>
        <v>28.41415599999997</v>
      </c>
      <c r="D50">
        <f>Sheet1!AC70*100</f>
        <v>25.362525999999967</v>
      </c>
      <c r="E50">
        <f>Sheet1!AD70*100</f>
        <v>31.611445999999965</v>
      </c>
      <c r="F50">
        <f t="shared" si="8"/>
        <v>3.051630000000003</v>
      </c>
      <c r="G50">
        <f t="shared" si="9"/>
        <v>3.1972899999999953</v>
      </c>
      <c r="L50">
        <v>42</v>
      </c>
      <c r="M50">
        <v>0.39917940000000002</v>
      </c>
      <c r="N50" t="s">
        <v>374</v>
      </c>
      <c r="O50" t="s">
        <v>374</v>
      </c>
      <c r="P50" t="s">
        <v>374</v>
      </c>
      <c r="R50">
        <v>42</v>
      </c>
      <c r="S50">
        <v>0.19457440000000001</v>
      </c>
      <c r="T50" t="s">
        <v>374</v>
      </c>
      <c r="U50" t="s">
        <v>374</v>
      </c>
      <c r="V50" t="s">
        <v>374</v>
      </c>
      <c r="X50">
        <v>42</v>
      </c>
      <c r="Y50">
        <v>3557376</v>
      </c>
      <c r="AF50">
        <f>AF48/$AK$48</f>
        <v>0.41149063758175014</v>
      </c>
      <c r="AG50">
        <f t="shared" ref="AG50:AJ50" si="12">AG48/$AK$48</f>
        <v>0.28679217575227756</v>
      </c>
      <c r="AH50">
        <f t="shared" si="12"/>
        <v>0.17562050235257204</v>
      </c>
      <c r="AI50">
        <f t="shared" si="12"/>
        <v>8.5387020989342269E-2</v>
      </c>
      <c r="AJ50">
        <f t="shared" si="12"/>
        <v>4.0709663324057975E-2</v>
      </c>
    </row>
    <row r="51" spans="1:57" x14ac:dyDescent="0.3">
      <c r="A51" s="45">
        <v>2003</v>
      </c>
      <c r="B51">
        <f t="shared" si="7"/>
        <v>28.311370000000004</v>
      </c>
      <c r="C51">
        <f>Sheet1!Y69*100</f>
        <v>28.725489999999969</v>
      </c>
      <c r="D51">
        <f>Sheet1!AC69*100</f>
        <v>25.673859999999969</v>
      </c>
      <c r="E51">
        <f>Sheet1!AD69*100</f>
        <v>31.922779999999968</v>
      </c>
      <c r="F51">
        <f t="shared" si="8"/>
        <v>3.0516299999999994</v>
      </c>
      <c r="G51">
        <f t="shared" si="9"/>
        <v>3.1972899999999989</v>
      </c>
      <c r="L51">
        <v>43</v>
      </c>
      <c r="M51">
        <v>0.40146609999999999</v>
      </c>
      <c r="N51" t="s">
        <v>374</v>
      </c>
      <c r="O51" t="s">
        <v>374</v>
      </c>
      <c r="P51" t="s">
        <v>374</v>
      </c>
      <c r="R51">
        <v>43</v>
      </c>
      <c r="S51">
        <v>0.19499159999999999</v>
      </c>
      <c r="T51" t="s">
        <v>374</v>
      </c>
      <c r="U51" t="s">
        <v>374</v>
      </c>
      <c r="V51" t="s">
        <v>374</v>
      </c>
      <c r="X51">
        <v>43</v>
      </c>
      <c r="Y51">
        <v>3565675</v>
      </c>
    </row>
    <row r="52" spans="1:57" x14ac:dyDescent="0.3">
      <c r="A52" s="45">
        <v>2004</v>
      </c>
      <c r="B52">
        <f t="shared" si="7"/>
        <v>28.611189999999997</v>
      </c>
      <c r="C52">
        <f>Sheet1!Y68*100</f>
        <v>29.036823999999971</v>
      </c>
      <c r="D52">
        <f>Sheet1!AC68*100</f>
        <v>25.985193999999971</v>
      </c>
      <c r="E52">
        <f>Sheet1!AD68*100</f>
        <v>32.23411399999997</v>
      </c>
      <c r="F52">
        <f t="shared" si="8"/>
        <v>3.0516299999999994</v>
      </c>
      <c r="G52">
        <f t="shared" si="9"/>
        <v>3.1972899999999989</v>
      </c>
      <c r="L52">
        <v>44</v>
      </c>
      <c r="M52">
        <v>0.4035995</v>
      </c>
      <c r="N52" t="s">
        <v>374</v>
      </c>
      <c r="O52" t="s">
        <v>374</v>
      </c>
      <c r="P52" t="s">
        <v>374</v>
      </c>
      <c r="R52">
        <v>44</v>
      </c>
      <c r="S52">
        <v>0.19552839999999999</v>
      </c>
      <c r="T52" t="s">
        <v>374</v>
      </c>
      <c r="U52" t="s">
        <v>374</v>
      </c>
      <c r="V52" t="s">
        <v>374</v>
      </c>
      <c r="X52">
        <v>44</v>
      </c>
      <c r="Y52">
        <v>3573643</v>
      </c>
    </row>
    <row r="53" spans="1:57" x14ac:dyDescent="0.3">
      <c r="A53" s="45">
        <v>2005</v>
      </c>
      <c r="B53">
        <f t="shared" si="7"/>
        <v>28.936820000000001</v>
      </c>
      <c r="C53">
        <f>Sheet1!Y67*100</f>
        <v>29.348157999999973</v>
      </c>
      <c r="D53">
        <f>Sheet1!AC67*100</f>
        <v>26.296527999999974</v>
      </c>
      <c r="E53">
        <f>Sheet1!AD67*100</f>
        <v>32.545447999999972</v>
      </c>
      <c r="F53">
        <f t="shared" si="8"/>
        <v>3.0516299999999994</v>
      </c>
      <c r="G53">
        <f t="shared" si="9"/>
        <v>3.1972899999999989</v>
      </c>
      <c r="L53">
        <v>45</v>
      </c>
      <c r="M53">
        <v>0.40554689999999999</v>
      </c>
      <c r="N53" t="s">
        <v>374</v>
      </c>
      <c r="O53" t="s">
        <v>374</v>
      </c>
      <c r="P53" t="s">
        <v>374</v>
      </c>
      <c r="R53">
        <v>45</v>
      </c>
      <c r="S53">
        <v>0.196079</v>
      </c>
      <c r="T53" t="s">
        <v>374</v>
      </c>
      <c r="U53" t="s">
        <v>374</v>
      </c>
      <c r="V53" t="s">
        <v>374</v>
      </c>
      <c r="X53">
        <v>45</v>
      </c>
      <c r="Y53">
        <v>3580400</v>
      </c>
    </row>
    <row r="54" spans="1:57" x14ac:dyDescent="0.3">
      <c r="A54" s="45">
        <v>2006</v>
      </c>
      <c r="B54">
        <f t="shared" si="7"/>
        <v>29.244419999999998</v>
      </c>
      <c r="C54">
        <f>Sheet1!Y66*100</f>
        <v>29.659491999999975</v>
      </c>
      <c r="D54">
        <f>Sheet1!AC66*100</f>
        <v>26.607861999999976</v>
      </c>
      <c r="E54">
        <f>Sheet1!AD66*100</f>
        <v>32.856781999999974</v>
      </c>
      <c r="F54">
        <f t="shared" si="8"/>
        <v>3.0516299999999994</v>
      </c>
      <c r="G54">
        <f t="shared" si="9"/>
        <v>3.1972899999999989</v>
      </c>
      <c r="L54">
        <v>46</v>
      </c>
      <c r="M54">
        <v>0.40743620000000003</v>
      </c>
      <c r="N54" t="s">
        <v>374</v>
      </c>
      <c r="O54" t="s">
        <v>374</v>
      </c>
      <c r="P54" t="s">
        <v>374</v>
      </c>
      <c r="R54">
        <v>46</v>
      </c>
      <c r="S54">
        <v>0.19645779999999999</v>
      </c>
      <c r="T54" t="s">
        <v>374</v>
      </c>
      <c r="U54" t="s">
        <v>374</v>
      </c>
      <c r="V54" t="s">
        <v>374</v>
      </c>
      <c r="X54">
        <v>46</v>
      </c>
      <c r="Y54">
        <v>3586483</v>
      </c>
    </row>
    <row r="55" spans="1:57" x14ac:dyDescent="0.3">
      <c r="A55" s="45">
        <v>2007</v>
      </c>
      <c r="B55">
        <f>M15*100</f>
        <v>29.56953</v>
      </c>
      <c r="C55">
        <f>Sheet1!Y65*100</f>
        <v>29.970825999999978</v>
      </c>
      <c r="D55">
        <f>Sheet1!AC65*100</f>
        <v>26.919195999999978</v>
      </c>
      <c r="E55">
        <f>Sheet1!AD65*100</f>
        <v>33.168115999999976</v>
      </c>
      <c r="F55">
        <f t="shared" si="8"/>
        <v>3.0516299999999994</v>
      </c>
      <c r="G55">
        <f t="shared" si="9"/>
        <v>3.1972899999999989</v>
      </c>
      <c r="L55">
        <v>47</v>
      </c>
      <c r="M55">
        <v>0.4093194</v>
      </c>
      <c r="N55" t="s">
        <v>374</v>
      </c>
      <c r="O55" t="s">
        <v>374</v>
      </c>
      <c r="P55" t="s">
        <v>374</v>
      </c>
      <c r="R55">
        <v>47</v>
      </c>
      <c r="S55">
        <v>0.1970655</v>
      </c>
      <c r="T55" t="s">
        <v>374</v>
      </c>
      <c r="U55" t="s">
        <v>374</v>
      </c>
      <c r="V55" t="s">
        <v>374</v>
      </c>
      <c r="X55">
        <v>47</v>
      </c>
      <c r="Y55">
        <v>3591258</v>
      </c>
    </row>
    <row r="56" spans="1:57" x14ac:dyDescent="0.3">
      <c r="A56" s="45">
        <v>2008</v>
      </c>
      <c r="B56">
        <f t="shared" si="7"/>
        <v>29.886790000000001</v>
      </c>
      <c r="C56">
        <f>Sheet1!Y64*100</f>
        <v>30.28215999999998</v>
      </c>
      <c r="D56">
        <f>Sheet1!AC64*100</f>
        <v>27.23052999999998</v>
      </c>
      <c r="E56">
        <f>Sheet1!AD64*100</f>
        <v>33.479449999999979</v>
      </c>
      <c r="F56">
        <f t="shared" si="8"/>
        <v>3.0516299999999994</v>
      </c>
      <c r="G56">
        <f t="shared" si="9"/>
        <v>3.1972899999999989</v>
      </c>
      <c r="L56">
        <v>48</v>
      </c>
      <c r="M56">
        <v>0.41100150000000002</v>
      </c>
      <c r="N56" t="s">
        <v>374</v>
      </c>
      <c r="O56" t="s">
        <v>374</v>
      </c>
      <c r="P56" t="s">
        <v>374</v>
      </c>
      <c r="R56">
        <v>48</v>
      </c>
      <c r="S56">
        <v>0.19751469999999999</v>
      </c>
      <c r="T56" t="s">
        <v>374</v>
      </c>
      <c r="U56" t="s">
        <v>374</v>
      </c>
      <c r="V56" t="s">
        <v>374</v>
      </c>
      <c r="X56">
        <v>48</v>
      </c>
      <c r="Y56">
        <v>3595798</v>
      </c>
    </row>
    <row r="57" spans="1:57" x14ac:dyDescent="0.3">
      <c r="A57" s="45">
        <v>2009</v>
      </c>
      <c r="B57">
        <f t="shared" si="7"/>
        <v>30.207070000000002</v>
      </c>
      <c r="C57">
        <f>Sheet1!Y63*100</f>
        <v>30.593493999999982</v>
      </c>
      <c r="D57">
        <f>Sheet1!AC63*100</f>
        <v>27.541863999999983</v>
      </c>
      <c r="E57">
        <f>Sheet1!AD63*100</f>
        <v>33.790783999999981</v>
      </c>
      <c r="F57">
        <f t="shared" si="8"/>
        <v>3.0516299999999994</v>
      </c>
      <c r="G57">
        <f t="shared" si="9"/>
        <v>3.1972899999999989</v>
      </c>
      <c r="L57">
        <v>49</v>
      </c>
      <c r="M57">
        <v>0.41267779999999998</v>
      </c>
      <c r="N57" t="s">
        <v>374</v>
      </c>
      <c r="O57" t="s">
        <v>374</v>
      </c>
      <c r="P57" t="s">
        <v>374</v>
      </c>
      <c r="R57">
        <v>49</v>
      </c>
      <c r="S57">
        <v>0.1980826</v>
      </c>
      <c r="T57" t="s">
        <v>374</v>
      </c>
      <c r="U57" t="s">
        <v>374</v>
      </c>
      <c r="V57" t="s">
        <v>374</v>
      </c>
      <c r="X57">
        <v>49</v>
      </c>
      <c r="Y57">
        <v>3599563</v>
      </c>
    </row>
    <row r="58" spans="1:57" x14ac:dyDescent="0.3">
      <c r="A58" s="45">
        <v>2010</v>
      </c>
      <c r="B58">
        <f t="shared" si="7"/>
        <v>30.528549999999999</v>
      </c>
      <c r="C58">
        <f>Sheet1!Y62*100</f>
        <v>30.904827999999984</v>
      </c>
      <c r="D58">
        <f>Sheet1!AC62*100</f>
        <v>27.853197999999985</v>
      </c>
      <c r="E58">
        <f>Sheet1!AD62*100</f>
        <v>34.102117999999983</v>
      </c>
      <c r="F58">
        <f t="shared" si="8"/>
        <v>3.0516299999999994</v>
      </c>
      <c r="G58">
        <f t="shared" si="9"/>
        <v>3.1972899999999989</v>
      </c>
      <c r="L58">
        <v>50</v>
      </c>
      <c r="M58">
        <v>0.41412949999999998</v>
      </c>
      <c r="N58" t="s">
        <v>374</v>
      </c>
      <c r="O58" t="s">
        <v>374</v>
      </c>
      <c r="P58" t="s">
        <v>374</v>
      </c>
      <c r="R58">
        <v>50</v>
      </c>
      <c r="S58">
        <v>0.19847090000000001</v>
      </c>
      <c r="T58" t="s">
        <v>374</v>
      </c>
      <c r="U58" t="s">
        <v>374</v>
      </c>
      <c r="V58" t="s">
        <v>374</v>
      </c>
      <c r="X58">
        <v>50</v>
      </c>
      <c r="Y58">
        <v>3602968</v>
      </c>
      <c r="BC58">
        <v>20</v>
      </c>
      <c r="BD58">
        <v>9600</v>
      </c>
      <c r="BE58">
        <v>2400</v>
      </c>
    </row>
    <row r="59" spans="1:57" x14ac:dyDescent="0.3">
      <c r="A59" s="45">
        <v>2011</v>
      </c>
      <c r="B59">
        <f t="shared" si="7"/>
        <v>30.849260000000001</v>
      </c>
      <c r="C59">
        <f>Sheet1!Y61*100</f>
        <v>31.216161999999986</v>
      </c>
      <c r="D59">
        <f>Sheet1!AC61*100</f>
        <v>28.164531999999987</v>
      </c>
      <c r="E59">
        <f>Sheet1!AD61*100</f>
        <v>34.413451999999985</v>
      </c>
      <c r="F59">
        <f t="shared" si="8"/>
        <v>3.0516299999999994</v>
      </c>
      <c r="G59">
        <f t="shared" si="9"/>
        <v>3.1972899999999989</v>
      </c>
      <c r="BC59">
        <v>25</v>
      </c>
      <c r="BD59">
        <v>13600</v>
      </c>
      <c r="BE59">
        <v>2500</v>
      </c>
    </row>
    <row r="60" spans="1:57" x14ac:dyDescent="0.3">
      <c r="A60" s="45">
        <v>2012</v>
      </c>
      <c r="B60">
        <f t="shared" si="7"/>
        <v>31.171399999999998</v>
      </c>
      <c r="C60">
        <f>Sheet1!Y60*100</f>
        <v>31.527495999999989</v>
      </c>
      <c r="D60">
        <f>Sheet1!AC60*100</f>
        <v>28.475865999999989</v>
      </c>
      <c r="E60">
        <f>Sheet1!AD60*100</f>
        <v>34.724785999999987</v>
      </c>
      <c r="F60">
        <f t="shared" si="8"/>
        <v>3.0516299999999994</v>
      </c>
      <c r="G60">
        <f t="shared" si="9"/>
        <v>3.1972899999999989</v>
      </c>
      <c r="BC60">
        <v>30</v>
      </c>
      <c r="BD60">
        <v>14000</v>
      </c>
      <c r="BE60">
        <v>3500</v>
      </c>
    </row>
    <row r="61" spans="1:57" x14ac:dyDescent="0.3">
      <c r="A61" s="45">
        <v>2013</v>
      </c>
      <c r="B61">
        <f t="shared" si="7"/>
        <v>31.513839999999998</v>
      </c>
      <c r="C61">
        <f>Sheet1!Y59*100</f>
        <v>31.838829999999991</v>
      </c>
      <c r="D61">
        <f>Sheet1!AC59*100</f>
        <v>28.787199999999991</v>
      </c>
      <c r="E61">
        <f>Sheet1!AD59*100</f>
        <v>35.03611999999999</v>
      </c>
      <c r="F61">
        <f t="shared" si="8"/>
        <v>3.0516299999999994</v>
      </c>
      <c r="G61">
        <f t="shared" si="9"/>
        <v>3.1972899999999989</v>
      </c>
      <c r="BC61">
        <v>35</v>
      </c>
      <c r="BD61">
        <v>17000</v>
      </c>
      <c r="BE61">
        <v>4100</v>
      </c>
    </row>
    <row r="62" spans="1:57" x14ac:dyDescent="0.3">
      <c r="A62" s="45">
        <v>2014</v>
      </c>
      <c r="B62">
        <f t="shared" si="7"/>
        <v>31.860440000000001</v>
      </c>
      <c r="C62">
        <f>Sheet1!Y58*100</f>
        <v>32.15016399999999</v>
      </c>
      <c r="D62">
        <f>Sheet1!AC58*100</f>
        <v>29.098533999999994</v>
      </c>
      <c r="E62">
        <f>Sheet1!AD58*100</f>
        <v>35.347453999999992</v>
      </c>
      <c r="F62">
        <f t="shared" si="8"/>
        <v>3.0516299999999958</v>
      </c>
      <c r="G62">
        <f t="shared" si="9"/>
        <v>3.1972900000000024</v>
      </c>
      <c r="BC62">
        <v>40</v>
      </c>
      <c r="BD62">
        <v>19400</v>
      </c>
      <c r="BE62">
        <v>4800</v>
      </c>
    </row>
    <row r="63" spans="1:57" x14ac:dyDescent="0.3">
      <c r="A63" s="45">
        <v>2015</v>
      </c>
      <c r="B63">
        <f t="shared" si="7"/>
        <v>32.195889999999999</v>
      </c>
      <c r="C63">
        <f>Sheet1!Y57*100</f>
        <v>32.461497999999992</v>
      </c>
      <c r="D63">
        <f>Sheet1!AC57*100</f>
        <v>29.409867999999996</v>
      </c>
      <c r="E63">
        <f>Sheet1!AD57*100</f>
        <v>35.658787999999994</v>
      </c>
      <c r="F63">
        <f t="shared" si="8"/>
        <v>3.0516299999999958</v>
      </c>
      <c r="G63">
        <f t="shared" si="9"/>
        <v>3.1972900000000024</v>
      </c>
      <c r="BC63">
        <v>45</v>
      </c>
      <c r="BD63">
        <v>21300</v>
      </c>
      <c r="BE63">
        <v>6400</v>
      </c>
    </row>
    <row r="64" spans="1:57" x14ac:dyDescent="0.3">
      <c r="A64" s="45">
        <v>2016</v>
      </c>
      <c r="B64">
        <f t="shared" si="7"/>
        <v>32.539180000000002</v>
      </c>
      <c r="C64">
        <f>Sheet1!Y56*100</f>
        <v>32.772831999999994</v>
      </c>
      <c r="D64">
        <f>Sheet1!AC56*100</f>
        <v>29.721201999999998</v>
      </c>
      <c r="E64">
        <f>Sheet1!AD56*100</f>
        <v>35.970121999999996</v>
      </c>
      <c r="F64">
        <f t="shared" si="8"/>
        <v>3.0516299999999958</v>
      </c>
      <c r="G64">
        <f t="shared" si="9"/>
        <v>3.1972900000000024</v>
      </c>
      <c r="BC64">
        <v>50</v>
      </c>
      <c r="BD64">
        <v>22000</v>
      </c>
      <c r="BE64">
        <v>6300</v>
      </c>
    </row>
    <row r="65" spans="1:57" x14ac:dyDescent="0.3">
      <c r="A65" s="45">
        <v>2017</v>
      </c>
      <c r="B65">
        <f t="shared" si="7"/>
        <v>32.863199999999999</v>
      </c>
      <c r="C65">
        <f>Sheet1!Y55*100</f>
        <v>33.084165999999996</v>
      </c>
      <c r="D65">
        <f>Sheet1!AC55*100</f>
        <v>30.032536</v>
      </c>
      <c r="E65">
        <f>Sheet1!AD55*100</f>
        <v>36.281455999999999</v>
      </c>
      <c r="F65">
        <f t="shared" si="8"/>
        <v>3.0516299999999958</v>
      </c>
      <c r="G65">
        <f t="shared" si="9"/>
        <v>3.1972900000000024</v>
      </c>
      <c r="Q65" s="21" t="s">
        <v>174</v>
      </c>
      <c r="R65" s="18"/>
      <c r="BD65">
        <f>(BD64-BD58)/BD58</f>
        <v>1.2916666666666667</v>
      </c>
      <c r="BE65">
        <f>(BE64-BE58)/BE58</f>
        <v>1.625</v>
      </c>
    </row>
    <row r="66" spans="1:57" x14ac:dyDescent="0.3">
      <c r="A66" s="45">
        <v>2018</v>
      </c>
      <c r="B66">
        <f t="shared" si="7"/>
        <v>33.178619999999995</v>
      </c>
      <c r="C66">
        <f>Sheet1!Y54*100</f>
        <v>33.395499999999998</v>
      </c>
      <c r="D66">
        <f>Sheet1!AC54*100</f>
        <v>30.343869999999999</v>
      </c>
      <c r="E66">
        <f>Sheet1!AD54*100</f>
        <v>36.592789999999994</v>
      </c>
      <c r="F66">
        <f t="shared" si="8"/>
        <v>3.0516299999999994</v>
      </c>
      <c r="G66">
        <f t="shared" si="9"/>
        <v>3.1972899999999953</v>
      </c>
      <c r="Q66" s="2" t="s">
        <v>567</v>
      </c>
    </row>
    <row r="67" spans="1:57" x14ac:dyDescent="0.3">
      <c r="Q67" t="s">
        <v>564</v>
      </c>
      <c r="W67" t="s">
        <v>565</v>
      </c>
    </row>
    <row r="68" spans="1:57" x14ac:dyDescent="0.3">
      <c r="Q68">
        <v>0</v>
      </c>
      <c r="R68">
        <v>700</v>
      </c>
      <c r="S68" t="s">
        <v>374</v>
      </c>
      <c r="T68" t="s">
        <v>374</v>
      </c>
      <c r="U68" t="s">
        <v>374</v>
      </c>
      <c r="W68">
        <v>0</v>
      </c>
      <c r="X68">
        <v>0</v>
      </c>
      <c r="Y68" t="s">
        <v>566</v>
      </c>
    </row>
    <row r="69" spans="1:57" x14ac:dyDescent="0.3">
      <c r="A69" s="21" t="s">
        <v>561</v>
      </c>
      <c r="B69" s="18"/>
      <c r="Q69">
        <v>1</v>
      </c>
      <c r="R69">
        <v>1500</v>
      </c>
      <c r="S69" t="s">
        <v>374</v>
      </c>
      <c r="T69" t="s">
        <v>374</v>
      </c>
      <c r="U69" t="s">
        <v>374</v>
      </c>
      <c r="W69">
        <v>1</v>
      </c>
      <c r="X69">
        <v>0</v>
      </c>
      <c r="Y69" t="s">
        <v>566</v>
      </c>
      <c r="AS69" s="2" t="s">
        <v>673</v>
      </c>
    </row>
    <row r="70" spans="1:57" x14ac:dyDescent="0.3">
      <c r="Q70">
        <v>2</v>
      </c>
      <c r="R70">
        <v>2500</v>
      </c>
      <c r="S70" t="s">
        <v>374</v>
      </c>
      <c r="T70" t="s">
        <v>374</v>
      </c>
      <c r="U70" t="s">
        <v>374</v>
      </c>
      <c r="W70">
        <v>2</v>
      </c>
      <c r="X70">
        <v>200</v>
      </c>
      <c r="Y70" t="s">
        <v>374</v>
      </c>
      <c r="Z70" t="s">
        <v>374</v>
      </c>
      <c r="AA70" t="s">
        <v>374</v>
      </c>
      <c r="AS70" t="s">
        <v>671</v>
      </c>
      <c r="AY70" t="s">
        <v>672</v>
      </c>
    </row>
    <row r="71" spans="1:57" x14ac:dyDescent="0.3">
      <c r="Q71">
        <v>3</v>
      </c>
      <c r="R71">
        <v>3100</v>
      </c>
      <c r="S71" t="s">
        <v>374</v>
      </c>
      <c r="T71" t="s">
        <v>374</v>
      </c>
      <c r="U71" t="s">
        <v>374</v>
      </c>
      <c r="W71">
        <v>3</v>
      </c>
      <c r="X71">
        <v>400</v>
      </c>
      <c r="Y71" t="s">
        <v>374</v>
      </c>
      <c r="Z71" t="s">
        <v>374</v>
      </c>
      <c r="AA71" t="s">
        <v>374</v>
      </c>
      <c r="AS71">
        <v>20</v>
      </c>
      <c r="AT71">
        <v>9593.3330000000005</v>
      </c>
      <c r="AU71">
        <v>157.8544</v>
      </c>
      <c r="AV71">
        <v>9283.5409999999993</v>
      </c>
      <c r="AW71">
        <v>9903.1260000000002</v>
      </c>
      <c r="AY71">
        <v>20</v>
      </c>
      <c r="AZ71">
        <v>1933.3330000000001</v>
      </c>
      <c r="BA71">
        <v>92.516959999999997</v>
      </c>
      <c r="BB71">
        <v>1751.7670000000001</v>
      </c>
      <c r="BC71">
        <v>2114.9</v>
      </c>
    </row>
    <row r="72" spans="1:57" x14ac:dyDescent="0.3">
      <c r="B72" t="s">
        <v>377</v>
      </c>
      <c r="C72" t="s">
        <v>161</v>
      </c>
      <c r="Q72">
        <v>4</v>
      </c>
      <c r="R72">
        <v>3500</v>
      </c>
      <c r="S72" t="s">
        <v>374</v>
      </c>
      <c r="T72" t="s">
        <v>374</v>
      </c>
      <c r="U72" t="s">
        <v>374</v>
      </c>
      <c r="W72">
        <v>4</v>
      </c>
      <c r="X72">
        <v>700</v>
      </c>
      <c r="Y72" t="s">
        <v>374</v>
      </c>
      <c r="Z72" t="s">
        <v>374</v>
      </c>
      <c r="AA72" t="s">
        <v>374</v>
      </c>
      <c r="AE72" s="21" t="s">
        <v>655</v>
      </c>
      <c r="AS72">
        <v>21</v>
      </c>
      <c r="AT72">
        <v>10413.33</v>
      </c>
      <c r="AU72">
        <v>175.6259</v>
      </c>
      <c r="AV72">
        <v>10068.66</v>
      </c>
      <c r="AW72">
        <v>10758</v>
      </c>
      <c r="AY72">
        <v>21</v>
      </c>
      <c r="AZ72">
        <v>2073.3330000000001</v>
      </c>
      <c r="BA72">
        <v>93.210099999999997</v>
      </c>
      <c r="BB72">
        <v>1890.4069999999999</v>
      </c>
      <c r="BC72">
        <v>2256.2600000000002</v>
      </c>
    </row>
    <row r="73" spans="1:57" x14ac:dyDescent="0.3">
      <c r="A73" s="45">
        <v>2000</v>
      </c>
      <c r="B73">
        <f>S8*100</f>
        <v>12.973390000000002</v>
      </c>
      <c r="C73">
        <f>Sheet1!AF72*100</f>
        <v>12.937068000000007</v>
      </c>
      <c r="D73">
        <f>Sheet1!AJ72*100</f>
        <v>10.473068000000008</v>
      </c>
      <c r="E73">
        <f>Sheet1!AK72*100</f>
        <v>15.717348000000008</v>
      </c>
      <c r="F73">
        <f>C73-D73</f>
        <v>2.4639999999999986</v>
      </c>
      <c r="G73">
        <f>E73-C73</f>
        <v>2.7802800000000012</v>
      </c>
      <c r="Q73">
        <v>5</v>
      </c>
      <c r="R73">
        <v>3000</v>
      </c>
      <c r="S73" t="s">
        <v>374</v>
      </c>
      <c r="T73" t="s">
        <v>374</v>
      </c>
      <c r="U73" t="s">
        <v>374</v>
      </c>
      <c r="W73">
        <v>5</v>
      </c>
      <c r="X73">
        <v>200</v>
      </c>
      <c r="Y73" t="s">
        <v>374</v>
      </c>
      <c r="Z73" t="s">
        <v>374</v>
      </c>
      <c r="AA73" t="s">
        <v>374</v>
      </c>
      <c r="AF73" t="s">
        <v>386</v>
      </c>
      <c r="AG73" t="s">
        <v>387</v>
      </c>
      <c r="AH73" t="s">
        <v>388</v>
      </c>
      <c r="AI73" t="s">
        <v>389</v>
      </c>
      <c r="AJ73" t="s">
        <v>656</v>
      </c>
      <c r="AK73" t="s">
        <v>202</v>
      </c>
      <c r="AS73">
        <v>22</v>
      </c>
      <c r="AT73">
        <v>10560</v>
      </c>
      <c r="AU73">
        <v>182.48599999999999</v>
      </c>
      <c r="AV73">
        <v>10201.870000000001</v>
      </c>
      <c r="AW73">
        <v>10918.13</v>
      </c>
      <c r="AY73">
        <v>22</v>
      </c>
      <c r="AZ73">
        <v>2120</v>
      </c>
      <c r="BA73">
        <v>78.40361</v>
      </c>
      <c r="BB73">
        <v>1966.1310000000001</v>
      </c>
      <c r="BC73">
        <v>2273.8690000000001</v>
      </c>
    </row>
    <row r="74" spans="1:57" x14ac:dyDescent="0.3">
      <c r="A74" s="45">
        <v>2001</v>
      </c>
      <c r="B74">
        <f t="shared" ref="B74:B91" si="13">S9*100</f>
        <v>13.341559999999999</v>
      </c>
      <c r="C74">
        <f>Sheet1!AF71*100</f>
        <v>13.172225333333341</v>
      </c>
      <c r="D74">
        <f>Sheet1!AJ71*100</f>
        <v>10.70822533333334</v>
      </c>
      <c r="E74">
        <f>Sheet1!AK71*100</f>
        <v>15.952505333333342</v>
      </c>
      <c r="F74">
        <f t="shared" ref="F74:F91" si="14">C74-D74</f>
        <v>2.4640000000000004</v>
      </c>
      <c r="G74">
        <f t="shared" ref="G74:G91" si="15">E74-C74</f>
        <v>2.7802800000000012</v>
      </c>
      <c r="Q74">
        <v>6</v>
      </c>
      <c r="R74">
        <v>3500</v>
      </c>
      <c r="S74" t="s">
        <v>374</v>
      </c>
      <c r="T74" t="s">
        <v>374</v>
      </c>
      <c r="U74" t="s">
        <v>374</v>
      </c>
      <c r="W74">
        <v>6</v>
      </c>
      <c r="X74">
        <v>300</v>
      </c>
      <c r="Y74" t="s">
        <v>374</v>
      </c>
      <c r="Z74" t="s">
        <v>374</v>
      </c>
      <c r="AA74" t="s">
        <v>374</v>
      </c>
      <c r="AF74" t="s">
        <v>669</v>
      </c>
      <c r="AM74" t="s">
        <v>670</v>
      </c>
      <c r="AS74">
        <v>23</v>
      </c>
      <c r="AT74">
        <v>11493.33</v>
      </c>
      <c r="AU74">
        <v>193.39279999999999</v>
      </c>
      <c r="AV74">
        <v>11113.8</v>
      </c>
      <c r="AW74">
        <v>11872.87</v>
      </c>
      <c r="AY74">
        <v>23</v>
      </c>
      <c r="AZ74">
        <v>2383.3330000000001</v>
      </c>
      <c r="BA74">
        <v>98.620760000000004</v>
      </c>
      <c r="BB74">
        <v>2189.788</v>
      </c>
      <c r="BC74">
        <v>2576.8789999999999</v>
      </c>
    </row>
    <row r="75" spans="1:57" x14ac:dyDescent="0.3">
      <c r="A75" s="45">
        <v>2002</v>
      </c>
      <c r="B75">
        <f t="shared" si="13"/>
        <v>13.684569999999999</v>
      </c>
      <c r="C75">
        <f>Sheet1!AF70*100</f>
        <v>13.407382666666672</v>
      </c>
      <c r="D75">
        <f>Sheet1!AJ70*100</f>
        <v>10.943382666666674</v>
      </c>
      <c r="E75">
        <f>Sheet1!AK70*100</f>
        <v>16.187662666666675</v>
      </c>
      <c r="F75">
        <f t="shared" si="14"/>
        <v>2.4639999999999986</v>
      </c>
      <c r="G75">
        <f t="shared" si="15"/>
        <v>2.780280000000003</v>
      </c>
      <c r="Q75">
        <v>7</v>
      </c>
      <c r="R75">
        <v>3300</v>
      </c>
      <c r="S75" t="s">
        <v>374</v>
      </c>
      <c r="T75" t="s">
        <v>374</v>
      </c>
      <c r="U75" t="s">
        <v>374</v>
      </c>
      <c r="W75">
        <v>7</v>
      </c>
      <c r="X75">
        <v>600</v>
      </c>
      <c r="Y75" t="s">
        <v>374</v>
      </c>
      <c r="Z75" t="s">
        <v>374</v>
      </c>
      <c r="AA75" t="s">
        <v>374</v>
      </c>
      <c r="AE75" t="s">
        <v>663</v>
      </c>
      <c r="AF75">
        <v>10983.33</v>
      </c>
      <c r="AG75">
        <v>22.338149999999999</v>
      </c>
      <c r="AH75">
        <v>10939.33</v>
      </c>
      <c r="AI75">
        <v>11027.34</v>
      </c>
      <c r="AL75" t="s">
        <v>657</v>
      </c>
      <c r="AM75">
        <v>2310</v>
      </c>
      <c r="AN75">
        <v>12.956340000000001</v>
      </c>
      <c r="AO75">
        <v>2284.433</v>
      </c>
      <c r="AP75">
        <v>2335.567</v>
      </c>
      <c r="AS75">
        <v>24</v>
      </c>
      <c r="AT75">
        <v>11560</v>
      </c>
      <c r="AU75">
        <v>189.65180000000001</v>
      </c>
      <c r="AV75">
        <v>11187.8</v>
      </c>
      <c r="AW75">
        <v>11932.2</v>
      </c>
      <c r="AY75">
        <v>24</v>
      </c>
      <c r="AZ75">
        <v>2693.3330000000001</v>
      </c>
      <c r="BA75">
        <v>109.0116</v>
      </c>
      <c r="BB75">
        <v>2479.3960000000002</v>
      </c>
      <c r="BC75">
        <v>2907.2710000000002</v>
      </c>
    </row>
    <row r="76" spans="1:57" x14ac:dyDescent="0.3">
      <c r="A76" s="45">
        <v>2003</v>
      </c>
      <c r="B76">
        <f t="shared" si="13"/>
        <v>14.016229999999998</v>
      </c>
      <c r="C76">
        <f>Sheet1!AF69*100</f>
        <v>13.642540000000006</v>
      </c>
      <c r="D76">
        <f>Sheet1!AJ69*100</f>
        <v>11.178540000000007</v>
      </c>
      <c r="E76">
        <f>Sheet1!AK69*100</f>
        <v>16.422820000000009</v>
      </c>
      <c r="F76">
        <f t="shared" si="14"/>
        <v>2.4639999999999986</v>
      </c>
      <c r="G76">
        <f t="shared" si="15"/>
        <v>2.780280000000003</v>
      </c>
      <c r="Q76">
        <v>8</v>
      </c>
      <c r="R76">
        <v>3800</v>
      </c>
      <c r="S76" t="s">
        <v>374</v>
      </c>
      <c r="T76" t="s">
        <v>374</v>
      </c>
      <c r="U76" t="s">
        <v>374</v>
      </c>
      <c r="W76">
        <v>8</v>
      </c>
      <c r="X76">
        <v>500</v>
      </c>
      <c r="Y76" t="s">
        <v>374</v>
      </c>
      <c r="Z76" t="s">
        <v>374</v>
      </c>
      <c r="AA76" t="s">
        <v>374</v>
      </c>
      <c r="AE76" t="s">
        <v>664</v>
      </c>
      <c r="AF76">
        <v>13766.67</v>
      </c>
      <c r="AG76">
        <v>35.159799999999997</v>
      </c>
      <c r="AH76">
        <v>13697.19</v>
      </c>
      <c r="AI76">
        <v>13836.14</v>
      </c>
      <c r="AL76" t="s">
        <v>658</v>
      </c>
      <c r="AM76">
        <v>3150</v>
      </c>
      <c r="AN76">
        <v>17.675930000000001</v>
      </c>
      <c r="AO76">
        <v>3115.0720000000001</v>
      </c>
      <c r="AP76">
        <v>3184.9279999999999</v>
      </c>
      <c r="AS76">
        <v>25</v>
      </c>
      <c r="AT76">
        <v>12280</v>
      </c>
      <c r="AU76">
        <v>220</v>
      </c>
      <c r="AV76">
        <v>11848.25</v>
      </c>
      <c r="AW76">
        <v>12711.75</v>
      </c>
      <c r="AY76">
        <v>25</v>
      </c>
      <c r="AZ76">
        <v>2656.6669999999999</v>
      </c>
      <c r="BA76">
        <v>79.319419999999994</v>
      </c>
      <c r="BB76">
        <v>2501.0010000000002</v>
      </c>
      <c r="BC76">
        <v>2812.3330000000001</v>
      </c>
    </row>
    <row r="77" spans="1:57" x14ac:dyDescent="0.3">
      <c r="A77" s="45">
        <v>2004</v>
      </c>
      <c r="B77">
        <f t="shared" si="13"/>
        <v>14.32564</v>
      </c>
      <c r="C77">
        <f>Sheet1!AF68*100</f>
        <v>13.877697333333339</v>
      </c>
      <c r="D77">
        <f>Sheet1!AJ68*100</f>
        <v>11.413697333333339</v>
      </c>
      <c r="E77">
        <f>Sheet1!AK68*100</f>
        <v>16.657977333333342</v>
      </c>
      <c r="F77">
        <f t="shared" si="14"/>
        <v>2.4640000000000004</v>
      </c>
      <c r="G77">
        <f t="shared" si="15"/>
        <v>2.780280000000003</v>
      </c>
      <c r="Q77">
        <v>9</v>
      </c>
      <c r="R77">
        <v>3500</v>
      </c>
      <c r="S77" t="s">
        <v>374</v>
      </c>
      <c r="T77" t="s">
        <v>374</v>
      </c>
      <c r="U77" t="s">
        <v>374</v>
      </c>
      <c r="W77">
        <v>9</v>
      </c>
      <c r="X77">
        <v>700</v>
      </c>
      <c r="Y77" t="s">
        <v>374</v>
      </c>
      <c r="Z77" t="s">
        <v>374</v>
      </c>
      <c r="AA77" t="s">
        <v>374</v>
      </c>
      <c r="AE77" t="s">
        <v>665</v>
      </c>
      <c r="AF77">
        <v>15990.67</v>
      </c>
      <c r="AG77">
        <v>41.533760000000001</v>
      </c>
      <c r="AH77">
        <v>15908.6</v>
      </c>
      <c r="AI77">
        <v>16072.74</v>
      </c>
      <c r="AL77" t="s">
        <v>659</v>
      </c>
      <c r="AM77">
        <v>3965.3330000000001</v>
      </c>
      <c r="AN77">
        <v>23.56175</v>
      </c>
      <c r="AO77">
        <v>3918.7750000000001</v>
      </c>
      <c r="AP77">
        <v>4011.8919999999998</v>
      </c>
      <c r="AS77">
        <v>26</v>
      </c>
      <c r="AT77">
        <v>12776.67</v>
      </c>
      <c r="AU77">
        <v>176.60159999999999</v>
      </c>
      <c r="AV77">
        <v>12430.08</v>
      </c>
      <c r="AW77">
        <v>13123.25</v>
      </c>
      <c r="AY77">
        <v>26</v>
      </c>
      <c r="AZ77">
        <v>2766.6669999999999</v>
      </c>
      <c r="BA77">
        <v>107.88809999999999</v>
      </c>
      <c r="BB77">
        <v>2554.9340000000002</v>
      </c>
      <c r="BC77">
        <v>2978.3989999999999</v>
      </c>
    </row>
    <row r="78" spans="1:57" x14ac:dyDescent="0.3">
      <c r="A78" s="45">
        <v>2005</v>
      </c>
      <c r="B78">
        <f t="shared" si="13"/>
        <v>14.62717</v>
      </c>
      <c r="C78">
        <f>Sheet1!AF67*100</f>
        <v>14.112854666666671</v>
      </c>
      <c r="D78">
        <f>Sheet1!AJ67*100</f>
        <v>11.648854666666672</v>
      </c>
      <c r="E78">
        <f>Sheet1!AK67*100</f>
        <v>16.893134666666672</v>
      </c>
      <c r="F78">
        <f t="shared" si="14"/>
        <v>2.4639999999999986</v>
      </c>
      <c r="G78">
        <f t="shared" si="15"/>
        <v>2.7802800000000012</v>
      </c>
      <c r="Q78">
        <v>10</v>
      </c>
      <c r="R78">
        <v>3100</v>
      </c>
      <c r="S78" t="s">
        <v>374</v>
      </c>
      <c r="T78" t="s">
        <v>374</v>
      </c>
      <c r="U78" t="s">
        <v>374</v>
      </c>
      <c r="W78">
        <v>10</v>
      </c>
      <c r="X78">
        <v>800</v>
      </c>
      <c r="Y78" t="s">
        <v>374</v>
      </c>
      <c r="Z78" t="s">
        <v>374</v>
      </c>
      <c r="AA78" t="s">
        <v>374</v>
      </c>
      <c r="AE78" t="s">
        <v>666</v>
      </c>
      <c r="AF78">
        <v>17443.330000000002</v>
      </c>
      <c r="AG78">
        <v>52.645589999999999</v>
      </c>
      <c r="AH78">
        <v>17339.3</v>
      </c>
      <c r="AI78">
        <v>17547.36</v>
      </c>
      <c r="AL78" t="s">
        <v>660</v>
      </c>
      <c r="AM78">
        <v>4758.6670000000004</v>
      </c>
      <c r="AN78">
        <v>22.27722</v>
      </c>
      <c r="AO78">
        <v>4714.6469999999999</v>
      </c>
      <c r="AP78">
        <v>4802.6869999999999</v>
      </c>
      <c r="AS78">
        <v>27</v>
      </c>
      <c r="AT78">
        <v>13296.67</v>
      </c>
      <c r="AU78">
        <v>211.5343</v>
      </c>
      <c r="AV78">
        <v>12881.53</v>
      </c>
      <c r="AW78">
        <v>13711.81</v>
      </c>
      <c r="AY78">
        <v>27</v>
      </c>
      <c r="AZ78">
        <v>2903.3330000000001</v>
      </c>
      <c r="BA78">
        <v>85.699730000000002</v>
      </c>
      <c r="BB78">
        <v>2735.1460000000002</v>
      </c>
      <c r="BC78">
        <v>3071.5210000000002</v>
      </c>
    </row>
    <row r="79" spans="1:57" x14ac:dyDescent="0.3">
      <c r="A79" s="45">
        <v>2006</v>
      </c>
      <c r="B79">
        <f t="shared" si="13"/>
        <v>14.907</v>
      </c>
      <c r="C79">
        <f>Sheet1!AF66*100</f>
        <v>14.348012000000004</v>
      </c>
      <c r="D79">
        <f>Sheet1!AJ66*100</f>
        <v>11.884012000000006</v>
      </c>
      <c r="E79">
        <f>Sheet1!AK66*100</f>
        <v>17.128292000000005</v>
      </c>
      <c r="F79">
        <f t="shared" si="14"/>
        <v>2.4639999999999986</v>
      </c>
      <c r="G79">
        <f t="shared" si="15"/>
        <v>2.7802800000000012</v>
      </c>
      <c r="Q79">
        <v>11</v>
      </c>
      <c r="R79">
        <v>4500</v>
      </c>
      <c r="S79" t="s">
        <v>374</v>
      </c>
      <c r="T79" t="s">
        <v>374</v>
      </c>
      <c r="U79" t="s">
        <v>374</v>
      </c>
      <c r="W79">
        <v>11</v>
      </c>
      <c r="X79">
        <v>1000</v>
      </c>
      <c r="Y79" t="s">
        <v>374</v>
      </c>
      <c r="Z79" t="s">
        <v>374</v>
      </c>
      <c r="AA79" t="s">
        <v>374</v>
      </c>
      <c r="AE79" t="s">
        <v>667</v>
      </c>
      <c r="AF79">
        <v>18506.669999999998</v>
      </c>
      <c r="AG79">
        <v>46.273829999999997</v>
      </c>
      <c r="AH79">
        <v>18415.23</v>
      </c>
      <c r="AI79">
        <v>18598.099999999999</v>
      </c>
      <c r="AL79" t="s">
        <v>661</v>
      </c>
      <c r="AM79">
        <v>5256</v>
      </c>
      <c r="AN79">
        <v>25.87321</v>
      </c>
      <c r="AO79">
        <v>5204.8739999999998</v>
      </c>
      <c r="AP79">
        <v>5307.1260000000002</v>
      </c>
      <c r="AS79">
        <v>28</v>
      </c>
      <c r="AT79">
        <v>13486.67</v>
      </c>
      <c r="AU79">
        <v>229.32849999999999</v>
      </c>
      <c r="AV79">
        <v>13036.6</v>
      </c>
      <c r="AW79">
        <v>13936.73</v>
      </c>
      <c r="AY79">
        <v>28</v>
      </c>
      <c r="AZ79">
        <v>3180</v>
      </c>
      <c r="BA79">
        <v>75.870429999999999</v>
      </c>
      <c r="BB79">
        <v>3031.1030000000001</v>
      </c>
      <c r="BC79">
        <v>3328.8969999999999</v>
      </c>
    </row>
    <row r="80" spans="1:57" x14ac:dyDescent="0.3">
      <c r="A80" s="45">
        <v>2007</v>
      </c>
      <c r="B80">
        <f t="shared" si="13"/>
        <v>15.16596</v>
      </c>
      <c r="C80">
        <f>Sheet1!AF65*100</f>
        <v>14.583169333333338</v>
      </c>
      <c r="D80">
        <f>Sheet1!AJ65*100</f>
        <v>12.119169333333337</v>
      </c>
      <c r="E80">
        <f>Sheet1!AK65*100</f>
        <v>17.363449333333339</v>
      </c>
      <c r="F80">
        <f t="shared" si="14"/>
        <v>2.4640000000000004</v>
      </c>
      <c r="G80">
        <f t="shared" si="15"/>
        <v>2.7802800000000012</v>
      </c>
      <c r="Q80">
        <v>12</v>
      </c>
      <c r="R80">
        <v>5600</v>
      </c>
      <c r="S80" t="s">
        <v>374</v>
      </c>
      <c r="T80" t="s">
        <v>374</v>
      </c>
      <c r="U80" t="s">
        <v>374</v>
      </c>
      <c r="W80">
        <v>12</v>
      </c>
      <c r="X80">
        <v>1100</v>
      </c>
      <c r="Y80" t="s">
        <v>374</v>
      </c>
      <c r="Z80" t="s">
        <v>374</v>
      </c>
      <c r="AA80" t="s">
        <v>374</v>
      </c>
      <c r="AE80" t="s">
        <v>668</v>
      </c>
      <c r="AF80">
        <v>19653.330000000002</v>
      </c>
      <c r="AG80">
        <v>52.722450000000002</v>
      </c>
      <c r="AH80">
        <v>19549.150000000001</v>
      </c>
      <c r="AI80">
        <v>19757.509999999998</v>
      </c>
      <c r="AL80" t="s">
        <v>662</v>
      </c>
      <c r="AM80">
        <v>5886</v>
      </c>
      <c r="AN80">
        <v>35.390189999999997</v>
      </c>
      <c r="AO80">
        <v>5816.0690000000004</v>
      </c>
      <c r="AP80">
        <v>5955.9309999999996</v>
      </c>
      <c r="AS80">
        <v>29</v>
      </c>
      <c r="AT80">
        <v>14533.33</v>
      </c>
      <c r="AU80">
        <v>191.0848</v>
      </c>
      <c r="AV80">
        <v>14158.33</v>
      </c>
      <c r="AW80">
        <v>14908.34</v>
      </c>
      <c r="AY80">
        <v>29</v>
      </c>
      <c r="AZ80">
        <v>3350</v>
      </c>
      <c r="BA80">
        <v>93.679569999999998</v>
      </c>
      <c r="BB80">
        <v>3166.152</v>
      </c>
      <c r="BC80">
        <v>3533.848</v>
      </c>
    </row>
    <row r="81" spans="1:55" x14ac:dyDescent="0.3">
      <c r="A81" s="45">
        <v>2008</v>
      </c>
      <c r="B81">
        <f t="shared" si="13"/>
        <v>15.417020000000001</v>
      </c>
      <c r="C81">
        <f>Sheet1!AF64*100</f>
        <v>14.818326666666671</v>
      </c>
      <c r="D81">
        <f>Sheet1!AJ64*100</f>
        <v>12.354326666666671</v>
      </c>
      <c r="E81">
        <f>Sheet1!AK64*100</f>
        <v>17.598606666666672</v>
      </c>
      <c r="F81">
        <f t="shared" si="14"/>
        <v>2.4640000000000004</v>
      </c>
      <c r="G81">
        <f t="shared" si="15"/>
        <v>2.7802800000000012</v>
      </c>
      <c r="Q81">
        <v>13</v>
      </c>
      <c r="R81">
        <v>5300</v>
      </c>
      <c r="S81" t="s">
        <v>374</v>
      </c>
      <c r="T81" t="s">
        <v>374</v>
      </c>
      <c r="U81" t="s">
        <v>374</v>
      </c>
      <c r="W81">
        <v>13</v>
      </c>
      <c r="X81">
        <v>1500</v>
      </c>
      <c r="Y81" t="s">
        <v>374</v>
      </c>
      <c r="Z81" t="s">
        <v>374</v>
      </c>
      <c r="AA81" t="s">
        <v>374</v>
      </c>
      <c r="AF81">
        <f>AF80/AF75</f>
        <v>1.7893780847884933</v>
      </c>
      <c r="AM81">
        <f>AM80/AM75</f>
        <v>2.5480519480519481</v>
      </c>
      <c r="AS81">
        <v>30</v>
      </c>
      <c r="AT81">
        <v>14740</v>
      </c>
      <c r="AU81">
        <v>165.23060000000001</v>
      </c>
      <c r="AV81">
        <v>14415.73</v>
      </c>
      <c r="AW81">
        <v>15064.27</v>
      </c>
      <c r="AY81">
        <v>30</v>
      </c>
      <c r="AZ81">
        <v>3550</v>
      </c>
      <c r="BA81">
        <v>120.22490000000001</v>
      </c>
      <c r="BB81">
        <v>3314.056</v>
      </c>
      <c r="BC81">
        <v>3785.944</v>
      </c>
    </row>
    <row r="82" spans="1:55" x14ac:dyDescent="0.3">
      <c r="A82" s="45">
        <v>2009</v>
      </c>
      <c r="B82">
        <f t="shared" si="13"/>
        <v>15.651540000000001</v>
      </c>
      <c r="C82">
        <f>Sheet1!AF63*100</f>
        <v>15.053484000000003</v>
      </c>
      <c r="D82">
        <f>Sheet1!AJ63*100</f>
        <v>12.589484000000004</v>
      </c>
      <c r="E82">
        <f>Sheet1!AK63*100</f>
        <v>17.833764000000006</v>
      </c>
      <c r="F82">
        <f t="shared" si="14"/>
        <v>2.4639999999999986</v>
      </c>
      <c r="G82">
        <f t="shared" si="15"/>
        <v>2.780280000000003</v>
      </c>
      <c r="Q82">
        <v>14</v>
      </c>
      <c r="R82">
        <v>6800</v>
      </c>
      <c r="S82" t="s">
        <v>374</v>
      </c>
      <c r="T82" t="s">
        <v>374</v>
      </c>
      <c r="U82" t="s">
        <v>374</v>
      </c>
      <c r="W82">
        <v>14</v>
      </c>
      <c r="X82">
        <v>1600</v>
      </c>
      <c r="Y82" t="s">
        <v>374</v>
      </c>
      <c r="Z82" t="s">
        <v>374</v>
      </c>
      <c r="AA82" t="s">
        <v>374</v>
      </c>
      <c r="AS82">
        <v>31</v>
      </c>
      <c r="AT82">
        <v>14996.67</v>
      </c>
      <c r="AU82">
        <v>208.57939999999999</v>
      </c>
      <c r="AV82">
        <v>14587.33</v>
      </c>
      <c r="AW82">
        <v>15406.01</v>
      </c>
      <c r="AY82">
        <v>31</v>
      </c>
      <c r="AZ82">
        <v>3720</v>
      </c>
      <c r="BA82">
        <v>104.65049999999999</v>
      </c>
      <c r="BB82">
        <v>3514.6210000000001</v>
      </c>
      <c r="BC82">
        <v>3925.3789999999999</v>
      </c>
    </row>
    <row r="83" spans="1:55" x14ac:dyDescent="0.3">
      <c r="A83" s="45">
        <v>2010</v>
      </c>
      <c r="B83">
        <f t="shared" si="13"/>
        <v>15.87551</v>
      </c>
      <c r="C83">
        <f>Sheet1!AF62*100</f>
        <v>15.288641333333336</v>
      </c>
      <c r="D83">
        <f>Sheet1!AJ62*100</f>
        <v>12.824641333333336</v>
      </c>
      <c r="E83">
        <f>Sheet1!AK62*100</f>
        <v>18.068921333333339</v>
      </c>
      <c r="F83">
        <f t="shared" si="14"/>
        <v>2.4640000000000004</v>
      </c>
      <c r="G83">
        <f t="shared" si="15"/>
        <v>2.780280000000003</v>
      </c>
      <c r="Q83">
        <v>15</v>
      </c>
      <c r="R83">
        <v>7600</v>
      </c>
      <c r="S83" t="s">
        <v>374</v>
      </c>
      <c r="T83" t="s">
        <v>374</v>
      </c>
      <c r="U83" t="s">
        <v>374</v>
      </c>
      <c r="W83">
        <v>15</v>
      </c>
      <c r="X83">
        <v>1500</v>
      </c>
      <c r="Y83" t="s">
        <v>374</v>
      </c>
      <c r="Z83" t="s">
        <v>374</v>
      </c>
      <c r="AA83" t="s">
        <v>374</v>
      </c>
      <c r="AS83">
        <v>32</v>
      </c>
      <c r="AT83">
        <v>15563.33</v>
      </c>
      <c r="AU83">
        <v>243.0403</v>
      </c>
      <c r="AV83">
        <v>15086.36</v>
      </c>
      <c r="AW83">
        <v>16040.3</v>
      </c>
      <c r="AY83">
        <v>32</v>
      </c>
      <c r="AZ83">
        <v>3790</v>
      </c>
      <c r="BA83">
        <v>116.0014</v>
      </c>
      <c r="BB83">
        <v>3562.3449999999998</v>
      </c>
      <c r="BC83">
        <v>4017.6550000000002</v>
      </c>
    </row>
    <row r="84" spans="1:55" x14ac:dyDescent="0.3">
      <c r="A84" s="45">
        <v>2011</v>
      </c>
      <c r="B84">
        <f t="shared" si="13"/>
        <v>16.10408</v>
      </c>
      <c r="C84">
        <f>Sheet1!AF61*100</f>
        <v>15.52379866666667</v>
      </c>
      <c r="D84">
        <f>Sheet1!AJ61*100</f>
        <v>13.059798666666669</v>
      </c>
      <c r="E84">
        <f>Sheet1!AK61*100</f>
        <v>18.304078666666669</v>
      </c>
      <c r="F84">
        <f t="shared" si="14"/>
        <v>2.4640000000000004</v>
      </c>
      <c r="G84">
        <f t="shared" si="15"/>
        <v>2.7802799999999994</v>
      </c>
      <c r="Q84">
        <v>16</v>
      </c>
      <c r="R84">
        <v>7700</v>
      </c>
      <c r="S84" t="s">
        <v>374</v>
      </c>
      <c r="T84" t="s">
        <v>374</v>
      </c>
      <c r="U84" t="s">
        <v>374</v>
      </c>
      <c r="W84">
        <v>16</v>
      </c>
      <c r="X84">
        <v>2300</v>
      </c>
      <c r="Y84" t="s">
        <v>374</v>
      </c>
      <c r="Z84" t="s">
        <v>374</v>
      </c>
      <c r="AA84" t="s">
        <v>374</v>
      </c>
      <c r="AS84">
        <v>33</v>
      </c>
      <c r="AT84">
        <v>16333.33</v>
      </c>
      <c r="AU84">
        <v>235.2955</v>
      </c>
      <c r="AV84">
        <v>15871.56</v>
      </c>
      <c r="AW84">
        <v>16795.11</v>
      </c>
      <c r="AY84">
        <v>33</v>
      </c>
      <c r="AZ84">
        <v>4006.6669999999999</v>
      </c>
      <c r="BA84">
        <v>134.58609999999999</v>
      </c>
      <c r="BB84">
        <v>3742.5390000000002</v>
      </c>
      <c r="BC84">
        <v>4270.7950000000001</v>
      </c>
    </row>
    <row r="85" spans="1:55" x14ac:dyDescent="0.3">
      <c r="A85" s="45">
        <v>2012</v>
      </c>
      <c r="B85">
        <f t="shared" si="13"/>
        <v>16.31841</v>
      </c>
      <c r="C85">
        <f>Sheet1!AF60*100</f>
        <v>15.758956000000001</v>
      </c>
      <c r="D85">
        <f>Sheet1!AJ60*100</f>
        <v>13.294956000000003</v>
      </c>
      <c r="E85">
        <f>Sheet1!AK60*100</f>
        <v>18.539236000000002</v>
      </c>
      <c r="F85">
        <f t="shared" si="14"/>
        <v>2.4639999999999986</v>
      </c>
      <c r="G85">
        <f t="shared" si="15"/>
        <v>2.7802800000000012</v>
      </c>
      <c r="Q85">
        <v>17</v>
      </c>
      <c r="R85">
        <v>7600</v>
      </c>
      <c r="S85" t="s">
        <v>374</v>
      </c>
      <c r="T85" t="s">
        <v>374</v>
      </c>
      <c r="U85" t="s">
        <v>374</v>
      </c>
      <c r="W85">
        <v>17</v>
      </c>
      <c r="X85">
        <v>1300</v>
      </c>
      <c r="Y85" t="s">
        <v>374</v>
      </c>
      <c r="Z85" t="s">
        <v>374</v>
      </c>
      <c r="AA85" t="s">
        <v>374</v>
      </c>
      <c r="AS85">
        <v>34</v>
      </c>
      <c r="AT85">
        <v>16443.330000000002</v>
      </c>
      <c r="AU85">
        <v>167.85900000000001</v>
      </c>
      <c r="AV85">
        <v>16113.91</v>
      </c>
      <c r="AW85">
        <v>16772.759999999998</v>
      </c>
      <c r="AY85">
        <v>34</v>
      </c>
      <c r="AZ85">
        <v>3956.6669999999999</v>
      </c>
      <c r="BA85">
        <v>93.302539999999993</v>
      </c>
      <c r="BB85">
        <v>3773.558</v>
      </c>
      <c r="BC85">
        <v>4139.7749999999996</v>
      </c>
    </row>
    <row r="86" spans="1:55" x14ac:dyDescent="0.3">
      <c r="A86" s="45">
        <v>2013</v>
      </c>
      <c r="B86">
        <f t="shared" si="13"/>
        <v>16.525880000000001</v>
      </c>
      <c r="C86">
        <f>Sheet1!AF59*100</f>
        <v>15.994113333333335</v>
      </c>
      <c r="D86">
        <f>Sheet1!AJ59*100</f>
        <v>13.530113333333334</v>
      </c>
      <c r="E86">
        <f>Sheet1!AK59*100</f>
        <v>18.774393333333336</v>
      </c>
      <c r="F86">
        <f t="shared" si="14"/>
        <v>2.4640000000000004</v>
      </c>
      <c r="G86">
        <f t="shared" si="15"/>
        <v>2.7802800000000012</v>
      </c>
      <c r="Q86">
        <v>18</v>
      </c>
      <c r="R86">
        <v>8000</v>
      </c>
      <c r="S86" t="s">
        <v>374</v>
      </c>
      <c r="T86" t="s">
        <v>374</v>
      </c>
      <c r="U86" t="s">
        <v>374</v>
      </c>
      <c r="W86">
        <v>18</v>
      </c>
      <c r="X86">
        <v>1800</v>
      </c>
      <c r="Y86" t="s">
        <v>374</v>
      </c>
      <c r="Z86" t="s">
        <v>374</v>
      </c>
      <c r="AA86" t="s">
        <v>374</v>
      </c>
      <c r="AM86" t="s">
        <v>654</v>
      </c>
      <c r="AS86">
        <v>35</v>
      </c>
      <c r="AT86">
        <v>16616.669999999998</v>
      </c>
      <c r="AU86">
        <v>211.8383</v>
      </c>
      <c r="AV86">
        <v>16200.93</v>
      </c>
      <c r="AW86">
        <v>17032.400000000001</v>
      </c>
      <c r="AY86">
        <v>35</v>
      </c>
      <c r="AZ86">
        <v>4353.3329999999996</v>
      </c>
      <c r="BA86">
        <v>126.9205</v>
      </c>
      <c r="BB86">
        <v>4104.2489999999998</v>
      </c>
      <c r="BC86">
        <v>4602.4170000000004</v>
      </c>
    </row>
    <row r="87" spans="1:55" x14ac:dyDescent="0.3">
      <c r="A87" s="45">
        <v>2014</v>
      </c>
      <c r="B87">
        <f t="shared" si="13"/>
        <v>16.706160000000001</v>
      </c>
      <c r="C87">
        <f>Sheet1!AF58*100</f>
        <v>16.229270666666668</v>
      </c>
      <c r="D87">
        <f>Sheet1!AJ58*100</f>
        <v>13.765270666666668</v>
      </c>
      <c r="E87">
        <f>Sheet1!AK58*100</f>
        <v>19.009550666666669</v>
      </c>
      <c r="F87">
        <f t="shared" si="14"/>
        <v>2.4640000000000004</v>
      </c>
      <c r="G87">
        <f t="shared" si="15"/>
        <v>2.7802800000000012</v>
      </c>
      <c r="Q87">
        <v>19</v>
      </c>
      <c r="R87">
        <v>8600</v>
      </c>
      <c r="S87" t="s">
        <v>374</v>
      </c>
      <c r="T87" t="s">
        <v>374</v>
      </c>
      <c r="U87" t="s">
        <v>374</v>
      </c>
      <c r="W87">
        <v>19</v>
      </c>
      <c r="X87">
        <v>2700</v>
      </c>
      <c r="Y87" t="s">
        <v>374</v>
      </c>
      <c r="Z87" t="s">
        <v>374</v>
      </c>
      <c r="AA87" t="s">
        <v>374</v>
      </c>
      <c r="AM87">
        <v>20</v>
      </c>
      <c r="AN87">
        <v>9593</v>
      </c>
      <c r="AO87">
        <v>1933</v>
      </c>
      <c r="AS87">
        <v>36</v>
      </c>
      <c r="AT87">
        <v>16743.330000000002</v>
      </c>
      <c r="AU87">
        <v>214.941</v>
      </c>
      <c r="AV87">
        <v>16321.51</v>
      </c>
      <c r="AW87">
        <v>17165.16</v>
      </c>
      <c r="AY87">
        <v>36</v>
      </c>
      <c r="AZ87">
        <v>4650</v>
      </c>
      <c r="BA87">
        <v>156.08349999999999</v>
      </c>
      <c r="BB87">
        <v>4343.683</v>
      </c>
      <c r="BC87">
        <v>4956.317</v>
      </c>
    </row>
    <row r="88" spans="1:55" x14ac:dyDescent="0.3">
      <c r="A88" s="45">
        <v>2015</v>
      </c>
      <c r="B88">
        <f>S23*100</f>
        <v>16.88739</v>
      </c>
      <c r="C88">
        <f>Sheet1!AF57*100</f>
        <v>16.464428000000002</v>
      </c>
      <c r="D88">
        <f>Sheet1!AJ57*100</f>
        <v>14.000428000000001</v>
      </c>
      <c r="E88">
        <f>Sheet1!AK57*100</f>
        <v>19.244708000000003</v>
      </c>
      <c r="F88">
        <f t="shared" si="14"/>
        <v>2.4640000000000004</v>
      </c>
      <c r="G88">
        <f t="shared" si="15"/>
        <v>2.7802800000000012</v>
      </c>
      <c r="Q88">
        <v>20</v>
      </c>
      <c r="R88">
        <v>9200</v>
      </c>
      <c r="S88" t="s">
        <v>374</v>
      </c>
      <c r="T88" t="s">
        <v>374</v>
      </c>
      <c r="U88" t="s">
        <v>374</v>
      </c>
      <c r="W88">
        <v>20</v>
      </c>
      <c r="X88">
        <v>1400</v>
      </c>
      <c r="Y88" t="s">
        <v>374</v>
      </c>
      <c r="Z88" t="s">
        <v>374</v>
      </c>
      <c r="AA88" t="s">
        <v>374</v>
      </c>
      <c r="AM88">
        <v>25</v>
      </c>
      <c r="AN88">
        <v>12280</v>
      </c>
      <c r="AO88">
        <v>2657</v>
      </c>
      <c r="AS88">
        <v>37</v>
      </c>
      <c r="AT88">
        <v>17456.669999999998</v>
      </c>
      <c r="AU88">
        <v>227.21109999999999</v>
      </c>
      <c r="AV88">
        <v>17010.759999999998</v>
      </c>
      <c r="AW88">
        <v>17902.57</v>
      </c>
      <c r="AY88">
        <v>37</v>
      </c>
      <c r="AZ88">
        <v>4456.6670000000004</v>
      </c>
      <c r="BA88">
        <v>114.7394</v>
      </c>
      <c r="BB88">
        <v>4231.4880000000003</v>
      </c>
      <c r="BC88">
        <v>4681.8450000000003</v>
      </c>
    </row>
    <row r="89" spans="1:55" x14ac:dyDescent="0.3">
      <c r="A89" s="45">
        <v>2016</v>
      </c>
      <c r="B89">
        <f t="shared" si="13"/>
        <v>17.06812</v>
      </c>
      <c r="C89">
        <f>Sheet1!AF56*100</f>
        <v>16.699585333333332</v>
      </c>
      <c r="D89">
        <f>Sheet1!AJ56*100</f>
        <v>14.235585333333333</v>
      </c>
      <c r="E89">
        <f>Sheet1!AK56*100</f>
        <v>19.479865333333336</v>
      </c>
      <c r="F89">
        <f t="shared" si="14"/>
        <v>2.4639999999999986</v>
      </c>
      <c r="G89">
        <f t="shared" si="15"/>
        <v>2.7802800000000047</v>
      </c>
      <c r="Q89">
        <v>21</v>
      </c>
      <c r="R89">
        <v>9600</v>
      </c>
      <c r="S89" t="s">
        <v>374</v>
      </c>
      <c r="T89" t="s">
        <v>374</v>
      </c>
      <c r="U89" t="s">
        <v>374</v>
      </c>
      <c r="W89">
        <v>21</v>
      </c>
      <c r="X89">
        <v>1500</v>
      </c>
      <c r="Y89" t="s">
        <v>374</v>
      </c>
      <c r="Z89" t="s">
        <v>374</v>
      </c>
      <c r="AA89" t="s">
        <v>374</v>
      </c>
      <c r="AM89">
        <v>30</v>
      </c>
      <c r="AN89">
        <v>14740</v>
      </c>
      <c r="AO89">
        <v>3550</v>
      </c>
      <c r="AS89">
        <v>38</v>
      </c>
      <c r="AT89">
        <v>17573.330000000002</v>
      </c>
      <c r="AU89">
        <v>256.27449999999999</v>
      </c>
      <c r="AV89">
        <v>17070.39</v>
      </c>
      <c r="AW89">
        <v>18076.28</v>
      </c>
      <c r="AY89">
        <v>38</v>
      </c>
      <c r="AZ89">
        <v>4716.6670000000004</v>
      </c>
      <c r="BA89">
        <v>115.0795</v>
      </c>
      <c r="BB89">
        <v>4490.8209999999999</v>
      </c>
      <c r="BC89">
        <v>4942.5129999999999</v>
      </c>
    </row>
    <row r="90" spans="1:55" x14ac:dyDescent="0.3">
      <c r="A90" s="45">
        <v>2017</v>
      </c>
      <c r="B90">
        <f t="shared" si="13"/>
        <v>17.234089999999998</v>
      </c>
      <c r="C90">
        <f>Sheet1!AF55*100</f>
        <v>16.934742666666665</v>
      </c>
      <c r="D90">
        <f>Sheet1!AJ55*100</f>
        <v>14.470742666666666</v>
      </c>
      <c r="E90">
        <f>Sheet1!AK55*100</f>
        <v>19.715022666666666</v>
      </c>
      <c r="F90">
        <f t="shared" si="14"/>
        <v>2.4639999999999986</v>
      </c>
      <c r="G90">
        <f t="shared" si="15"/>
        <v>2.7802800000000012</v>
      </c>
      <c r="Q90">
        <v>22</v>
      </c>
      <c r="R90">
        <v>9600</v>
      </c>
      <c r="S90" t="s">
        <v>374</v>
      </c>
      <c r="T90" t="s">
        <v>374</v>
      </c>
      <c r="U90" t="s">
        <v>374</v>
      </c>
      <c r="W90">
        <v>22</v>
      </c>
      <c r="X90">
        <v>2500</v>
      </c>
      <c r="Y90" t="s">
        <v>374</v>
      </c>
      <c r="Z90" t="s">
        <v>374</v>
      </c>
      <c r="AA90" t="s">
        <v>374</v>
      </c>
      <c r="AM90">
        <v>35</v>
      </c>
      <c r="AN90">
        <v>16617</v>
      </c>
      <c r="AO90">
        <v>4353</v>
      </c>
      <c r="AS90">
        <v>39</v>
      </c>
      <c r="AT90">
        <v>17590</v>
      </c>
      <c r="AU90">
        <v>274.73500000000001</v>
      </c>
      <c r="AV90">
        <v>17050.830000000002</v>
      </c>
      <c r="AW90">
        <v>18129.169999999998</v>
      </c>
      <c r="AY90">
        <v>39</v>
      </c>
      <c r="AZ90">
        <v>4903.3329999999996</v>
      </c>
      <c r="BA90">
        <v>154.5839</v>
      </c>
      <c r="BB90">
        <v>4599.9589999999998</v>
      </c>
      <c r="BC90">
        <v>5206.7070000000003</v>
      </c>
    </row>
    <row r="91" spans="1:55" x14ac:dyDescent="0.3">
      <c r="A91" s="45">
        <v>2018</v>
      </c>
      <c r="B91">
        <f t="shared" si="13"/>
        <v>17.38861</v>
      </c>
      <c r="C91">
        <f>Sheet1!AF54*100</f>
        <v>17.169899999999998</v>
      </c>
      <c r="D91">
        <f>Sheet1!AJ54*100</f>
        <v>14.7059</v>
      </c>
      <c r="E91">
        <f>Sheet1!AK54*100</f>
        <v>19.95018</v>
      </c>
      <c r="F91">
        <f t="shared" si="14"/>
        <v>2.4639999999999986</v>
      </c>
      <c r="G91">
        <f t="shared" si="15"/>
        <v>2.7802800000000012</v>
      </c>
      <c r="Q91">
        <v>23</v>
      </c>
      <c r="R91">
        <v>11000</v>
      </c>
      <c r="S91" t="s">
        <v>374</v>
      </c>
      <c r="T91" t="s">
        <v>374</v>
      </c>
      <c r="U91" t="s">
        <v>374</v>
      </c>
      <c r="W91">
        <v>23</v>
      </c>
      <c r="X91">
        <v>1800</v>
      </c>
      <c r="Y91" t="s">
        <v>374</v>
      </c>
      <c r="Z91" t="s">
        <v>374</v>
      </c>
      <c r="AA91" t="s">
        <v>374</v>
      </c>
      <c r="AM91">
        <v>40</v>
      </c>
      <c r="AN91">
        <v>17853</v>
      </c>
      <c r="AO91">
        <v>5067</v>
      </c>
      <c r="AS91">
        <v>40</v>
      </c>
      <c r="AT91">
        <v>17853.330000000002</v>
      </c>
      <c r="AU91">
        <v>261.1087</v>
      </c>
      <c r="AV91">
        <v>17340.900000000001</v>
      </c>
      <c r="AW91">
        <v>18365.759999999998</v>
      </c>
      <c r="AY91">
        <v>40</v>
      </c>
      <c r="AZ91">
        <v>5066.6670000000004</v>
      </c>
      <c r="BA91">
        <v>108.9483</v>
      </c>
      <c r="BB91">
        <v>4852.8530000000001</v>
      </c>
      <c r="BC91">
        <v>5280.48</v>
      </c>
    </row>
    <row r="92" spans="1:55" x14ac:dyDescent="0.3">
      <c r="Q92">
        <v>24</v>
      </c>
      <c r="R92">
        <v>11100</v>
      </c>
      <c r="S92" t="s">
        <v>374</v>
      </c>
      <c r="T92" t="s">
        <v>374</v>
      </c>
      <c r="U92" t="s">
        <v>374</v>
      </c>
      <c r="W92">
        <v>24</v>
      </c>
      <c r="X92">
        <v>2300</v>
      </c>
      <c r="Y92" t="s">
        <v>374</v>
      </c>
      <c r="Z92" t="s">
        <v>374</v>
      </c>
      <c r="AA92" t="s">
        <v>374</v>
      </c>
      <c r="AM92">
        <v>45</v>
      </c>
      <c r="AN92">
        <v>19097</v>
      </c>
      <c r="AO92">
        <v>5627</v>
      </c>
      <c r="AS92">
        <v>41</v>
      </c>
      <c r="AT92">
        <v>18123.330000000002</v>
      </c>
      <c r="AU92">
        <v>215.3683</v>
      </c>
      <c r="AV92">
        <v>17700.669999999998</v>
      </c>
      <c r="AW92">
        <v>18546</v>
      </c>
      <c r="AY92">
        <v>41</v>
      </c>
      <c r="AZ92">
        <v>4896.6670000000004</v>
      </c>
      <c r="BA92">
        <v>112.5956</v>
      </c>
      <c r="BB92">
        <v>4675.6949999999997</v>
      </c>
      <c r="BC92">
        <v>5117.6379999999999</v>
      </c>
    </row>
    <row r="93" spans="1:55" x14ac:dyDescent="0.3">
      <c r="Q93">
        <v>25</v>
      </c>
      <c r="R93">
        <v>12800</v>
      </c>
      <c r="S93" t="s">
        <v>374</v>
      </c>
      <c r="T93" t="s">
        <v>374</v>
      </c>
      <c r="U93" t="s">
        <v>374</v>
      </c>
      <c r="W93">
        <v>25</v>
      </c>
      <c r="X93">
        <v>3100</v>
      </c>
      <c r="Y93" t="s">
        <v>374</v>
      </c>
      <c r="Z93" t="s">
        <v>374</v>
      </c>
      <c r="AA93" t="s">
        <v>374</v>
      </c>
      <c r="AM93">
        <v>50</v>
      </c>
      <c r="AN93">
        <v>20297</v>
      </c>
      <c r="AO93">
        <v>6030</v>
      </c>
      <c r="AS93">
        <v>42</v>
      </c>
      <c r="AT93">
        <v>18520</v>
      </c>
      <c r="AU93">
        <v>263.286</v>
      </c>
      <c r="AV93">
        <v>18003.3</v>
      </c>
      <c r="AW93">
        <v>19036.7</v>
      </c>
      <c r="AY93">
        <v>42</v>
      </c>
      <c r="AZ93">
        <v>5260</v>
      </c>
      <c r="BA93">
        <v>127.9907</v>
      </c>
      <c r="BB93">
        <v>5008.8159999999998</v>
      </c>
      <c r="BC93">
        <v>5511.1840000000002</v>
      </c>
    </row>
    <row r="94" spans="1:55" x14ac:dyDescent="0.3">
      <c r="A94" s="21" t="s">
        <v>563</v>
      </c>
      <c r="B94" s="18"/>
      <c r="Q94">
        <v>26</v>
      </c>
      <c r="R94">
        <v>14100</v>
      </c>
      <c r="S94" t="s">
        <v>374</v>
      </c>
      <c r="T94" t="s">
        <v>374</v>
      </c>
      <c r="U94" t="s">
        <v>374</v>
      </c>
      <c r="W94">
        <v>26</v>
      </c>
      <c r="X94">
        <v>2700</v>
      </c>
      <c r="Y94" t="s">
        <v>374</v>
      </c>
      <c r="Z94" t="s">
        <v>374</v>
      </c>
      <c r="AA94" t="s">
        <v>374</v>
      </c>
      <c r="AN94">
        <f>AN93/AN87</f>
        <v>2.1158136140936099</v>
      </c>
      <c r="AO94">
        <f>AO93/AO87</f>
        <v>3.1195033626487327</v>
      </c>
      <c r="AS94">
        <v>43</v>
      </c>
      <c r="AT94">
        <v>18470</v>
      </c>
      <c r="AU94">
        <v>254.21279999999999</v>
      </c>
      <c r="AV94">
        <v>17971.099999999999</v>
      </c>
      <c r="AW94">
        <v>18968.900000000001</v>
      </c>
      <c r="AY94">
        <v>43</v>
      </c>
      <c r="AZ94">
        <v>5163.3329999999996</v>
      </c>
      <c r="BA94">
        <v>106.0778</v>
      </c>
      <c r="BB94">
        <v>4955.1540000000005</v>
      </c>
      <c r="BC94">
        <v>5371.5129999999999</v>
      </c>
    </row>
    <row r="95" spans="1:55" x14ac:dyDescent="0.3">
      <c r="A95" t="s">
        <v>571</v>
      </c>
      <c r="Q95">
        <v>27</v>
      </c>
      <c r="R95">
        <v>15900</v>
      </c>
      <c r="S95" t="s">
        <v>374</v>
      </c>
      <c r="T95" t="s">
        <v>374</v>
      </c>
      <c r="U95" t="s">
        <v>374</v>
      </c>
      <c r="W95">
        <v>27</v>
      </c>
      <c r="X95">
        <v>2900</v>
      </c>
      <c r="Y95" t="s">
        <v>374</v>
      </c>
      <c r="Z95" t="s">
        <v>374</v>
      </c>
      <c r="AA95" t="s">
        <v>374</v>
      </c>
      <c r="AS95">
        <v>44</v>
      </c>
      <c r="AT95">
        <v>18323.330000000002</v>
      </c>
      <c r="AU95">
        <v>205.76089999999999</v>
      </c>
      <c r="AV95">
        <v>17919.52</v>
      </c>
      <c r="AW95">
        <v>18727.14</v>
      </c>
      <c r="AY95">
        <v>44</v>
      </c>
      <c r="AZ95">
        <v>5333.3329999999996</v>
      </c>
      <c r="BA95">
        <v>151.18940000000001</v>
      </c>
      <c r="BB95">
        <v>5036.6210000000001</v>
      </c>
      <c r="BC95">
        <v>5630.0460000000003</v>
      </c>
    </row>
    <row r="96" spans="1:55" x14ac:dyDescent="0.3">
      <c r="A96" t="s">
        <v>354</v>
      </c>
      <c r="B96" t="s">
        <v>241</v>
      </c>
      <c r="Q96">
        <v>28</v>
      </c>
      <c r="R96">
        <v>12100</v>
      </c>
      <c r="S96" t="s">
        <v>374</v>
      </c>
      <c r="T96" t="s">
        <v>374</v>
      </c>
      <c r="U96" t="s">
        <v>374</v>
      </c>
      <c r="W96">
        <v>28</v>
      </c>
      <c r="X96">
        <v>4200</v>
      </c>
      <c r="Y96" t="s">
        <v>374</v>
      </c>
      <c r="Z96" t="s">
        <v>374</v>
      </c>
      <c r="AA96" t="s">
        <v>374</v>
      </c>
      <c r="AS96">
        <v>45</v>
      </c>
      <c r="AT96">
        <v>19096.669999999998</v>
      </c>
      <c r="AU96">
        <v>243.93719999999999</v>
      </c>
      <c r="AV96">
        <v>18617.93</v>
      </c>
      <c r="AW96">
        <v>19575.400000000001</v>
      </c>
      <c r="AY96">
        <v>45</v>
      </c>
      <c r="AZ96">
        <v>5626.6670000000004</v>
      </c>
      <c r="BA96">
        <v>146.52549999999999</v>
      </c>
      <c r="BB96">
        <v>5339.107</v>
      </c>
      <c r="BC96">
        <v>5914.2259999999997</v>
      </c>
    </row>
    <row r="97" spans="1:55" x14ac:dyDescent="0.3">
      <c r="Q97">
        <v>29</v>
      </c>
      <c r="R97">
        <v>14900</v>
      </c>
      <c r="S97" t="s">
        <v>374</v>
      </c>
      <c r="T97" t="s">
        <v>374</v>
      </c>
      <c r="U97" t="s">
        <v>374</v>
      </c>
      <c r="W97">
        <v>29</v>
      </c>
      <c r="X97">
        <v>3500</v>
      </c>
      <c r="Y97" t="s">
        <v>374</v>
      </c>
      <c r="Z97" t="s">
        <v>374</v>
      </c>
      <c r="AA97" t="s">
        <v>374</v>
      </c>
      <c r="AS97">
        <v>46</v>
      </c>
      <c r="AT97">
        <v>19793.330000000002</v>
      </c>
      <c r="AU97">
        <v>227.77959999999999</v>
      </c>
      <c r="AV97">
        <v>19346.310000000001</v>
      </c>
      <c r="AW97">
        <v>20240.36</v>
      </c>
      <c r="AY97">
        <v>46</v>
      </c>
      <c r="AZ97">
        <v>5750</v>
      </c>
      <c r="BA97">
        <v>150.68809999999999</v>
      </c>
      <c r="BB97">
        <v>5454.2719999999999</v>
      </c>
      <c r="BC97">
        <v>6045.7280000000001</v>
      </c>
    </row>
    <row r="98" spans="1:55" x14ac:dyDescent="0.3">
      <c r="Q98">
        <v>30</v>
      </c>
      <c r="R98">
        <v>15000</v>
      </c>
      <c r="S98" t="s">
        <v>374</v>
      </c>
      <c r="T98" t="s">
        <v>374</v>
      </c>
      <c r="U98" t="s">
        <v>374</v>
      </c>
      <c r="W98">
        <v>30</v>
      </c>
      <c r="X98">
        <v>3900</v>
      </c>
      <c r="Y98" t="s">
        <v>374</v>
      </c>
      <c r="Z98" t="s">
        <v>374</v>
      </c>
      <c r="AA98" t="s">
        <v>374</v>
      </c>
      <c r="AS98">
        <v>47</v>
      </c>
      <c r="AT98">
        <v>19160</v>
      </c>
      <c r="AU98">
        <v>328.58460000000002</v>
      </c>
      <c r="AV98">
        <v>18515.150000000001</v>
      </c>
      <c r="AW98">
        <v>19804.849999999999</v>
      </c>
      <c r="AY98">
        <v>47</v>
      </c>
      <c r="AZ98">
        <v>5793.3329999999996</v>
      </c>
      <c r="BA98">
        <v>136.03020000000001</v>
      </c>
      <c r="BB98">
        <v>5526.3710000000001</v>
      </c>
      <c r="BC98">
        <v>6060.2950000000001</v>
      </c>
    </row>
    <row r="99" spans="1:55" x14ac:dyDescent="0.3">
      <c r="A99" t="s">
        <v>568</v>
      </c>
      <c r="B99" t="s">
        <v>569</v>
      </c>
      <c r="C99" t="s">
        <v>570</v>
      </c>
      <c r="D99" t="s">
        <v>572</v>
      </c>
      <c r="E99" t="s">
        <v>573</v>
      </c>
      <c r="F99" t="s">
        <v>574</v>
      </c>
      <c r="Q99">
        <v>31</v>
      </c>
      <c r="R99">
        <v>15200</v>
      </c>
      <c r="S99" t="s">
        <v>374</v>
      </c>
      <c r="T99" t="s">
        <v>374</v>
      </c>
      <c r="U99" t="s">
        <v>374</v>
      </c>
      <c r="W99">
        <v>31</v>
      </c>
      <c r="X99">
        <v>5000</v>
      </c>
      <c r="Y99" t="s">
        <v>374</v>
      </c>
      <c r="Z99" t="s">
        <v>374</v>
      </c>
      <c r="AA99" t="s">
        <v>374</v>
      </c>
      <c r="AS99">
        <v>48</v>
      </c>
      <c r="AT99">
        <v>19640</v>
      </c>
      <c r="AU99">
        <v>256.21469999999999</v>
      </c>
      <c r="AV99">
        <v>19137.169999999998</v>
      </c>
      <c r="AW99">
        <v>20142.830000000002</v>
      </c>
      <c r="AY99">
        <v>48</v>
      </c>
      <c r="AZ99">
        <v>5863.3329999999996</v>
      </c>
      <c r="BA99">
        <v>151.3528</v>
      </c>
      <c r="BB99">
        <v>5566.3</v>
      </c>
      <c r="BC99">
        <v>6160.366</v>
      </c>
    </row>
    <row r="100" spans="1:55" x14ac:dyDescent="0.3">
      <c r="A100">
        <v>2001</v>
      </c>
      <c r="B100" s="33">
        <v>1285.6427715676998</v>
      </c>
      <c r="C100" s="33">
        <v>1800.2351195093991</v>
      </c>
      <c r="D100" s="33">
        <f>R69</f>
        <v>1500</v>
      </c>
      <c r="E100" s="33"/>
      <c r="F100" s="33"/>
      <c r="Q100">
        <v>32</v>
      </c>
      <c r="R100">
        <v>16200</v>
      </c>
      <c r="S100" t="s">
        <v>374</v>
      </c>
      <c r="T100" t="s">
        <v>374</v>
      </c>
      <c r="U100" t="s">
        <v>374</v>
      </c>
      <c r="W100">
        <v>32</v>
      </c>
      <c r="X100">
        <v>4500</v>
      </c>
      <c r="Y100" t="s">
        <v>374</v>
      </c>
      <c r="Z100" t="s">
        <v>374</v>
      </c>
      <c r="AA100" t="s">
        <v>374</v>
      </c>
      <c r="AE100" s="2" t="s">
        <v>675</v>
      </c>
      <c r="AS100">
        <v>49</v>
      </c>
      <c r="AT100">
        <v>19376.669999999998</v>
      </c>
      <c r="AU100">
        <v>222.56</v>
      </c>
      <c r="AV100">
        <v>18939.89</v>
      </c>
      <c r="AW100">
        <v>19813.45</v>
      </c>
      <c r="AY100">
        <v>49</v>
      </c>
      <c r="AZ100">
        <v>5993.3329999999996</v>
      </c>
      <c r="BA100">
        <v>161.59639999999999</v>
      </c>
      <c r="BB100">
        <v>5676.1970000000001</v>
      </c>
      <c r="BC100">
        <v>6310.47</v>
      </c>
    </row>
    <row r="101" spans="1:55" x14ac:dyDescent="0.3">
      <c r="A101">
        <v>2002</v>
      </c>
      <c r="B101" s="33">
        <v>2733.9252150436996</v>
      </c>
      <c r="C101" s="33">
        <v>3894.9460682441986</v>
      </c>
      <c r="D101" s="33">
        <f>R70+D100</f>
        <v>4000</v>
      </c>
      <c r="E101" s="33"/>
      <c r="F101" s="33"/>
      <c r="Q101">
        <v>33</v>
      </c>
      <c r="R101">
        <v>19300</v>
      </c>
      <c r="S101" t="s">
        <v>374</v>
      </c>
      <c r="T101" t="s">
        <v>374</v>
      </c>
      <c r="U101" t="s">
        <v>374</v>
      </c>
      <c r="W101">
        <v>33</v>
      </c>
      <c r="X101">
        <v>4900</v>
      </c>
      <c r="Y101" t="s">
        <v>374</v>
      </c>
      <c r="Z101" t="s">
        <v>374</v>
      </c>
      <c r="AA101" t="s">
        <v>374</v>
      </c>
      <c r="AE101" t="s">
        <v>433</v>
      </c>
      <c r="AF101" t="s">
        <v>674</v>
      </c>
      <c r="AH101" t="s">
        <v>433</v>
      </c>
      <c r="AI101" t="s">
        <v>676</v>
      </c>
      <c r="AS101">
        <v>50</v>
      </c>
      <c r="AT101">
        <v>20296.669999999998</v>
      </c>
      <c r="AU101">
        <v>272.09210000000002</v>
      </c>
      <c r="AV101">
        <v>19762.68</v>
      </c>
      <c r="AW101">
        <v>20830.650000000001</v>
      </c>
      <c r="AY101">
        <v>50</v>
      </c>
      <c r="AZ101">
        <v>6030</v>
      </c>
      <c r="BA101">
        <v>120.6448</v>
      </c>
      <c r="BB101">
        <v>5793.232</v>
      </c>
      <c r="BC101">
        <v>6266.768</v>
      </c>
    </row>
    <row r="102" spans="1:55" x14ac:dyDescent="0.3">
      <c r="A102">
        <v>2003</v>
      </c>
      <c r="B102" s="33">
        <v>4321.6430649532995</v>
      </c>
      <c r="C102" s="33">
        <v>6255.6078886137984</v>
      </c>
      <c r="D102" s="33">
        <f t="shared" ref="D102:D119" si="16">R71+D101</f>
        <v>7100</v>
      </c>
      <c r="E102" s="33"/>
      <c r="F102" s="33"/>
      <c r="Q102">
        <v>34</v>
      </c>
      <c r="R102">
        <v>19400</v>
      </c>
      <c r="S102" t="s">
        <v>374</v>
      </c>
      <c r="T102" t="s">
        <v>374</v>
      </c>
      <c r="U102" t="s">
        <v>374</v>
      </c>
      <c r="W102">
        <v>34</v>
      </c>
      <c r="X102">
        <v>4900</v>
      </c>
      <c r="Y102" t="s">
        <v>374</v>
      </c>
      <c r="Z102" t="s">
        <v>374</v>
      </c>
      <c r="AA102" t="s">
        <v>374</v>
      </c>
      <c r="AT102">
        <f>SUM(AT71:AT101)</f>
        <v>492703.32299999997</v>
      </c>
      <c r="AZ102">
        <f>SUM(AZ71:AZ101)</f>
        <v>128939.999</v>
      </c>
    </row>
    <row r="103" spans="1:55" x14ac:dyDescent="0.3">
      <c r="A103">
        <v>2004</v>
      </c>
      <c r="B103" s="33">
        <v>6179.9955595010997</v>
      </c>
      <c r="C103" s="33">
        <v>9085.2806934867986</v>
      </c>
      <c r="D103" s="33">
        <f t="shared" si="16"/>
        <v>10600</v>
      </c>
      <c r="E103" s="33"/>
      <c r="F103" s="33"/>
      <c r="Q103">
        <v>35</v>
      </c>
      <c r="R103">
        <v>18600</v>
      </c>
      <c r="S103" t="s">
        <v>374</v>
      </c>
      <c r="T103" t="s">
        <v>374</v>
      </c>
      <c r="U103" t="s">
        <v>374</v>
      </c>
      <c r="W103">
        <v>35</v>
      </c>
      <c r="X103">
        <v>5600</v>
      </c>
      <c r="Y103" t="s">
        <v>374</v>
      </c>
      <c r="Z103" t="s">
        <v>374</v>
      </c>
      <c r="AA103" t="s">
        <v>374</v>
      </c>
      <c r="AE103">
        <v>20</v>
      </c>
      <c r="AF103">
        <v>29383</v>
      </c>
      <c r="AH103">
        <v>20</v>
      </c>
      <c r="AI103">
        <v>3083207</v>
      </c>
      <c r="AK103">
        <f>AF103/AI103*100</f>
        <v>0.95300120945496036</v>
      </c>
    </row>
    <row r="104" spans="1:55" x14ac:dyDescent="0.3">
      <c r="A104">
        <v>2005</v>
      </c>
      <c r="B104" s="33">
        <v>8274.3564478669996</v>
      </c>
      <c r="C104" s="33">
        <v>12341.273821262999</v>
      </c>
      <c r="D104" s="33">
        <f t="shared" si="16"/>
        <v>13600</v>
      </c>
      <c r="E104" s="33"/>
      <c r="F104" s="33"/>
      <c r="Q104">
        <v>36</v>
      </c>
      <c r="R104">
        <v>17600</v>
      </c>
      <c r="S104" t="s">
        <v>374</v>
      </c>
      <c r="T104" t="s">
        <v>374</v>
      </c>
      <c r="U104" t="s">
        <v>374</v>
      </c>
      <c r="W104">
        <v>36</v>
      </c>
      <c r="X104">
        <v>4000</v>
      </c>
      <c r="Y104" t="s">
        <v>374</v>
      </c>
      <c r="Z104" t="s">
        <v>374</v>
      </c>
      <c r="AA104" t="s">
        <v>374</v>
      </c>
      <c r="AE104">
        <v>50</v>
      </c>
      <c r="AF104">
        <v>87340</v>
      </c>
      <c r="AH104">
        <v>50</v>
      </c>
      <c r="AI104">
        <v>4559877</v>
      </c>
      <c r="AK104">
        <f>AF104/AI104*100</f>
        <v>1.9154025426563039</v>
      </c>
    </row>
    <row r="105" spans="1:55" x14ac:dyDescent="0.3">
      <c r="A105">
        <v>2006</v>
      </c>
      <c r="B105" s="33">
        <v>10553.7264400598</v>
      </c>
      <c r="C105" s="33">
        <v>15950.276308901601</v>
      </c>
      <c r="D105" s="33">
        <f t="shared" si="16"/>
        <v>17100</v>
      </c>
      <c r="E105" s="33"/>
      <c r="F105" s="33"/>
      <c r="Q105">
        <v>37</v>
      </c>
      <c r="R105">
        <v>19300</v>
      </c>
      <c r="S105" t="s">
        <v>374</v>
      </c>
      <c r="T105" t="s">
        <v>374</v>
      </c>
      <c r="U105" t="s">
        <v>374</v>
      </c>
      <c r="W105">
        <v>37</v>
      </c>
      <c r="X105">
        <v>3700</v>
      </c>
      <c r="Y105" t="s">
        <v>374</v>
      </c>
      <c r="Z105" t="s">
        <v>374</v>
      </c>
      <c r="AA105" t="s">
        <v>374</v>
      </c>
    </row>
    <row r="106" spans="1:55" x14ac:dyDescent="0.3">
      <c r="A106">
        <v>2007</v>
      </c>
      <c r="B106" s="33">
        <v>13134.734257465299</v>
      </c>
      <c r="C106" s="33">
        <v>20103.676907233403</v>
      </c>
      <c r="D106" s="33">
        <f t="shared" si="16"/>
        <v>20400</v>
      </c>
      <c r="E106" s="33"/>
      <c r="F106" s="33"/>
      <c r="Q106">
        <v>38</v>
      </c>
      <c r="R106">
        <v>18300</v>
      </c>
      <c r="S106" t="s">
        <v>374</v>
      </c>
      <c r="T106" t="s">
        <v>374</v>
      </c>
      <c r="U106" t="s">
        <v>374</v>
      </c>
      <c r="W106">
        <v>38</v>
      </c>
      <c r="X106">
        <v>4100</v>
      </c>
      <c r="Y106" t="s">
        <v>374</v>
      </c>
      <c r="Z106" t="s">
        <v>374</v>
      </c>
      <c r="AA106" t="s">
        <v>374</v>
      </c>
    </row>
    <row r="107" spans="1:55" x14ac:dyDescent="0.3">
      <c r="A107">
        <v>2008</v>
      </c>
      <c r="B107" s="33">
        <v>15953.7150895347</v>
      </c>
      <c r="C107" s="33">
        <v>24706.195699838805</v>
      </c>
      <c r="D107" s="33">
        <f t="shared" si="16"/>
        <v>24200</v>
      </c>
      <c r="E107" s="33"/>
      <c r="F107" s="33"/>
      <c r="Q107">
        <v>39</v>
      </c>
      <c r="R107">
        <v>18600</v>
      </c>
      <c r="S107" t="s">
        <v>374</v>
      </c>
      <c r="T107" t="s">
        <v>374</v>
      </c>
      <c r="U107" t="s">
        <v>374</v>
      </c>
      <c r="W107">
        <v>39</v>
      </c>
      <c r="X107">
        <v>4700</v>
      </c>
      <c r="Y107" t="s">
        <v>374</v>
      </c>
      <c r="Z107" t="s">
        <v>374</v>
      </c>
      <c r="AA107" t="s">
        <v>374</v>
      </c>
    </row>
    <row r="108" spans="1:55" x14ac:dyDescent="0.3">
      <c r="A108">
        <v>2009</v>
      </c>
      <c r="B108" s="33">
        <v>19118.812684268702</v>
      </c>
      <c r="C108" s="33">
        <v>29941.495667618809</v>
      </c>
      <c r="D108" s="33">
        <f t="shared" si="16"/>
        <v>27700</v>
      </c>
      <c r="E108" s="33"/>
      <c r="F108" s="33"/>
      <c r="Q108">
        <v>40</v>
      </c>
      <c r="R108">
        <v>20300</v>
      </c>
      <c r="S108" t="s">
        <v>374</v>
      </c>
      <c r="T108" t="s">
        <v>374</v>
      </c>
      <c r="U108" t="s">
        <v>374</v>
      </c>
      <c r="W108">
        <v>40</v>
      </c>
      <c r="X108">
        <v>5300</v>
      </c>
      <c r="Y108" t="s">
        <v>374</v>
      </c>
      <c r="Z108" t="s">
        <v>374</v>
      </c>
      <c r="AA108" t="s">
        <v>374</v>
      </c>
    </row>
    <row r="109" spans="1:55" x14ac:dyDescent="0.3">
      <c r="A109">
        <v>2010</v>
      </c>
      <c r="B109" s="33">
        <v>22488.457646626302</v>
      </c>
      <c r="C109" s="33">
        <v>35581.046159281614</v>
      </c>
      <c r="D109" s="33">
        <f>R78+D108</f>
        <v>30800</v>
      </c>
      <c r="E109" s="33"/>
      <c r="F109" s="33"/>
      <c r="Q109">
        <v>41</v>
      </c>
      <c r="R109">
        <v>19300</v>
      </c>
      <c r="S109" t="s">
        <v>374</v>
      </c>
      <c r="T109" t="s">
        <v>374</v>
      </c>
      <c r="U109" t="s">
        <v>374</v>
      </c>
      <c r="W109">
        <v>41</v>
      </c>
      <c r="X109">
        <v>6400</v>
      </c>
      <c r="Y109" t="s">
        <v>374</v>
      </c>
      <c r="Z109" t="s">
        <v>374</v>
      </c>
      <c r="AA109" t="s">
        <v>374</v>
      </c>
    </row>
    <row r="110" spans="1:55" x14ac:dyDescent="0.3">
      <c r="A110">
        <v>2011</v>
      </c>
      <c r="B110" s="33">
        <v>26162.799030799502</v>
      </c>
      <c r="C110" s="33">
        <v>41796.547313388015</v>
      </c>
      <c r="D110" s="33">
        <f t="shared" si="16"/>
        <v>35300</v>
      </c>
      <c r="E110" s="33"/>
      <c r="F110" s="33"/>
      <c r="Q110">
        <v>42</v>
      </c>
      <c r="R110">
        <v>18400</v>
      </c>
      <c r="S110" t="s">
        <v>374</v>
      </c>
      <c r="T110" t="s">
        <v>374</v>
      </c>
      <c r="U110" t="s">
        <v>374</v>
      </c>
      <c r="W110">
        <v>42</v>
      </c>
      <c r="X110">
        <v>3700</v>
      </c>
      <c r="Y110" t="s">
        <v>374</v>
      </c>
      <c r="Z110" t="s">
        <v>374</v>
      </c>
      <c r="AA110" t="s">
        <v>374</v>
      </c>
    </row>
    <row r="111" spans="1:55" x14ac:dyDescent="0.3">
      <c r="A111">
        <v>2012</v>
      </c>
      <c r="B111" s="33">
        <v>30213.024297469503</v>
      </c>
      <c r="C111" s="33">
        <v>48714.932102233215</v>
      </c>
      <c r="D111" s="33">
        <f t="shared" si="16"/>
        <v>40900</v>
      </c>
      <c r="E111" s="33"/>
      <c r="F111" s="33"/>
      <c r="Q111">
        <v>43</v>
      </c>
      <c r="R111">
        <v>22500</v>
      </c>
      <c r="S111" t="s">
        <v>374</v>
      </c>
      <c r="T111" t="s">
        <v>374</v>
      </c>
      <c r="U111" t="s">
        <v>374</v>
      </c>
      <c r="W111">
        <v>43</v>
      </c>
      <c r="X111">
        <v>5700</v>
      </c>
      <c r="Y111" t="s">
        <v>374</v>
      </c>
      <c r="Z111" t="s">
        <v>374</v>
      </c>
      <c r="AA111" t="s">
        <v>374</v>
      </c>
    </row>
    <row r="112" spans="1:55" x14ac:dyDescent="0.3">
      <c r="A112">
        <v>2013</v>
      </c>
      <c r="B112" s="33">
        <v>34587.457376827901</v>
      </c>
      <c r="C112" s="33">
        <v>56254.047701583622</v>
      </c>
      <c r="D112" s="33">
        <f t="shared" si="16"/>
        <v>46200</v>
      </c>
      <c r="E112" s="33"/>
      <c r="F112" s="33"/>
      <c r="Q112">
        <v>44</v>
      </c>
      <c r="R112">
        <v>19000</v>
      </c>
      <c r="S112" t="s">
        <v>374</v>
      </c>
      <c r="T112" t="s">
        <v>374</v>
      </c>
      <c r="U112" t="s">
        <v>374</v>
      </c>
      <c r="W112">
        <v>44</v>
      </c>
      <c r="X112">
        <v>6200</v>
      </c>
      <c r="Y112" t="s">
        <v>374</v>
      </c>
      <c r="Z112" t="s">
        <v>374</v>
      </c>
      <c r="AA112" t="s">
        <v>374</v>
      </c>
    </row>
    <row r="113" spans="1:27" x14ac:dyDescent="0.3">
      <c r="A113">
        <v>2014</v>
      </c>
      <c r="B113" s="33">
        <v>39418.727948810301</v>
      </c>
      <c r="C113" s="33">
        <v>64649.043956470625</v>
      </c>
      <c r="D113" s="33">
        <f t="shared" si="16"/>
        <v>53000</v>
      </c>
      <c r="E113" s="33"/>
      <c r="F113" s="33"/>
      <c r="Q113">
        <v>45</v>
      </c>
      <c r="R113">
        <v>20800</v>
      </c>
      <c r="S113" t="s">
        <v>374</v>
      </c>
      <c r="T113" t="s">
        <v>374</v>
      </c>
      <c r="U113" t="s">
        <v>374</v>
      </c>
      <c r="W113">
        <v>45</v>
      </c>
      <c r="X113">
        <v>6300</v>
      </c>
      <c r="Y113" t="s">
        <v>374</v>
      </c>
      <c r="Z113" t="s">
        <v>374</v>
      </c>
      <c r="AA113" t="s">
        <v>374</v>
      </c>
    </row>
    <row r="114" spans="1:27" x14ac:dyDescent="0.3">
      <c r="A114">
        <v>2015</v>
      </c>
      <c r="B114" s="33">
        <v>44577.078731184803</v>
      </c>
      <c r="C114" s="33">
        <v>73680.430813351632</v>
      </c>
      <c r="D114" s="33">
        <f t="shared" si="16"/>
        <v>60600</v>
      </c>
      <c r="E114" s="33"/>
      <c r="F114" s="33"/>
      <c r="Q114">
        <v>46</v>
      </c>
      <c r="R114">
        <v>22700</v>
      </c>
      <c r="S114" t="s">
        <v>374</v>
      </c>
      <c r="T114" t="s">
        <v>374</v>
      </c>
      <c r="U114" t="s">
        <v>374</v>
      </c>
      <c r="W114">
        <v>46</v>
      </c>
      <c r="X114">
        <v>5200</v>
      </c>
      <c r="Y114" t="s">
        <v>374</v>
      </c>
      <c r="Z114" t="s">
        <v>374</v>
      </c>
      <c r="AA114" t="s">
        <v>374</v>
      </c>
    </row>
    <row r="115" spans="1:27" x14ac:dyDescent="0.3">
      <c r="A115">
        <v>2016</v>
      </c>
      <c r="B115" s="33">
        <v>49997.564029091605</v>
      </c>
      <c r="C115" s="33">
        <v>83237.419616447238</v>
      </c>
      <c r="D115" s="33">
        <f t="shared" si="16"/>
        <v>68300</v>
      </c>
      <c r="E115" s="33"/>
      <c r="F115" s="33"/>
      <c r="Q115">
        <v>47</v>
      </c>
      <c r="R115">
        <v>22400</v>
      </c>
      <c r="S115" t="s">
        <v>374</v>
      </c>
      <c r="T115" t="s">
        <v>374</v>
      </c>
      <c r="U115" t="s">
        <v>374</v>
      </c>
      <c r="W115">
        <v>47</v>
      </c>
      <c r="X115">
        <v>7000</v>
      </c>
      <c r="Y115" t="s">
        <v>374</v>
      </c>
      <c r="Z115" t="s">
        <v>374</v>
      </c>
      <c r="AA115" t="s">
        <v>374</v>
      </c>
    </row>
    <row r="116" spans="1:27" x14ac:dyDescent="0.3">
      <c r="A116">
        <v>2017</v>
      </c>
      <c r="B116" s="33">
        <v>55758.191316906603</v>
      </c>
      <c r="C116" s="33">
        <v>93460.303707393236</v>
      </c>
      <c r="D116" s="33">
        <f t="shared" si="16"/>
        <v>75900</v>
      </c>
      <c r="E116" s="33"/>
      <c r="F116" s="33"/>
      <c r="Q116">
        <v>48</v>
      </c>
      <c r="R116">
        <v>23900</v>
      </c>
      <c r="S116" t="s">
        <v>374</v>
      </c>
      <c r="T116" t="s">
        <v>374</v>
      </c>
      <c r="U116" t="s">
        <v>374</v>
      </c>
      <c r="W116">
        <v>48</v>
      </c>
      <c r="X116">
        <v>5100</v>
      </c>
      <c r="Y116" t="s">
        <v>374</v>
      </c>
      <c r="Z116" t="s">
        <v>374</v>
      </c>
      <c r="AA116" t="s">
        <v>374</v>
      </c>
    </row>
    <row r="117" spans="1:27" x14ac:dyDescent="0.3">
      <c r="A117">
        <v>2018</v>
      </c>
      <c r="B117" s="33">
        <v>61850.966909121002</v>
      </c>
      <c r="C117" s="33">
        <v>104338.17284025563</v>
      </c>
      <c r="D117" s="33">
        <f t="shared" si="16"/>
        <v>83900</v>
      </c>
      <c r="E117" s="33"/>
      <c r="F117" s="33"/>
      <c r="Q117">
        <v>49</v>
      </c>
      <c r="R117">
        <v>24100</v>
      </c>
      <c r="S117" t="s">
        <v>374</v>
      </c>
      <c r="T117" t="s">
        <v>374</v>
      </c>
      <c r="U117" t="s">
        <v>374</v>
      </c>
      <c r="W117">
        <v>49</v>
      </c>
      <c r="X117">
        <v>7500</v>
      </c>
      <c r="Y117" t="s">
        <v>374</v>
      </c>
      <c r="Z117" t="s">
        <v>374</v>
      </c>
      <c r="AA117" t="s">
        <v>374</v>
      </c>
    </row>
    <row r="118" spans="1:27" x14ac:dyDescent="0.3">
      <c r="A118">
        <v>2019</v>
      </c>
      <c r="B118" s="33">
        <v>68391.3457781412</v>
      </c>
      <c r="C118" s="33">
        <v>116081.21218091363</v>
      </c>
      <c r="D118" s="33">
        <f t="shared" si="16"/>
        <v>92500</v>
      </c>
      <c r="E118" s="33"/>
      <c r="F118" s="33"/>
      <c r="Q118">
        <v>50</v>
      </c>
      <c r="R118">
        <v>22500</v>
      </c>
      <c r="S118" t="s">
        <v>374</v>
      </c>
      <c r="T118" t="s">
        <v>374</v>
      </c>
      <c r="U118" t="s">
        <v>374</v>
      </c>
      <c r="W118">
        <v>50</v>
      </c>
      <c r="X118">
        <v>7400</v>
      </c>
      <c r="Y118" t="s">
        <v>374</v>
      </c>
      <c r="Z118" t="s">
        <v>374</v>
      </c>
      <c r="AA118" t="s">
        <v>374</v>
      </c>
    </row>
    <row r="119" spans="1:27" x14ac:dyDescent="0.3">
      <c r="A119">
        <v>2020</v>
      </c>
      <c r="B119" s="33">
        <v>74707.431065673998</v>
      </c>
      <c r="C119" s="33">
        <v>127481.49689944803</v>
      </c>
      <c r="D119" s="33">
        <f t="shared" si="16"/>
        <v>101700</v>
      </c>
      <c r="E119" s="33"/>
      <c r="F119" s="33"/>
    </row>
    <row r="124" spans="1:27" x14ac:dyDescent="0.3">
      <c r="A124" s="21" t="s">
        <v>575</v>
      </c>
      <c r="B124" s="18"/>
    </row>
    <row r="125" spans="1:27" x14ac:dyDescent="0.3">
      <c r="A125" t="s">
        <v>576</v>
      </c>
    </row>
    <row r="126" spans="1:27" x14ac:dyDescent="0.3">
      <c r="A126" t="s">
        <v>354</v>
      </c>
      <c r="B126" t="s">
        <v>241</v>
      </c>
    </row>
    <row r="128" spans="1:27" x14ac:dyDescent="0.3">
      <c r="A128" t="s">
        <v>568</v>
      </c>
      <c r="B128" t="s">
        <v>577</v>
      </c>
      <c r="C128" t="s">
        <v>572</v>
      </c>
      <c r="D128" t="s">
        <v>573</v>
      </c>
      <c r="E128" t="s">
        <v>574</v>
      </c>
      <c r="K128" t="s">
        <v>762</v>
      </c>
    </row>
    <row r="129" spans="1:12" x14ac:dyDescent="0.3">
      <c r="A129">
        <v>2001</v>
      </c>
      <c r="B129">
        <v>229</v>
      </c>
      <c r="C129" s="33">
        <f>X69</f>
        <v>0</v>
      </c>
      <c r="K129">
        <v>0</v>
      </c>
      <c r="L129">
        <v>100</v>
      </c>
    </row>
    <row r="130" spans="1:12" x14ac:dyDescent="0.3">
      <c r="A130">
        <v>2002</v>
      </c>
      <c r="B130">
        <v>440</v>
      </c>
      <c r="C130" s="33">
        <f>C129+X70</f>
        <v>200</v>
      </c>
      <c r="J130">
        <f>K130</f>
        <v>200</v>
      </c>
      <c r="K130">
        <v>200</v>
      </c>
      <c r="L130">
        <v>200</v>
      </c>
    </row>
    <row r="131" spans="1:12" x14ac:dyDescent="0.3">
      <c r="A131">
        <v>2003</v>
      </c>
      <c r="B131">
        <v>683</v>
      </c>
      <c r="C131" s="33">
        <f>C130+X71</f>
        <v>600</v>
      </c>
      <c r="J131">
        <f>K131+J130</f>
        <v>600</v>
      </c>
      <c r="K131">
        <v>400</v>
      </c>
      <c r="L131">
        <v>299.99999999999994</v>
      </c>
    </row>
    <row r="132" spans="1:12" x14ac:dyDescent="0.3">
      <c r="A132">
        <v>2004</v>
      </c>
      <c r="B132">
        <v>1075</v>
      </c>
      <c r="C132" s="33">
        <f t="shared" ref="C132:C148" si="17">C131+X72</f>
        <v>1300</v>
      </c>
      <c r="J132">
        <f t="shared" ref="J132:J148" si="18">K132+J131</f>
        <v>1300</v>
      </c>
      <c r="K132">
        <v>700</v>
      </c>
      <c r="L132">
        <v>400</v>
      </c>
    </row>
    <row r="133" spans="1:12" x14ac:dyDescent="0.3">
      <c r="A133">
        <v>2005</v>
      </c>
      <c r="B133">
        <v>1534</v>
      </c>
      <c r="C133" s="33">
        <f t="shared" si="17"/>
        <v>1500</v>
      </c>
      <c r="J133">
        <f t="shared" si="18"/>
        <v>1500</v>
      </c>
      <c r="K133">
        <v>200</v>
      </c>
      <c r="L133">
        <v>199.99999999999997</v>
      </c>
    </row>
    <row r="134" spans="1:12" x14ac:dyDescent="0.3">
      <c r="A134">
        <v>2006</v>
      </c>
      <c r="B134">
        <v>2069</v>
      </c>
      <c r="C134" s="33">
        <f t="shared" si="17"/>
        <v>1800</v>
      </c>
      <c r="J134">
        <f t="shared" si="18"/>
        <v>1800</v>
      </c>
      <c r="K134">
        <v>300</v>
      </c>
      <c r="L134">
        <v>99.999999999999986</v>
      </c>
    </row>
    <row r="135" spans="1:12" x14ac:dyDescent="0.3">
      <c r="A135">
        <v>2007</v>
      </c>
      <c r="B135">
        <v>2600</v>
      </c>
      <c r="C135" s="33">
        <f t="shared" si="17"/>
        <v>2400</v>
      </c>
      <c r="J135">
        <f t="shared" si="18"/>
        <v>2400</v>
      </c>
      <c r="K135">
        <v>600</v>
      </c>
      <c r="L135">
        <v>500</v>
      </c>
    </row>
    <row r="136" spans="1:12" x14ac:dyDescent="0.3">
      <c r="A136">
        <v>2008</v>
      </c>
      <c r="B136">
        <v>3172</v>
      </c>
      <c r="C136" s="33">
        <f t="shared" si="17"/>
        <v>2900</v>
      </c>
      <c r="J136">
        <f t="shared" si="18"/>
        <v>2900</v>
      </c>
      <c r="K136">
        <v>500</v>
      </c>
      <c r="L136">
        <v>500</v>
      </c>
    </row>
    <row r="137" spans="1:12" x14ac:dyDescent="0.3">
      <c r="A137">
        <v>2009</v>
      </c>
      <c r="B137">
        <v>3772</v>
      </c>
      <c r="C137" s="33">
        <f t="shared" si="17"/>
        <v>3600</v>
      </c>
      <c r="J137">
        <f t="shared" si="18"/>
        <v>3600</v>
      </c>
      <c r="K137">
        <v>700</v>
      </c>
      <c r="L137">
        <v>900</v>
      </c>
    </row>
    <row r="138" spans="1:12" x14ac:dyDescent="0.3">
      <c r="A138">
        <v>2010</v>
      </c>
      <c r="B138">
        <v>4441</v>
      </c>
      <c r="C138" s="33">
        <f t="shared" si="17"/>
        <v>4400</v>
      </c>
      <c r="J138">
        <f t="shared" si="18"/>
        <v>4400</v>
      </c>
      <c r="K138">
        <v>800</v>
      </c>
      <c r="L138">
        <v>700</v>
      </c>
    </row>
    <row r="139" spans="1:12" x14ac:dyDescent="0.3">
      <c r="A139">
        <v>2011</v>
      </c>
      <c r="B139">
        <v>5104</v>
      </c>
      <c r="C139" s="33">
        <f t="shared" si="17"/>
        <v>5400</v>
      </c>
      <c r="J139">
        <f t="shared" si="18"/>
        <v>5400</v>
      </c>
      <c r="K139">
        <v>1000</v>
      </c>
      <c r="L139">
        <v>1100</v>
      </c>
    </row>
    <row r="140" spans="1:12" x14ac:dyDescent="0.3">
      <c r="A140">
        <v>2012</v>
      </c>
      <c r="B140">
        <v>5765</v>
      </c>
      <c r="C140" s="33">
        <f t="shared" si="17"/>
        <v>6500</v>
      </c>
      <c r="J140">
        <f t="shared" si="18"/>
        <v>6500</v>
      </c>
      <c r="K140">
        <v>1100</v>
      </c>
      <c r="L140">
        <v>500</v>
      </c>
    </row>
    <row r="141" spans="1:12" x14ac:dyDescent="0.3">
      <c r="A141">
        <v>2013</v>
      </c>
      <c r="B141">
        <v>6540</v>
      </c>
      <c r="C141" s="33">
        <f t="shared" si="17"/>
        <v>8000</v>
      </c>
      <c r="J141">
        <f t="shared" si="18"/>
        <v>8000</v>
      </c>
      <c r="K141">
        <v>1500</v>
      </c>
      <c r="L141">
        <v>1100</v>
      </c>
    </row>
    <row r="142" spans="1:12" x14ac:dyDescent="0.3">
      <c r="A142">
        <v>2014</v>
      </c>
      <c r="B142">
        <v>7395</v>
      </c>
      <c r="C142" s="33">
        <f t="shared" si="17"/>
        <v>9600</v>
      </c>
      <c r="J142">
        <f t="shared" si="18"/>
        <v>9600</v>
      </c>
      <c r="K142">
        <v>1600</v>
      </c>
      <c r="L142">
        <v>1299.9999999999998</v>
      </c>
    </row>
    <row r="143" spans="1:12" x14ac:dyDescent="0.3">
      <c r="A143">
        <v>2015</v>
      </c>
      <c r="B143">
        <v>8368</v>
      </c>
      <c r="C143" s="33">
        <f t="shared" si="17"/>
        <v>11100</v>
      </c>
      <c r="J143">
        <f t="shared" si="18"/>
        <v>11100</v>
      </c>
      <c r="K143">
        <v>1500</v>
      </c>
      <c r="L143">
        <v>1000</v>
      </c>
    </row>
    <row r="144" spans="1:12" x14ac:dyDescent="0.3">
      <c r="A144">
        <v>2016</v>
      </c>
      <c r="B144">
        <v>9738</v>
      </c>
      <c r="C144" s="33">
        <f t="shared" si="17"/>
        <v>13400</v>
      </c>
      <c r="J144">
        <f t="shared" si="18"/>
        <v>13400</v>
      </c>
      <c r="K144">
        <v>2300</v>
      </c>
      <c r="L144">
        <v>1300</v>
      </c>
    </row>
    <row r="145" spans="1:33" x14ac:dyDescent="0.3">
      <c r="A145">
        <v>2017</v>
      </c>
      <c r="B145">
        <v>11196</v>
      </c>
      <c r="C145" s="33">
        <f t="shared" si="17"/>
        <v>14700</v>
      </c>
      <c r="J145">
        <f t="shared" si="18"/>
        <v>14700</v>
      </c>
      <c r="K145">
        <v>1300</v>
      </c>
      <c r="L145">
        <v>1500</v>
      </c>
    </row>
    <row r="146" spans="1:33" x14ac:dyDescent="0.3">
      <c r="A146">
        <v>2018</v>
      </c>
      <c r="B146">
        <v>12818</v>
      </c>
      <c r="C146" s="33">
        <f t="shared" si="17"/>
        <v>16500</v>
      </c>
      <c r="J146">
        <f t="shared" si="18"/>
        <v>16500</v>
      </c>
      <c r="K146">
        <v>1800</v>
      </c>
      <c r="L146">
        <v>1000</v>
      </c>
    </row>
    <row r="147" spans="1:33" x14ac:dyDescent="0.3">
      <c r="A147">
        <v>2019</v>
      </c>
      <c r="B147">
        <v>14693</v>
      </c>
      <c r="C147" s="33">
        <f t="shared" si="17"/>
        <v>19200</v>
      </c>
      <c r="J147">
        <f t="shared" si="18"/>
        <v>19200</v>
      </c>
      <c r="K147">
        <v>2700</v>
      </c>
      <c r="L147">
        <v>1500</v>
      </c>
    </row>
    <row r="148" spans="1:33" x14ac:dyDescent="0.3">
      <c r="A148">
        <v>2020</v>
      </c>
      <c r="B148">
        <v>16596</v>
      </c>
      <c r="C148" s="33">
        <f t="shared" si="17"/>
        <v>20600</v>
      </c>
      <c r="J148">
        <f t="shared" si="18"/>
        <v>20600</v>
      </c>
      <c r="K148">
        <v>1400</v>
      </c>
      <c r="L148">
        <v>2400</v>
      </c>
    </row>
    <row r="151" spans="1:33" x14ac:dyDescent="0.3">
      <c r="A151" s="21" t="s">
        <v>581</v>
      </c>
      <c r="B151" s="18"/>
      <c r="C151" t="s">
        <v>595</v>
      </c>
    </row>
    <row r="152" spans="1:33" x14ac:dyDescent="0.3">
      <c r="A152" t="s">
        <v>582</v>
      </c>
      <c r="W152" t="s">
        <v>1</v>
      </c>
      <c r="X152" t="s">
        <v>580</v>
      </c>
    </row>
    <row r="153" spans="1:33" x14ac:dyDescent="0.3">
      <c r="A153" t="s">
        <v>354</v>
      </c>
      <c r="B153" t="s">
        <v>241</v>
      </c>
      <c r="O153" t="s">
        <v>433</v>
      </c>
      <c r="P153" t="s">
        <v>585</v>
      </c>
      <c r="Q153" t="s">
        <v>439</v>
      </c>
      <c r="R153" t="s">
        <v>592</v>
      </c>
      <c r="S153" t="s">
        <v>593</v>
      </c>
      <c r="T153" t="s">
        <v>594</v>
      </c>
      <c r="U153" t="s">
        <v>258</v>
      </c>
      <c r="W153" s="2" t="s">
        <v>578</v>
      </c>
    </row>
    <row r="154" spans="1:33" x14ac:dyDescent="0.3">
      <c r="O154">
        <v>0</v>
      </c>
      <c r="P154">
        <f>Q154</f>
        <v>1773000</v>
      </c>
      <c r="Q154">
        <f t="shared" ref="Q154:Q164" si="19">X155</f>
        <v>1773000</v>
      </c>
      <c r="R154">
        <f t="shared" ref="R154:R164" si="20">AD155</f>
        <v>0</v>
      </c>
      <c r="S154">
        <f>Q154/P154</f>
        <v>1</v>
      </c>
      <c r="T154">
        <f>S154</f>
        <v>1</v>
      </c>
      <c r="U154" t="e">
        <f>#REF!</f>
        <v>#REF!</v>
      </c>
      <c r="W154" t="s">
        <v>373</v>
      </c>
      <c r="AC154" t="s">
        <v>579</v>
      </c>
    </row>
    <row r="155" spans="1:33" x14ac:dyDescent="0.3">
      <c r="O155">
        <v>1</v>
      </c>
      <c r="P155">
        <f>Q154</f>
        <v>1773000</v>
      </c>
      <c r="Q155">
        <f t="shared" si="19"/>
        <v>1758142</v>
      </c>
      <c r="R155">
        <f t="shared" si="20"/>
        <v>14858</v>
      </c>
      <c r="S155">
        <f t="shared" ref="S155:S164" si="21">Q155/P155</f>
        <v>0.99161985335589398</v>
      </c>
      <c r="T155">
        <f>S155*T154</f>
        <v>0.99161985335589398</v>
      </c>
      <c r="U155" t="e">
        <f>#REF!</f>
        <v>#REF!</v>
      </c>
      <c r="W155">
        <v>0</v>
      </c>
      <c r="X155">
        <v>1773000</v>
      </c>
      <c r="Y155">
        <v>0</v>
      </c>
      <c r="Z155" t="s">
        <v>374</v>
      </c>
      <c r="AA155" t="s">
        <v>374</v>
      </c>
      <c r="AC155">
        <v>0</v>
      </c>
      <c r="AD155">
        <v>0</v>
      </c>
      <c r="AE155" t="s">
        <v>566</v>
      </c>
    </row>
    <row r="156" spans="1:33" x14ac:dyDescent="0.3">
      <c r="A156" t="s">
        <v>583</v>
      </c>
      <c r="O156">
        <v>2</v>
      </c>
      <c r="P156">
        <f>SUM(Q156:R156)</f>
        <v>1758141.97</v>
      </c>
      <c r="Q156">
        <f t="shared" si="19"/>
        <v>1741816</v>
      </c>
      <c r="R156">
        <f t="shared" si="20"/>
        <v>16325.97</v>
      </c>
      <c r="S156">
        <f t="shared" si="21"/>
        <v>0.99071407754403362</v>
      </c>
      <c r="T156">
        <f t="shared" ref="T156:T164" si="22">S156*T155</f>
        <v>0.98241174829183442</v>
      </c>
      <c r="U156" t="e">
        <f>#REF!</f>
        <v>#REF!</v>
      </c>
      <c r="W156">
        <v>1</v>
      </c>
      <c r="X156">
        <v>1758142</v>
      </c>
      <c r="Y156">
        <v>14.10885</v>
      </c>
      <c r="Z156">
        <v>1758114</v>
      </c>
      <c r="AA156">
        <v>1758170</v>
      </c>
      <c r="AC156">
        <v>1</v>
      </c>
      <c r="AD156">
        <v>14858</v>
      </c>
      <c r="AE156">
        <v>14.10885</v>
      </c>
      <c r="AF156">
        <v>14830.33</v>
      </c>
      <c r="AG156">
        <v>763.2029</v>
      </c>
    </row>
    <row r="157" spans="1:33" x14ac:dyDescent="0.3">
      <c r="A157" t="s">
        <v>584</v>
      </c>
      <c r="O157">
        <v>3</v>
      </c>
      <c r="P157">
        <f t="shared" ref="P157:P164" si="23">SUM(Q157:R157)</f>
        <v>1741816.23</v>
      </c>
      <c r="Q157">
        <f t="shared" si="19"/>
        <v>1724348</v>
      </c>
      <c r="R157">
        <f t="shared" si="20"/>
        <v>17468.23</v>
      </c>
      <c r="S157">
        <f t="shared" si="21"/>
        <v>0.98997125546361453</v>
      </c>
      <c r="T157">
        <f t="shared" si="22"/>
        <v>0.97255939183867179</v>
      </c>
      <c r="U157" t="e">
        <f>#REF!</f>
        <v>#REF!</v>
      </c>
      <c r="W157">
        <v>2</v>
      </c>
      <c r="X157">
        <v>1741816</v>
      </c>
      <c r="Y157">
        <v>25.05857</v>
      </c>
      <c r="Z157">
        <v>1741767</v>
      </c>
      <c r="AA157">
        <v>1741865</v>
      </c>
      <c r="AC157">
        <v>2</v>
      </c>
      <c r="AD157">
        <v>16325.97</v>
      </c>
      <c r="AE157">
        <v>22.45289</v>
      </c>
      <c r="AF157">
        <v>16281.92</v>
      </c>
      <c r="AG157">
        <v>765.15859999999998</v>
      </c>
    </row>
    <row r="158" spans="1:33" x14ac:dyDescent="0.3">
      <c r="A158" t="s">
        <v>568</v>
      </c>
      <c r="B158" t="s">
        <v>585</v>
      </c>
      <c r="C158" t="s">
        <v>586</v>
      </c>
      <c r="D158" t="s">
        <v>587</v>
      </c>
      <c r="E158" t="s">
        <v>588</v>
      </c>
      <c r="F158" t="s">
        <v>589</v>
      </c>
      <c r="G158" t="s">
        <v>590</v>
      </c>
      <c r="H158" t="s">
        <v>591</v>
      </c>
      <c r="I158" t="s">
        <v>377</v>
      </c>
      <c r="O158">
        <v>4</v>
      </c>
      <c r="P158">
        <f t="shared" si="23"/>
        <v>1724347.67</v>
      </c>
      <c r="Q158">
        <f t="shared" si="19"/>
        <v>1705668</v>
      </c>
      <c r="R158">
        <f t="shared" si="20"/>
        <v>18679.669999999998</v>
      </c>
      <c r="S158">
        <f t="shared" si="21"/>
        <v>0.98916710920599904</v>
      </c>
      <c r="T158">
        <f t="shared" si="22"/>
        <v>0.96202376215620344</v>
      </c>
      <c r="U158" t="e">
        <f>#REF!</f>
        <v>#REF!</v>
      </c>
      <c r="W158">
        <v>3</v>
      </c>
      <c r="X158">
        <v>1724348</v>
      </c>
      <c r="Y158">
        <v>35.572220000000002</v>
      </c>
      <c r="Z158">
        <v>1724278</v>
      </c>
      <c r="AA158">
        <v>1724418</v>
      </c>
      <c r="AC158">
        <v>3</v>
      </c>
      <c r="AD158">
        <v>17468.23</v>
      </c>
      <c r="AE158">
        <v>25.411809999999999</v>
      </c>
      <c r="AF158">
        <v>17418.39</v>
      </c>
      <c r="AG158">
        <v>757.45569999999998</v>
      </c>
    </row>
    <row r="159" spans="1:33" x14ac:dyDescent="0.3">
      <c r="A159">
        <v>0</v>
      </c>
      <c r="B159">
        <v>1773</v>
      </c>
      <c r="C159">
        <v>0</v>
      </c>
      <c r="D159">
        <v>0</v>
      </c>
      <c r="F159">
        <v>0</v>
      </c>
      <c r="G159">
        <v>1</v>
      </c>
      <c r="H159">
        <v>1</v>
      </c>
      <c r="I159">
        <f>T154</f>
        <v>1</v>
      </c>
      <c r="O159">
        <v>5</v>
      </c>
      <c r="P159">
        <f t="shared" si="23"/>
        <v>1705668.07</v>
      </c>
      <c r="Q159">
        <f t="shared" si="19"/>
        <v>1685970</v>
      </c>
      <c r="R159">
        <f t="shared" si="20"/>
        <v>19698.07</v>
      </c>
      <c r="S159">
        <f t="shared" si="21"/>
        <v>0.98845140485041727</v>
      </c>
      <c r="T159">
        <f t="shared" si="22"/>
        <v>0.95091373920278299</v>
      </c>
      <c r="U159" t="e">
        <f>#REF!</f>
        <v>#REF!</v>
      </c>
      <c r="W159">
        <v>4</v>
      </c>
      <c r="X159">
        <v>1705668</v>
      </c>
      <c r="Y159">
        <v>46.092010000000002</v>
      </c>
      <c r="Z159">
        <v>1705578</v>
      </c>
      <c r="AA159">
        <v>1705759</v>
      </c>
      <c r="AC159">
        <v>4</v>
      </c>
      <c r="AD159">
        <v>18679.669999999998</v>
      </c>
      <c r="AE159">
        <v>26.69256</v>
      </c>
      <c r="AF159">
        <v>18627.310000000001</v>
      </c>
      <c r="AG159">
        <v>758.50059999999996</v>
      </c>
    </row>
    <row r="160" spans="1:33" x14ac:dyDescent="0.3">
      <c r="A160">
        <v>1</v>
      </c>
      <c r="B160">
        <v>1773</v>
      </c>
      <c r="C160">
        <v>13</v>
      </c>
      <c r="D160">
        <v>410</v>
      </c>
      <c r="E160">
        <v>1568</v>
      </c>
      <c r="F160">
        <v>8.2908163265306128E-3</v>
      </c>
      <c r="G160">
        <v>0.99170918367346939</v>
      </c>
      <c r="H160">
        <v>0.99170918367346939</v>
      </c>
      <c r="I160">
        <f>T156</f>
        <v>0.98241174829183442</v>
      </c>
      <c r="O160">
        <v>6</v>
      </c>
      <c r="P160">
        <f t="shared" si="23"/>
        <v>1685970.03</v>
      </c>
      <c r="Q160">
        <f t="shared" si="19"/>
        <v>1665562</v>
      </c>
      <c r="R160">
        <f t="shared" si="20"/>
        <v>20408.03</v>
      </c>
      <c r="S160">
        <f t="shared" si="21"/>
        <v>0.9878953779504609</v>
      </c>
      <c r="T160">
        <f t="shared" si="22"/>
        <v>0.93940328778801929</v>
      </c>
      <c r="U160" t="e">
        <f>#REF!</f>
        <v>#REF!</v>
      </c>
      <c r="W160">
        <v>5</v>
      </c>
      <c r="X160">
        <v>1685970</v>
      </c>
      <c r="Y160">
        <v>56.208269999999999</v>
      </c>
      <c r="Z160">
        <v>1685860</v>
      </c>
      <c r="AA160">
        <v>1686080</v>
      </c>
      <c r="AC160">
        <v>5</v>
      </c>
      <c r="AD160">
        <v>19698.07</v>
      </c>
      <c r="AE160">
        <v>23.068760000000001</v>
      </c>
      <c r="AF160">
        <v>19652.82</v>
      </c>
      <c r="AG160">
        <v>753.83870000000002</v>
      </c>
    </row>
    <row r="161" spans="1:33" x14ac:dyDescent="0.3">
      <c r="A161">
        <v>2</v>
      </c>
      <c r="B161">
        <v>1350</v>
      </c>
      <c r="C161">
        <v>13</v>
      </c>
      <c r="D161">
        <v>443</v>
      </c>
      <c r="E161">
        <v>1128.5</v>
      </c>
      <c r="F161">
        <v>1.1519716437749225E-2</v>
      </c>
      <c r="G161">
        <v>0.98848028356225082</v>
      </c>
      <c r="H161">
        <v>0.98028497508883927</v>
      </c>
      <c r="I161">
        <f>T156</f>
        <v>0.98241174829183442</v>
      </c>
      <c r="O161">
        <v>7</v>
      </c>
      <c r="P161">
        <f t="shared" si="23"/>
        <v>1665561.7</v>
      </c>
      <c r="Q161">
        <f t="shared" si="19"/>
        <v>1643949</v>
      </c>
      <c r="R161">
        <f t="shared" si="20"/>
        <v>21612.7</v>
      </c>
      <c r="S161">
        <f t="shared" si="21"/>
        <v>0.98702377702369115</v>
      </c>
      <c r="T161">
        <f t="shared" si="22"/>
        <v>0.92721338126100428</v>
      </c>
      <c r="U161" t="e">
        <f>#REF!</f>
        <v>#REF!</v>
      </c>
      <c r="W161">
        <v>6</v>
      </c>
      <c r="X161">
        <v>1665562</v>
      </c>
      <c r="Y161">
        <v>64.690780000000004</v>
      </c>
      <c r="Z161">
        <v>1665435</v>
      </c>
      <c r="AA161">
        <v>1665689</v>
      </c>
      <c r="AC161">
        <v>6</v>
      </c>
      <c r="AD161">
        <v>20408.03</v>
      </c>
      <c r="AE161">
        <v>25.124680000000001</v>
      </c>
      <c r="AF161">
        <v>20358.75</v>
      </c>
      <c r="AG161">
        <v>744.90869999999995</v>
      </c>
    </row>
    <row r="162" spans="1:33" x14ac:dyDescent="0.3">
      <c r="A162">
        <v>4</v>
      </c>
      <c r="B162">
        <v>894</v>
      </c>
      <c r="C162">
        <v>10</v>
      </c>
      <c r="D162">
        <v>269</v>
      </c>
      <c r="E162">
        <v>759.5</v>
      </c>
      <c r="F162">
        <v>1.3166556945358789E-2</v>
      </c>
      <c r="G162">
        <v>0.98683344305464116</v>
      </c>
      <c r="H162">
        <v>0.9673779971416524</v>
      </c>
      <c r="I162">
        <f>T158</f>
        <v>0.96202376215620344</v>
      </c>
      <c r="O162">
        <v>8</v>
      </c>
      <c r="P162">
        <f t="shared" si="23"/>
        <v>1643949.27</v>
      </c>
      <c r="Q162">
        <f t="shared" si="19"/>
        <v>1621523</v>
      </c>
      <c r="R162">
        <f t="shared" si="20"/>
        <v>22426.27</v>
      </c>
      <c r="S162">
        <f t="shared" si="21"/>
        <v>0.986358295593878</v>
      </c>
      <c r="T162">
        <f t="shared" si="22"/>
        <v>0.91456461039244075</v>
      </c>
      <c r="U162" t="e">
        <f>#REF!</f>
        <v>#REF!</v>
      </c>
      <c r="W162">
        <v>7</v>
      </c>
      <c r="X162">
        <v>1643949</v>
      </c>
      <c r="Y162">
        <v>71.174750000000003</v>
      </c>
      <c r="Z162">
        <v>1643810</v>
      </c>
      <c r="AA162">
        <v>1644089</v>
      </c>
      <c r="AC162">
        <v>7</v>
      </c>
      <c r="AD162">
        <v>21612.7</v>
      </c>
      <c r="AE162">
        <v>29.217459999999999</v>
      </c>
      <c r="AF162">
        <v>21555.39</v>
      </c>
      <c r="AG162">
        <v>754.30349999999999</v>
      </c>
    </row>
    <row r="163" spans="1:33" x14ac:dyDescent="0.3">
      <c r="A163">
        <v>6</v>
      </c>
      <c r="B163">
        <v>615</v>
      </c>
      <c r="C163">
        <v>9</v>
      </c>
      <c r="D163">
        <v>266</v>
      </c>
      <c r="E163">
        <v>482</v>
      </c>
      <c r="F163">
        <v>1.8672199170124481E-2</v>
      </c>
      <c r="G163">
        <v>0.98132780082987547</v>
      </c>
      <c r="H163">
        <v>0.94931492250622729</v>
      </c>
      <c r="I163">
        <f>T160</f>
        <v>0.93940328778801929</v>
      </c>
      <c r="O163">
        <v>9</v>
      </c>
      <c r="P163">
        <f t="shared" si="23"/>
        <v>1621522.9</v>
      </c>
      <c r="Q163">
        <f t="shared" si="19"/>
        <v>1598254</v>
      </c>
      <c r="R163">
        <f t="shared" si="20"/>
        <v>23268.9</v>
      </c>
      <c r="S163">
        <f t="shared" si="21"/>
        <v>0.98564997139417521</v>
      </c>
      <c r="T163">
        <f t="shared" si="22"/>
        <v>0.90144058207143418</v>
      </c>
      <c r="U163" t="e">
        <f>#REF!</f>
        <v>#REF!</v>
      </c>
      <c r="W163">
        <v>8</v>
      </c>
      <c r="X163">
        <v>1621523</v>
      </c>
      <c r="Y163">
        <v>79.162109999999998</v>
      </c>
      <c r="Z163">
        <v>1621368</v>
      </c>
      <c r="AA163">
        <v>1621678</v>
      </c>
      <c r="AC163">
        <v>8</v>
      </c>
      <c r="AD163">
        <v>22426.27</v>
      </c>
      <c r="AE163">
        <v>26.591069999999998</v>
      </c>
      <c r="AF163">
        <v>22374.11</v>
      </c>
      <c r="AG163">
        <v>741.97190000000001</v>
      </c>
    </row>
    <row r="164" spans="1:33" x14ac:dyDescent="0.3">
      <c r="A164">
        <v>8</v>
      </c>
      <c r="B164">
        <v>340</v>
      </c>
      <c r="C164">
        <v>2</v>
      </c>
      <c r="D164">
        <v>338</v>
      </c>
      <c r="E164">
        <v>171</v>
      </c>
      <c r="F164">
        <v>1.1695906432748537E-2</v>
      </c>
      <c r="G164">
        <v>0.98830409356725146</v>
      </c>
      <c r="H164">
        <v>0.93821182399738257</v>
      </c>
      <c r="I164">
        <f>T162</f>
        <v>0.91456461039244075</v>
      </c>
      <c r="O164">
        <v>10</v>
      </c>
      <c r="P164">
        <f t="shared" si="23"/>
        <v>1598254.13</v>
      </c>
      <c r="Q164">
        <f t="shared" si="19"/>
        <v>1574082</v>
      </c>
      <c r="R164">
        <f t="shared" si="20"/>
        <v>24172.13</v>
      </c>
      <c r="S164">
        <f t="shared" si="21"/>
        <v>0.98487591582197265</v>
      </c>
      <c r="T164">
        <f t="shared" si="22"/>
        <v>0.88780711882669583</v>
      </c>
      <c r="U164" t="e">
        <f>#REF!</f>
        <v>#REF!</v>
      </c>
      <c r="W164">
        <v>9</v>
      </c>
      <c r="X164">
        <v>1598254</v>
      </c>
      <c r="Y164">
        <v>75.800799999999995</v>
      </c>
      <c r="Z164">
        <v>1598105</v>
      </c>
      <c r="AA164">
        <v>1598403</v>
      </c>
      <c r="AC164">
        <v>9</v>
      </c>
      <c r="AD164">
        <v>23268.9</v>
      </c>
      <c r="AE164">
        <v>30.450800000000001</v>
      </c>
      <c r="AF164">
        <v>23209.17</v>
      </c>
      <c r="AG164">
        <v>738.75300000000004</v>
      </c>
    </row>
    <row r="165" spans="1:33" x14ac:dyDescent="0.3">
      <c r="A165">
        <v>10</v>
      </c>
      <c r="P165">
        <f>SUM(P155:P162)</f>
        <v>13698454.939999998</v>
      </c>
      <c r="R165">
        <f>SUM(R155:R162)</f>
        <v>151476.94</v>
      </c>
      <c r="S165">
        <f>R165/P165</f>
        <v>1.1057958044427456E-2</v>
      </c>
      <c r="U165" t="e">
        <f>SUM(U155:U162)</f>
        <v>#REF!</v>
      </c>
      <c r="W165">
        <v>10</v>
      </c>
      <c r="X165">
        <v>1574082</v>
      </c>
      <c r="Y165">
        <v>76.802199999999999</v>
      </c>
      <c r="Z165">
        <v>1573931</v>
      </c>
      <c r="AA165">
        <v>1574233</v>
      </c>
      <c r="AC165">
        <v>10</v>
      </c>
      <c r="AD165">
        <v>24172.13</v>
      </c>
      <c r="AE165">
        <v>24.733419999999999</v>
      </c>
      <c r="AF165">
        <v>24123.62</v>
      </c>
      <c r="AG165">
        <v>724.17380000000003</v>
      </c>
    </row>
    <row r="167" spans="1:33" x14ac:dyDescent="0.3">
      <c r="A167" t="s">
        <v>598</v>
      </c>
    </row>
    <row r="168" spans="1:33" x14ac:dyDescent="0.3">
      <c r="A168" s="25" t="s">
        <v>596</v>
      </c>
      <c r="B168">
        <v>9</v>
      </c>
      <c r="C168">
        <v>8120</v>
      </c>
      <c r="D168">
        <f>B168/C168</f>
        <v>1.1083743842364533E-3</v>
      </c>
      <c r="E168">
        <f>SQRT(B168/C168^2)</f>
        <v>3.6945812807881776E-4</v>
      </c>
      <c r="F168">
        <f>D168-1.96*E168</f>
        <v>3.8423645320197046E-4</v>
      </c>
      <c r="G168">
        <f>D168+1.96*E168</f>
        <v>1.8325123152709362E-3</v>
      </c>
    </row>
    <row r="169" spans="1:33" x14ac:dyDescent="0.3">
      <c r="A169" s="25" t="s">
        <v>597</v>
      </c>
      <c r="B169" t="e">
        <f>U165</f>
        <v>#REF!</v>
      </c>
      <c r="C169">
        <f>P165</f>
        <v>13698454.939999998</v>
      </c>
      <c r="D169" t="e">
        <f>B169/C169</f>
        <v>#REF!</v>
      </c>
    </row>
    <row r="170" spans="1:33" x14ac:dyDescent="0.3">
      <c r="A170" s="25"/>
    </row>
    <row r="173" spans="1:33" x14ac:dyDescent="0.3">
      <c r="A173" s="21" t="s">
        <v>677</v>
      </c>
      <c r="B173" s="21"/>
    </row>
    <row r="175" spans="1:33" x14ac:dyDescent="0.3">
      <c r="A175" s="21" t="s">
        <v>684</v>
      </c>
      <c r="B175" s="18"/>
    </row>
    <row r="176" spans="1:33" x14ac:dyDescent="0.3">
      <c r="A176" t="s">
        <v>679</v>
      </c>
    </row>
    <row r="177" spans="1:34" x14ac:dyDescent="0.3">
      <c r="A177" s="2" t="s">
        <v>680</v>
      </c>
    </row>
    <row r="178" spans="1:34" x14ac:dyDescent="0.3">
      <c r="A178" t="s">
        <v>433</v>
      </c>
      <c r="B178" t="s">
        <v>678</v>
      </c>
      <c r="C178" t="s">
        <v>618</v>
      </c>
      <c r="D178" t="s">
        <v>619</v>
      </c>
      <c r="F178" t="s">
        <v>433</v>
      </c>
      <c r="G178" t="s">
        <v>678</v>
      </c>
      <c r="H178" t="s">
        <v>618</v>
      </c>
      <c r="I178" t="s">
        <v>619</v>
      </c>
      <c r="K178" t="s">
        <v>433</v>
      </c>
      <c r="L178" t="s">
        <v>678</v>
      </c>
      <c r="M178" t="s">
        <v>618</v>
      </c>
      <c r="N178" t="s">
        <v>619</v>
      </c>
    </row>
    <row r="179" spans="1:34" x14ac:dyDescent="0.3">
      <c r="C179" t="s">
        <v>140</v>
      </c>
      <c r="D179" t="s">
        <v>620</v>
      </c>
      <c r="H179" t="s">
        <v>140</v>
      </c>
      <c r="I179" t="s">
        <v>620</v>
      </c>
      <c r="M179" t="s">
        <v>140</v>
      </c>
      <c r="N179" t="s">
        <v>620</v>
      </c>
      <c r="Y179" t="s">
        <v>433</v>
      </c>
      <c r="Z179" t="s">
        <v>412</v>
      </c>
      <c r="AA179" t="s">
        <v>694</v>
      </c>
      <c r="AB179" t="s">
        <v>695</v>
      </c>
      <c r="AE179" t="s">
        <v>433</v>
      </c>
      <c r="AF179" t="s">
        <v>412</v>
      </c>
      <c r="AG179" t="s">
        <v>694</v>
      </c>
      <c r="AH179" t="s">
        <v>695</v>
      </c>
    </row>
    <row r="180" spans="1:34" x14ac:dyDescent="0.3">
      <c r="A180" t="s">
        <v>433</v>
      </c>
      <c r="C180" t="s">
        <v>682</v>
      </c>
      <c r="D180" t="s">
        <v>682</v>
      </c>
      <c r="H180" t="s">
        <v>681</v>
      </c>
      <c r="I180" t="s">
        <v>681</v>
      </c>
      <c r="M180" t="s">
        <v>174</v>
      </c>
      <c r="N180" t="s">
        <v>174</v>
      </c>
    </row>
    <row r="181" spans="1:34" x14ac:dyDescent="0.3">
      <c r="A181" s="54">
        <v>2020</v>
      </c>
      <c r="B181">
        <v>0.33731644999999999</v>
      </c>
      <c r="C181">
        <f>AB181</f>
        <v>86222896</v>
      </c>
      <c r="D181">
        <f>AH181</f>
        <v>14886400</v>
      </c>
      <c r="F181">
        <v>20</v>
      </c>
      <c r="G181">
        <v>0.33603633999999999</v>
      </c>
      <c r="H181">
        <f>AA181</f>
        <v>85986000</v>
      </c>
      <c r="I181">
        <f>AG181</f>
        <v>14861000</v>
      </c>
      <c r="K181">
        <v>20</v>
      </c>
      <c r="L181">
        <v>0.33605964999999999</v>
      </c>
      <c r="M181">
        <f>Z181</f>
        <v>86222896</v>
      </c>
      <c r="N181">
        <f>AF181</f>
        <v>14886400</v>
      </c>
      <c r="Y181">
        <v>20</v>
      </c>
      <c r="Z181">
        <v>86222896</v>
      </c>
      <c r="AA181">
        <v>85986000</v>
      </c>
      <c r="AB181">
        <v>86222896</v>
      </c>
      <c r="AE181">
        <v>20</v>
      </c>
      <c r="AF181">
        <v>14886400</v>
      </c>
      <c r="AG181">
        <v>14861000</v>
      </c>
      <c r="AH181">
        <v>14886400</v>
      </c>
    </row>
    <row r="182" spans="1:34" x14ac:dyDescent="0.3">
      <c r="A182">
        <v>2021</v>
      </c>
      <c r="B182">
        <v>0.34043667999999999</v>
      </c>
      <c r="C182">
        <f>AB182</f>
        <v>87661104</v>
      </c>
      <c r="D182">
        <f>AH182</f>
        <v>15236400</v>
      </c>
      <c r="F182">
        <v>21</v>
      </c>
      <c r="G182">
        <v>0.33861305000000003</v>
      </c>
      <c r="H182">
        <f t="shared" ref="H182:H211" si="24">AA182</f>
        <v>87298496</v>
      </c>
      <c r="I182">
        <f t="shared" ref="I182:I211" si="25">AG182</f>
        <v>15202300</v>
      </c>
      <c r="K182">
        <v>21</v>
      </c>
      <c r="L182">
        <v>0.33859865</v>
      </c>
      <c r="M182">
        <f t="shared" ref="M182:M211" si="26">Z182</f>
        <v>87661104</v>
      </c>
      <c r="N182">
        <f t="shared" ref="N182:N211" si="27">AF182</f>
        <v>15236400</v>
      </c>
      <c r="Y182">
        <v>21</v>
      </c>
      <c r="Z182">
        <v>87661104</v>
      </c>
      <c r="AA182">
        <v>87298496</v>
      </c>
      <c r="AB182">
        <v>87661104</v>
      </c>
      <c r="AE182">
        <v>21</v>
      </c>
      <c r="AF182">
        <v>15236400</v>
      </c>
      <c r="AG182">
        <v>15202300</v>
      </c>
      <c r="AH182">
        <v>15236400</v>
      </c>
    </row>
    <row r="183" spans="1:34" x14ac:dyDescent="0.3">
      <c r="A183" s="54">
        <v>2022</v>
      </c>
      <c r="B183">
        <v>0.34338714999999997</v>
      </c>
      <c r="C183">
        <f t="shared" ref="C183:C211" si="28">AB183</f>
        <v>88878800</v>
      </c>
      <c r="D183">
        <f t="shared" ref="D183:D211" si="29">AH183</f>
        <v>15537600</v>
      </c>
      <c r="F183">
        <v>22</v>
      </c>
      <c r="G183">
        <v>0.34091503000000001</v>
      </c>
      <c r="H183">
        <f t="shared" si="24"/>
        <v>88319000</v>
      </c>
      <c r="I183">
        <f t="shared" si="25"/>
        <v>15485700</v>
      </c>
      <c r="K183">
        <v>22</v>
      </c>
      <c r="L183">
        <v>0.34089419999999998</v>
      </c>
      <c r="M183">
        <f t="shared" si="26"/>
        <v>88878800</v>
      </c>
      <c r="N183">
        <f t="shared" si="27"/>
        <v>15537600</v>
      </c>
      <c r="Y183">
        <v>22</v>
      </c>
      <c r="Z183">
        <v>88878800</v>
      </c>
      <c r="AA183">
        <v>88319000</v>
      </c>
      <c r="AB183">
        <v>88878800</v>
      </c>
      <c r="AE183">
        <v>22</v>
      </c>
      <c r="AF183">
        <v>15537600</v>
      </c>
      <c r="AG183">
        <v>15485700</v>
      </c>
      <c r="AH183">
        <v>15537600</v>
      </c>
    </row>
    <row r="184" spans="1:34" x14ac:dyDescent="0.3">
      <c r="A184">
        <v>2023</v>
      </c>
      <c r="B184">
        <v>0.34647123000000002</v>
      </c>
      <c r="C184">
        <f t="shared" si="28"/>
        <v>90237696</v>
      </c>
      <c r="D184">
        <f t="shared" si="29"/>
        <v>15878000</v>
      </c>
      <c r="F184">
        <v>23</v>
      </c>
      <c r="G184">
        <v>0.34325225999999998</v>
      </c>
      <c r="H184">
        <f t="shared" si="24"/>
        <v>89506000</v>
      </c>
      <c r="I184">
        <f t="shared" si="25"/>
        <v>15788500</v>
      </c>
      <c r="K184">
        <v>23</v>
      </c>
      <c r="L184">
        <v>0.34323933000000001</v>
      </c>
      <c r="M184">
        <f t="shared" si="26"/>
        <v>90237696</v>
      </c>
      <c r="N184">
        <f t="shared" si="27"/>
        <v>15878000</v>
      </c>
      <c r="Y184">
        <v>23</v>
      </c>
      <c r="Z184">
        <v>90237696</v>
      </c>
      <c r="AA184">
        <v>89506000</v>
      </c>
      <c r="AB184">
        <v>90237696</v>
      </c>
      <c r="AE184">
        <v>23</v>
      </c>
      <c r="AF184">
        <v>15878000</v>
      </c>
      <c r="AG184">
        <v>15788500</v>
      </c>
      <c r="AH184">
        <v>15878000</v>
      </c>
    </row>
    <row r="185" spans="1:34" x14ac:dyDescent="0.3">
      <c r="A185" s="54">
        <v>2024</v>
      </c>
      <c r="B185">
        <v>0.34949826000000001</v>
      </c>
      <c r="C185">
        <f t="shared" si="28"/>
        <v>91736200</v>
      </c>
      <c r="D185">
        <f t="shared" si="29"/>
        <v>16236000</v>
      </c>
      <c r="F185">
        <v>24</v>
      </c>
      <c r="G185">
        <v>0.34546356</v>
      </c>
      <c r="H185">
        <f t="shared" si="24"/>
        <v>90773296</v>
      </c>
      <c r="I185">
        <f t="shared" si="25"/>
        <v>16123600</v>
      </c>
      <c r="K185">
        <v>24</v>
      </c>
      <c r="L185">
        <v>0.34544813000000002</v>
      </c>
      <c r="M185">
        <f t="shared" si="26"/>
        <v>91736200</v>
      </c>
      <c r="N185">
        <f t="shared" si="27"/>
        <v>16236000</v>
      </c>
      <c r="Y185">
        <v>24</v>
      </c>
      <c r="Z185">
        <v>91736200</v>
      </c>
      <c r="AA185">
        <v>90773296</v>
      </c>
      <c r="AB185">
        <v>91736200</v>
      </c>
      <c r="AE185">
        <v>24</v>
      </c>
      <c r="AF185">
        <v>16236000</v>
      </c>
      <c r="AG185">
        <v>16123600</v>
      </c>
      <c r="AH185">
        <v>16236000</v>
      </c>
    </row>
    <row r="186" spans="1:34" x14ac:dyDescent="0.3">
      <c r="A186">
        <v>2025</v>
      </c>
      <c r="B186">
        <v>0.35245946</v>
      </c>
      <c r="C186">
        <f t="shared" si="28"/>
        <v>93363696</v>
      </c>
      <c r="D186">
        <f t="shared" si="29"/>
        <v>16605600</v>
      </c>
      <c r="F186">
        <v>25</v>
      </c>
      <c r="G186">
        <v>0.34753384999999998</v>
      </c>
      <c r="H186">
        <f t="shared" si="24"/>
        <v>92154800</v>
      </c>
      <c r="I186">
        <f t="shared" si="25"/>
        <v>16442500</v>
      </c>
      <c r="K186">
        <v>25</v>
      </c>
      <c r="L186">
        <v>0.34748506000000001</v>
      </c>
      <c r="M186">
        <f t="shared" si="26"/>
        <v>93363696</v>
      </c>
      <c r="N186">
        <f t="shared" si="27"/>
        <v>16605600</v>
      </c>
      <c r="Y186">
        <v>25</v>
      </c>
      <c r="Z186">
        <v>93363696</v>
      </c>
      <c r="AA186">
        <v>92154800</v>
      </c>
      <c r="AB186">
        <v>93363696</v>
      </c>
      <c r="AE186">
        <v>25</v>
      </c>
      <c r="AF186">
        <v>16605600</v>
      </c>
      <c r="AG186">
        <v>16442500</v>
      </c>
      <c r="AH186">
        <v>16605600</v>
      </c>
    </row>
    <row r="187" spans="1:34" x14ac:dyDescent="0.3">
      <c r="A187" s="54">
        <v>2026</v>
      </c>
      <c r="B187">
        <v>0.35535334000000002</v>
      </c>
      <c r="C187">
        <f t="shared" si="28"/>
        <v>94977400</v>
      </c>
      <c r="D187">
        <f t="shared" si="29"/>
        <v>16974000</v>
      </c>
      <c r="F187">
        <v>26</v>
      </c>
      <c r="G187">
        <v>0.34946698999999998</v>
      </c>
      <c r="H187">
        <f t="shared" si="24"/>
        <v>93497296</v>
      </c>
      <c r="I187">
        <f t="shared" si="25"/>
        <v>16766600</v>
      </c>
      <c r="K187">
        <v>26</v>
      </c>
      <c r="L187">
        <v>0.34941185000000002</v>
      </c>
      <c r="M187">
        <f t="shared" si="26"/>
        <v>94977400</v>
      </c>
      <c r="N187">
        <f t="shared" si="27"/>
        <v>16974000</v>
      </c>
      <c r="Y187">
        <v>26</v>
      </c>
      <c r="Z187">
        <v>94977400</v>
      </c>
      <c r="AA187">
        <v>93497296</v>
      </c>
      <c r="AB187">
        <v>94977400</v>
      </c>
      <c r="AE187">
        <v>26</v>
      </c>
      <c r="AF187">
        <v>16974000</v>
      </c>
      <c r="AG187">
        <v>16766600</v>
      </c>
      <c r="AH187">
        <v>16974000</v>
      </c>
    </row>
    <row r="188" spans="1:34" x14ac:dyDescent="0.3">
      <c r="A188">
        <v>2027</v>
      </c>
      <c r="B188">
        <v>0.35818731999999998</v>
      </c>
      <c r="C188">
        <f t="shared" si="28"/>
        <v>96540496</v>
      </c>
      <c r="D188">
        <f t="shared" si="29"/>
        <v>17311600</v>
      </c>
      <c r="F188">
        <v>27</v>
      </c>
      <c r="G188">
        <v>0.35122492999999999</v>
      </c>
      <c r="H188">
        <f t="shared" si="24"/>
        <v>94789104</v>
      </c>
      <c r="I188">
        <f t="shared" si="25"/>
        <v>17065900</v>
      </c>
      <c r="K188">
        <v>27</v>
      </c>
      <c r="L188">
        <v>0.35119210000000001</v>
      </c>
      <c r="M188">
        <f t="shared" si="26"/>
        <v>96540496</v>
      </c>
      <c r="N188">
        <f t="shared" si="27"/>
        <v>17311600</v>
      </c>
      <c r="Y188">
        <v>27</v>
      </c>
      <c r="Z188">
        <v>96540496</v>
      </c>
      <c r="AA188">
        <v>94789104</v>
      </c>
      <c r="AB188">
        <v>96540496</v>
      </c>
      <c r="AE188">
        <v>27</v>
      </c>
      <c r="AF188">
        <v>17311600</v>
      </c>
      <c r="AG188">
        <v>17065900</v>
      </c>
      <c r="AH188">
        <v>17311600</v>
      </c>
    </row>
    <row r="189" spans="1:34" x14ac:dyDescent="0.3">
      <c r="A189" s="54">
        <v>2028</v>
      </c>
      <c r="B189">
        <v>0.36100774000000002</v>
      </c>
      <c r="C189">
        <f t="shared" si="28"/>
        <v>98157904</v>
      </c>
      <c r="D189">
        <f t="shared" si="29"/>
        <v>17679700</v>
      </c>
      <c r="F189">
        <v>28</v>
      </c>
      <c r="G189">
        <v>0.35289783000000002</v>
      </c>
      <c r="H189">
        <f t="shared" si="24"/>
        <v>96001200</v>
      </c>
      <c r="I189">
        <f t="shared" si="25"/>
        <v>17354400</v>
      </c>
      <c r="K189">
        <v>28</v>
      </c>
      <c r="L189">
        <v>0.35287352</v>
      </c>
      <c r="M189">
        <f t="shared" si="26"/>
        <v>98157904</v>
      </c>
      <c r="N189">
        <f t="shared" si="27"/>
        <v>17679700</v>
      </c>
      <c r="Y189">
        <v>28</v>
      </c>
      <c r="Z189">
        <v>98157904</v>
      </c>
      <c r="AA189">
        <v>96001200</v>
      </c>
      <c r="AB189">
        <v>98157904</v>
      </c>
      <c r="AE189">
        <v>28</v>
      </c>
      <c r="AF189">
        <v>17679700</v>
      </c>
      <c r="AG189">
        <v>17354400</v>
      </c>
      <c r="AH189">
        <v>17679700</v>
      </c>
    </row>
    <row r="190" spans="1:34" x14ac:dyDescent="0.3">
      <c r="A190">
        <v>2029</v>
      </c>
      <c r="B190">
        <v>0.36384643999999999</v>
      </c>
      <c r="C190">
        <f t="shared" si="28"/>
        <v>99709800</v>
      </c>
      <c r="D190">
        <f t="shared" si="29"/>
        <v>17999400</v>
      </c>
      <c r="F190">
        <v>29</v>
      </c>
      <c r="G190">
        <v>0.35451476999999998</v>
      </c>
      <c r="H190">
        <f t="shared" si="24"/>
        <v>97187504</v>
      </c>
      <c r="I190">
        <f t="shared" si="25"/>
        <v>17649700</v>
      </c>
      <c r="K190">
        <v>29</v>
      </c>
      <c r="L190">
        <v>0.35449890000000001</v>
      </c>
      <c r="M190">
        <f t="shared" si="26"/>
        <v>99709800</v>
      </c>
      <c r="N190">
        <f t="shared" si="27"/>
        <v>17999400</v>
      </c>
      <c r="Y190">
        <v>29</v>
      </c>
      <c r="Z190">
        <v>99709800</v>
      </c>
      <c r="AA190">
        <v>97187504</v>
      </c>
      <c r="AB190">
        <v>99709800</v>
      </c>
      <c r="AE190">
        <v>29</v>
      </c>
      <c r="AF190">
        <v>17999400</v>
      </c>
      <c r="AG190">
        <v>17649700</v>
      </c>
      <c r="AH190">
        <v>17999400</v>
      </c>
    </row>
    <row r="191" spans="1:34" x14ac:dyDescent="0.3">
      <c r="A191" s="54">
        <v>2030</v>
      </c>
      <c r="B191">
        <v>0.36665068000000001</v>
      </c>
      <c r="C191">
        <f t="shared" si="28"/>
        <v>101221504</v>
      </c>
      <c r="D191">
        <f t="shared" si="29"/>
        <v>18355400</v>
      </c>
      <c r="F191">
        <v>30</v>
      </c>
      <c r="G191">
        <v>0.35606191999999998</v>
      </c>
      <c r="H191">
        <f t="shared" si="24"/>
        <v>98354896</v>
      </c>
      <c r="I191">
        <f t="shared" si="25"/>
        <v>17931600</v>
      </c>
      <c r="K191">
        <v>30</v>
      </c>
      <c r="L191">
        <v>0.35602220000000001</v>
      </c>
      <c r="M191">
        <f t="shared" si="26"/>
        <v>101221504</v>
      </c>
      <c r="N191">
        <f t="shared" si="27"/>
        <v>18355400</v>
      </c>
      <c r="Y191">
        <v>30</v>
      </c>
      <c r="Z191">
        <v>101221504</v>
      </c>
      <c r="AA191">
        <v>98354896</v>
      </c>
      <c r="AB191">
        <v>101221504</v>
      </c>
      <c r="AE191">
        <v>30</v>
      </c>
      <c r="AF191">
        <v>18355400</v>
      </c>
      <c r="AG191">
        <v>17931600</v>
      </c>
      <c r="AH191">
        <v>18355400</v>
      </c>
    </row>
    <row r="192" spans="1:34" x14ac:dyDescent="0.3">
      <c r="A192">
        <v>2031</v>
      </c>
      <c r="B192">
        <v>0.36939456999999998</v>
      </c>
      <c r="C192">
        <f t="shared" si="28"/>
        <v>102649800</v>
      </c>
      <c r="D192">
        <f t="shared" si="29"/>
        <v>18662200</v>
      </c>
      <c r="F192">
        <v>31</v>
      </c>
      <c r="G192">
        <v>0.35747503000000003</v>
      </c>
      <c r="H192">
        <f t="shared" si="24"/>
        <v>99415296</v>
      </c>
      <c r="I192">
        <f t="shared" si="25"/>
        <v>18202000</v>
      </c>
      <c r="K192">
        <v>31</v>
      </c>
      <c r="L192">
        <v>0.35742277</v>
      </c>
      <c r="M192">
        <f t="shared" si="26"/>
        <v>102649800</v>
      </c>
      <c r="N192">
        <f t="shared" si="27"/>
        <v>18662200</v>
      </c>
      <c r="Y192">
        <v>31</v>
      </c>
      <c r="Z192">
        <v>102649800</v>
      </c>
      <c r="AA192">
        <v>99415296</v>
      </c>
      <c r="AB192">
        <v>102649800</v>
      </c>
      <c r="AE192">
        <v>31</v>
      </c>
      <c r="AF192">
        <v>18662200</v>
      </c>
      <c r="AG192">
        <v>18202000</v>
      </c>
      <c r="AH192">
        <v>18662200</v>
      </c>
    </row>
    <row r="193" spans="1:34" x14ac:dyDescent="0.3">
      <c r="A193" s="54">
        <v>2032</v>
      </c>
      <c r="B193">
        <v>0.37209882</v>
      </c>
      <c r="C193">
        <f t="shared" si="28"/>
        <v>104105296</v>
      </c>
      <c r="D193">
        <f t="shared" si="29"/>
        <v>18972000</v>
      </c>
      <c r="F193">
        <v>32</v>
      </c>
      <c r="G193">
        <v>0.35876279999999999</v>
      </c>
      <c r="H193">
        <f t="shared" si="24"/>
        <v>100450200</v>
      </c>
      <c r="I193">
        <f t="shared" si="25"/>
        <v>18444300</v>
      </c>
      <c r="K193">
        <v>32</v>
      </c>
      <c r="L193">
        <v>0.35870623000000001</v>
      </c>
      <c r="M193">
        <f t="shared" si="26"/>
        <v>104096600</v>
      </c>
      <c r="N193">
        <f t="shared" si="27"/>
        <v>18969200</v>
      </c>
      <c r="Y193">
        <v>32</v>
      </c>
      <c r="Z193">
        <v>104096600</v>
      </c>
      <c r="AA193">
        <v>100450200</v>
      </c>
      <c r="AB193">
        <v>104105296</v>
      </c>
      <c r="AE193">
        <v>32</v>
      </c>
      <c r="AF193">
        <v>18969200</v>
      </c>
      <c r="AG193">
        <v>18444300</v>
      </c>
      <c r="AH193">
        <v>18972000</v>
      </c>
    </row>
    <row r="194" spans="1:34" x14ac:dyDescent="0.3">
      <c r="A194">
        <v>2033</v>
      </c>
      <c r="B194">
        <v>0.3747452</v>
      </c>
      <c r="C194">
        <f t="shared" si="28"/>
        <v>105556704</v>
      </c>
      <c r="D194">
        <f t="shared" si="29"/>
        <v>19290700</v>
      </c>
      <c r="F194">
        <v>33</v>
      </c>
      <c r="G194">
        <v>0.35994228</v>
      </c>
      <c r="H194">
        <f t="shared" si="24"/>
        <v>101462096</v>
      </c>
      <c r="I194">
        <f t="shared" si="25"/>
        <v>18695500</v>
      </c>
      <c r="K194">
        <v>33</v>
      </c>
      <c r="L194">
        <v>0.35986953999999999</v>
      </c>
      <c r="M194">
        <f t="shared" si="26"/>
        <v>105451400</v>
      </c>
      <c r="N194">
        <f t="shared" si="27"/>
        <v>19278400</v>
      </c>
      <c r="Y194">
        <v>33</v>
      </c>
      <c r="Z194">
        <v>105451400</v>
      </c>
      <c r="AA194">
        <v>101462096</v>
      </c>
      <c r="AB194">
        <v>105556704</v>
      </c>
      <c r="AE194">
        <v>33</v>
      </c>
      <c r="AF194">
        <v>19278400</v>
      </c>
      <c r="AG194">
        <v>18695500</v>
      </c>
      <c r="AH194">
        <v>19290700</v>
      </c>
    </row>
    <row r="195" spans="1:34" x14ac:dyDescent="0.3">
      <c r="A195" s="54">
        <v>2034</v>
      </c>
      <c r="B195">
        <v>0.37740035999999999</v>
      </c>
      <c r="C195">
        <f t="shared" si="28"/>
        <v>107005600</v>
      </c>
      <c r="D195">
        <f t="shared" si="29"/>
        <v>19599500</v>
      </c>
      <c r="F195">
        <v>34</v>
      </c>
      <c r="G195">
        <v>0.36107981</v>
      </c>
      <c r="H195">
        <f t="shared" si="24"/>
        <v>102406896</v>
      </c>
      <c r="I195">
        <f t="shared" si="25"/>
        <v>18934000</v>
      </c>
      <c r="K195">
        <v>34</v>
      </c>
      <c r="L195">
        <v>0.36101552999999997</v>
      </c>
      <c r="M195">
        <f t="shared" si="26"/>
        <v>106810304</v>
      </c>
      <c r="N195">
        <f t="shared" si="27"/>
        <v>19557500</v>
      </c>
      <c r="Y195">
        <v>34</v>
      </c>
      <c r="Z195">
        <v>106810304</v>
      </c>
      <c r="AA195">
        <v>102406896</v>
      </c>
      <c r="AB195">
        <v>107005600</v>
      </c>
      <c r="AE195">
        <v>34</v>
      </c>
      <c r="AF195">
        <v>19557500</v>
      </c>
      <c r="AG195">
        <v>18934000</v>
      </c>
      <c r="AH195">
        <v>19599500</v>
      </c>
    </row>
    <row r="196" spans="1:34" x14ac:dyDescent="0.3">
      <c r="A196">
        <v>2035</v>
      </c>
      <c r="B196">
        <v>0.38006867999999999</v>
      </c>
      <c r="C196">
        <f t="shared" si="28"/>
        <v>108365400</v>
      </c>
      <c r="D196">
        <f t="shared" si="29"/>
        <v>19910500</v>
      </c>
      <c r="F196">
        <v>35</v>
      </c>
      <c r="G196">
        <v>0.36213577000000002</v>
      </c>
      <c r="H196">
        <f t="shared" si="24"/>
        <v>103252704</v>
      </c>
      <c r="I196">
        <f t="shared" si="25"/>
        <v>19137300</v>
      </c>
      <c r="K196">
        <v>35</v>
      </c>
      <c r="L196">
        <v>0.36212051000000001</v>
      </c>
      <c r="M196">
        <f t="shared" si="26"/>
        <v>108062704</v>
      </c>
      <c r="N196">
        <f t="shared" si="27"/>
        <v>19833600</v>
      </c>
      <c r="Y196">
        <v>35</v>
      </c>
      <c r="Z196">
        <v>108062704</v>
      </c>
      <c r="AA196">
        <v>103252704</v>
      </c>
      <c r="AB196">
        <v>108365400</v>
      </c>
      <c r="AE196">
        <v>35</v>
      </c>
      <c r="AF196">
        <v>19833600</v>
      </c>
      <c r="AG196">
        <v>19137300</v>
      </c>
      <c r="AH196">
        <v>19910500</v>
      </c>
    </row>
    <row r="197" spans="1:34" x14ac:dyDescent="0.3">
      <c r="A197" s="54">
        <v>2036</v>
      </c>
      <c r="B197">
        <v>0.38268545999999998</v>
      </c>
      <c r="C197">
        <f t="shared" si="28"/>
        <v>109698600</v>
      </c>
      <c r="D197">
        <f t="shared" si="29"/>
        <v>20176600</v>
      </c>
      <c r="F197">
        <v>36</v>
      </c>
      <c r="G197">
        <v>0.36316190999999998</v>
      </c>
      <c r="H197">
        <f t="shared" si="24"/>
        <v>104126896</v>
      </c>
      <c r="I197">
        <f t="shared" si="25"/>
        <v>19353300</v>
      </c>
      <c r="K197">
        <v>36</v>
      </c>
      <c r="L197">
        <v>0.36313318999999999</v>
      </c>
      <c r="M197">
        <f t="shared" si="26"/>
        <v>109278600</v>
      </c>
      <c r="N197">
        <f t="shared" si="27"/>
        <v>20104300</v>
      </c>
      <c r="Y197">
        <v>36</v>
      </c>
      <c r="Z197">
        <v>109278600</v>
      </c>
      <c r="AA197">
        <v>104126896</v>
      </c>
      <c r="AB197">
        <v>109698600</v>
      </c>
      <c r="AE197">
        <v>36</v>
      </c>
      <c r="AF197">
        <v>20104300</v>
      </c>
      <c r="AG197">
        <v>19353300</v>
      </c>
      <c r="AH197">
        <v>20176600</v>
      </c>
    </row>
    <row r="198" spans="1:34" x14ac:dyDescent="0.3">
      <c r="A198">
        <v>2037</v>
      </c>
      <c r="B198">
        <v>0.38529635000000001</v>
      </c>
      <c r="C198">
        <f t="shared" si="28"/>
        <v>110961000</v>
      </c>
      <c r="D198">
        <f t="shared" si="29"/>
        <v>20454700</v>
      </c>
      <c r="F198">
        <v>37</v>
      </c>
      <c r="G198">
        <v>0.36408562999999999</v>
      </c>
      <c r="H198">
        <f t="shared" si="24"/>
        <v>104917296</v>
      </c>
      <c r="I198">
        <f t="shared" si="25"/>
        <v>19545400</v>
      </c>
      <c r="K198">
        <v>37</v>
      </c>
      <c r="L198">
        <v>0.36405999999999999</v>
      </c>
      <c r="M198">
        <f t="shared" si="26"/>
        <v>110405600</v>
      </c>
      <c r="N198">
        <f t="shared" si="27"/>
        <v>20375600</v>
      </c>
      <c r="Y198">
        <v>37</v>
      </c>
      <c r="Z198">
        <v>110405600</v>
      </c>
      <c r="AA198">
        <v>104917296</v>
      </c>
      <c r="AB198">
        <v>110961000</v>
      </c>
      <c r="AE198">
        <v>37</v>
      </c>
      <c r="AF198">
        <v>20375600</v>
      </c>
      <c r="AG198">
        <v>19545400</v>
      </c>
      <c r="AH198">
        <v>20454700</v>
      </c>
    </row>
    <row r="199" spans="1:34" x14ac:dyDescent="0.3">
      <c r="A199" s="54">
        <v>2038</v>
      </c>
      <c r="B199">
        <v>0.38787222999999998</v>
      </c>
      <c r="C199">
        <f t="shared" si="28"/>
        <v>112167296</v>
      </c>
      <c r="D199">
        <f t="shared" si="29"/>
        <v>20732700</v>
      </c>
      <c r="F199">
        <v>38</v>
      </c>
      <c r="G199">
        <v>0.36496960000000001</v>
      </c>
      <c r="H199">
        <f t="shared" si="24"/>
        <v>105636496</v>
      </c>
      <c r="I199">
        <f t="shared" si="25"/>
        <v>19718500</v>
      </c>
      <c r="K199">
        <v>38</v>
      </c>
      <c r="L199">
        <v>0.36494790999999999</v>
      </c>
      <c r="M199">
        <f t="shared" si="26"/>
        <v>111476800</v>
      </c>
      <c r="N199">
        <f t="shared" si="27"/>
        <v>20607000</v>
      </c>
      <c r="Y199">
        <v>38</v>
      </c>
      <c r="Z199">
        <v>111476800</v>
      </c>
      <c r="AA199">
        <v>105636496</v>
      </c>
      <c r="AB199">
        <v>112167296</v>
      </c>
      <c r="AE199">
        <v>38</v>
      </c>
      <c r="AF199">
        <v>20607000</v>
      </c>
      <c r="AG199">
        <v>19718500</v>
      </c>
      <c r="AH199">
        <v>20732700</v>
      </c>
    </row>
    <row r="200" spans="1:34" x14ac:dyDescent="0.3">
      <c r="A200">
        <v>2039</v>
      </c>
      <c r="B200">
        <v>0.39044213999999999</v>
      </c>
      <c r="C200">
        <f t="shared" si="28"/>
        <v>113396496</v>
      </c>
      <c r="D200">
        <f t="shared" si="29"/>
        <v>21014900</v>
      </c>
      <c r="F200">
        <v>39</v>
      </c>
      <c r="G200">
        <v>0.36576266000000002</v>
      </c>
      <c r="H200">
        <f t="shared" si="24"/>
        <v>106306896</v>
      </c>
      <c r="I200">
        <f t="shared" si="25"/>
        <v>19879900</v>
      </c>
      <c r="K200">
        <v>39</v>
      </c>
      <c r="L200">
        <v>0.36574423</v>
      </c>
      <c r="M200">
        <f t="shared" si="26"/>
        <v>112491800</v>
      </c>
      <c r="N200">
        <f t="shared" si="27"/>
        <v>20866900</v>
      </c>
      <c r="Y200">
        <v>39</v>
      </c>
      <c r="Z200">
        <v>112491800</v>
      </c>
      <c r="AA200">
        <v>106306896</v>
      </c>
      <c r="AB200">
        <v>113396496</v>
      </c>
      <c r="AE200">
        <v>39</v>
      </c>
      <c r="AF200">
        <v>20866900</v>
      </c>
      <c r="AG200">
        <v>19879900</v>
      </c>
      <c r="AH200">
        <v>21014900</v>
      </c>
    </row>
    <row r="201" spans="1:34" x14ac:dyDescent="0.3">
      <c r="A201" s="54">
        <v>2040</v>
      </c>
      <c r="B201">
        <v>0.39303225000000003</v>
      </c>
      <c r="C201">
        <f t="shared" si="28"/>
        <v>114544600</v>
      </c>
      <c r="D201">
        <f t="shared" si="29"/>
        <v>21249500</v>
      </c>
      <c r="F201">
        <v>40</v>
      </c>
      <c r="G201">
        <v>0.36652845000000001</v>
      </c>
      <c r="H201">
        <f t="shared" si="24"/>
        <v>106934304</v>
      </c>
      <c r="I201">
        <f t="shared" si="25"/>
        <v>20044000</v>
      </c>
      <c r="K201">
        <v>40</v>
      </c>
      <c r="L201">
        <v>0.36654179999999997</v>
      </c>
      <c r="M201">
        <f t="shared" si="26"/>
        <v>113430200</v>
      </c>
      <c r="N201">
        <f t="shared" si="27"/>
        <v>21082200</v>
      </c>
      <c r="Y201">
        <v>40</v>
      </c>
      <c r="Z201">
        <v>113430200</v>
      </c>
      <c r="AA201">
        <v>106934304</v>
      </c>
      <c r="AB201">
        <v>114544600</v>
      </c>
      <c r="AE201">
        <v>40</v>
      </c>
      <c r="AF201">
        <v>21082200</v>
      </c>
      <c r="AG201">
        <v>20044000</v>
      </c>
      <c r="AH201">
        <v>21249500</v>
      </c>
    </row>
    <row r="202" spans="1:34" x14ac:dyDescent="0.3">
      <c r="A202">
        <v>2041</v>
      </c>
      <c r="B202">
        <v>0.39572096000000001</v>
      </c>
      <c r="C202">
        <f t="shared" si="28"/>
        <v>115657200</v>
      </c>
      <c r="D202">
        <f t="shared" si="29"/>
        <v>21484200</v>
      </c>
      <c r="F202">
        <v>41</v>
      </c>
      <c r="G202">
        <v>0.36737351000000001</v>
      </c>
      <c r="H202">
        <f t="shared" si="24"/>
        <v>107538200</v>
      </c>
      <c r="I202">
        <f t="shared" si="25"/>
        <v>20199400</v>
      </c>
      <c r="K202">
        <v>41</v>
      </c>
      <c r="L202">
        <v>0.36736675000000002</v>
      </c>
      <c r="M202">
        <f t="shared" si="26"/>
        <v>114316800</v>
      </c>
      <c r="N202">
        <f t="shared" si="27"/>
        <v>21287300</v>
      </c>
      <c r="Y202">
        <v>41</v>
      </c>
      <c r="Z202">
        <v>114316800</v>
      </c>
      <c r="AA202">
        <v>107538200</v>
      </c>
      <c r="AB202">
        <v>115657200</v>
      </c>
      <c r="AE202">
        <v>41</v>
      </c>
      <c r="AF202">
        <v>21287300</v>
      </c>
      <c r="AG202">
        <v>20199400</v>
      </c>
      <c r="AH202">
        <v>21484200</v>
      </c>
    </row>
    <row r="203" spans="1:34" x14ac:dyDescent="0.3">
      <c r="A203" s="54">
        <v>2042</v>
      </c>
      <c r="B203">
        <v>0.39865060000000002</v>
      </c>
      <c r="C203">
        <f t="shared" si="28"/>
        <v>116984096</v>
      </c>
      <c r="D203">
        <f t="shared" si="29"/>
        <v>21757900</v>
      </c>
      <c r="F203">
        <v>42</v>
      </c>
      <c r="G203">
        <v>0.36838539999999997</v>
      </c>
      <c r="H203">
        <f t="shared" si="24"/>
        <v>108308896</v>
      </c>
      <c r="I203">
        <f t="shared" si="25"/>
        <v>20388100</v>
      </c>
      <c r="K203">
        <v>42</v>
      </c>
      <c r="L203">
        <v>0.36839327999999999</v>
      </c>
      <c r="M203">
        <f t="shared" si="26"/>
        <v>115361000</v>
      </c>
      <c r="N203">
        <f t="shared" si="27"/>
        <v>21536200</v>
      </c>
      <c r="Y203">
        <v>42</v>
      </c>
      <c r="Z203">
        <v>115361000</v>
      </c>
      <c r="AA203">
        <v>108308896</v>
      </c>
      <c r="AB203">
        <v>116984096</v>
      </c>
      <c r="AE203">
        <v>42</v>
      </c>
      <c r="AF203">
        <v>21536200</v>
      </c>
      <c r="AG203">
        <v>20388100</v>
      </c>
      <c r="AH203">
        <v>21757900</v>
      </c>
    </row>
    <row r="204" spans="1:34" x14ac:dyDescent="0.3">
      <c r="A204">
        <v>2043</v>
      </c>
      <c r="B204">
        <v>0.40154972</v>
      </c>
      <c r="C204">
        <f t="shared" si="28"/>
        <v>118310000</v>
      </c>
      <c r="D204">
        <f t="shared" si="29"/>
        <v>22021800</v>
      </c>
      <c r="F204">
        <v>43</v>
      </c>
      <c r="G204">
        <v>0.36932248000000001</v>
      </c>
      <c r="H204">
        <f t="shared" si="24"/>
        <v>109002000</v>
      </c>
      <c r="I204">
        <f t="shared" si="25"/>
        <v>20585100</v>
      </c>
      <c r="K204">
        <v>43</v>
      </c>
      <c r="L204">
        <v>0.36934530999999998</v>
      </c>
      <c r="M204">
        <f t="shared" si="26"/>
        <v>116380400</v>
      </c>
      <c r="N204">
        <f t="shared" si="27"/>
        <v>21751600</v>
      </c>
      <c r="Y204">
        <v>43</v>
      </c>
      <c r="Z204">
        <v>116380400</v>
      </c>
      <c r="AA204">
        <v>109002000</v>
      </c>
      <c r="AB204">
        <v>118310000</v>
      </c>
      <c r="AE204">
        <v>43</v>
      </c>
      <c r="AF204">
        <v>21751600</v>
      </c>
      <c r="AG204">
        <v>20585100</v>
      </c>
      <c r="AH204">
        <v>22021800</v>
      </c>
    </row>
    <row r="205" spans="1:34" x14ac:dyDescent="0.3">
      <c r="A205" s="54">
        <v>2044</v>
      </c>
      <c r="B205">
        <v>0.40435922000000002</v>
      </c>
      <c r="C205">
        <f t="shared" si="28"/>
        <v>119572096</v>
      </c>
      <c r="D205">
        <f t="shared" si="29"/>
        <v>22286600</v>
      </c>
      <c r="F205">
        <v>44</v>
      </c>
      <c r="G205">
        <v>0.37017918999999999</v>
      </c>
      <c r="H205">
        <f t="shared" si="24"/>
        <v>109659904</v>
      </c>
      <c r="I205">
        <f t="shared" si="25"/>
        <v>20763900</v>
      </c>
      <c r="K205">
        <v>44</v>
      </c>
      <c r="L205">
        <v>0.37020678000000001</v>
      </c>
      <c r="M205">
        <f t="shared" si="26"/>
        <v>117339504</v>
      </c>
      <c r="N205">
        <f t="shared" si="27"/>
        <v>21977100</v>
      </c>
      <c r="Y205">
        <v>44</v>
      </c>
      <c r="Z205">
        <v>117339504</v>
      </c>
      <c r="AA205">
        <v>109659904</v>
      </c>
      <c r="AB205">
        <v>119572096</v>
      </c>
      <c r="AE205">
        <v>44</v>
      </c>
      <c r="AF205">
        <v>21977100</v>
      </c>
      <c r="AG205">
        <v>20763900</v>
      </c>
      <c r="AH205">
        <v>22286600</v>
      </c>
    </row>
    <row r="206" spans="1:34" x14ac:dyDescent="0.3">
      <c r="A206">
        <v>2045</v>
      </c>
      <c r="B206">
        <v>0.40715395999999998</v>
      </c>
      <c r="C206">
        <f t="shared" si="28"/>
        <v>120781296</v>
      </c>
      <c r="D206">
        <f t="shared" si="29"/>
        <v>22536900</v>
      </c>
      <c r="F206">
        <v>45</v>
      </c>
      <c r="G206">
        <v>0.37098333999999999</v>
      </c>
      <c r="H206">
        <f t="shared" si="24"/>
        <v>110285000</v>
      </c>
      <c r="I206">
        <f t="shared" si="25"/>
        <v>20930700</v>
      </c>
      <c r="K206">
        <v>45</v>
      </c>
      <c r="L206">
        <v>0.37102982000000001</v>
      </c>
      <c r="M206">
        <f t="shared" si="26"/>
        <v>118210496</v>
      </c>
      <c r="N206">
        <f t="shared" si="27"/>
        <v>22182500</v>
      </c>
      <c r="Y206">
        <v>45</v>
      </c>
      <c r="Z206">
        <v>118210496</v>
      </c>
      <c r="AA206">
        <v>110285000</v>
      </c>
      <c r="AB206">
        <v>120781296</v>
      </c>
      <c r="AE206">
        <v>45</v>
      </c>
      <c r="AF206">
        <v>22182500</v>
      </c>
      <c r="AG206">
        <v>20930700</v>
      </c>
      <c r="AH206">
        <v>22536900</v>
      </c>
    </row>
    <row r="207" spans="1:34" x14ac:dyDescent="0.3">
      <c r="A207" s="54">
        <v>2046</v>
      </c>
      <c r="B207">
        <v>0.40993615</v>
      </c>
      <c r="C207">
        <f t="shared" si="28"/>
        <v>122007400</v>
      </c>
      <c r="D207">
        <f t="shared" si="29"/>
        <v>22792700</v>
      </c>
      <c r="F207">
        <v>46</v>
      </c>
      <c r="G207">
        <v>0.37174257999999999</v>
      </c>
      <c r="H207">
        <f t="shared" si="24"/>
        <v>110817104</v>
      </c>
      <c r="I207">
        <f t="shared" si="25"/>
        <v>21074600</v>
      </c>
      <c r="K207">
        <v>46</v>
      </c>
      <c r="L207">
        <v>0.3717704</v>
      </c>
      <c r="M207">
        <f t="shared" si="26"/>
        <v>119067800</v>
      </c>
      <c r="N207">
        <f t="shared" si="27"/>
        <v>22374000</v>
      </c>
      <c r="Y207">
        <v>46</v>
      </c>
      <c r="Z207">
        <v>119067800</v>
      </c>
      <c r="AA207">
        <v>110817104</v>
      </c>
      <c r="AB207">
        <v>122007400</v>
      </c>
      <c r="AE207">
        <v>46</v>
      </c>
      <c r="AF207">
        <v>22374000</v>
      </c>
      <c r="AG207">
        <v>21074600</v>
      </c>
      <c r="AH207">
        <v>22792700</v>
      </c>
    </row>
    <row r="208" spans="1:34" x14ac:dyDescent="0.3">
      <c r="A208">
        <v>2047</v>
      </c>
      <c r="B208">
        <v>0.41266048</v>
      </c>
      <c r="C208">
        <f t="shared" si="28"/>
        <v>123158096</v>
      </c>
      <c r="D208">
        <f t="shared" si="29"/>
        <v>23030300</v>
      </c>
      <c r="F208">
        <v>47</v>
      </c>
      <c r="G208">
        <v>0.37245176000000002</v>
      </c>
      <c r="H208">
        <f t="shared" si="24"/>
        <v>111341400</v>
      </c>
      <c r="I208">
        <f t="shared" si="25"/>
        <v>21213400</v>
      </c>
      <c r="K208">
        <v>47</v>
      </c>
      <c r="L208">
        <v>0.37246240000000003</v>
      </c>
      <c r="M208">
        <f t="shared" si="26"/>
        <v>119885000</v>
      </c>
      <c r="N208">
        <f t="shared" si="27"/>
        <v>22584500</v>
      </c>
      <c r="Y208">
        <v>47</v>
      </c>
      <c r="Z208">
        <v>119885000</v>
      </c>
      <c r="AA208">
        <v>111341400</v>
      </c>
      <c r="AB208">
        <v>123158096</v>
      </c>
      <c r="AE208">
        <v>47</v>
      </c>
      <c r="AF208">
        <v>22584500</v>
      </c>
      <c r="AG208">
        <v>21213400</v>
      </c>
      <c r="AH208">
        <v>23030300</v>
      </c>
    </row>
    <row r="209" spans="1:34" x14ac:dyDescent="0.3">
      <c r="A209" s="54">
        <v>2048</v>
      </c>
      <c r="B209">
        <v>0.41537234000000001</v>
      </c>
      <c r="C209">
        <f t="shared" si="28"/>
        <v>124270200</v>
      </c>
      <c r="D209">
        <f t="shared" si="29"/>
        <v>23260200</v>
      </c>
      <c r="F209">
        <v>48</v>
      </c>
      <c r="G209">
        <v>0.37311082000000001</v>
      </c>
      <c r="H209">
        <f t="shared" si="24"/>
        <v>111793800</v>
      </c>
      <c r="I209">
        <f t="shared" si="25"/>
        <v>21324100</v>
      </c>
      <c r="K209">
        <v>48</v>
      </c>
      <c r="L209">
        <v>0.37310381999999997</v>
      </c>
      <c r="M209">
        <f t="shared" si="26"/>
        <v>120620400</v>
      </c>
      <c r="N209">
        <f t="shared" si="27"/>
        <v>22758900</v>
      </c>
      <c r="Y209">
        <v>48</v>
      </c>
      <c r="Z209">
        <v>120620400</v>
      </c>
      <c r="AA209">
        <v>111793800</v>
      </c>
      <c r="AB209">
        <v>124270200</v>
      </c>
      <c r="AE209">
        <v>48</v>
      </c>
      <c r="AF209">
        <v>22758900</v>
      </c>
      <c r="AG209">
        <v>21324100</v>
      </c>
      <c r="AH209">
        <v>23260200</v>
      </c>
    </row>
    <row r="210" spans="1:34" x14ac:dyDescent="0.3">
      <c r="A210">
        <v>2049</v>
      </c>
      <c r="B210">
        <v>0.41807082000000001</v>
      </c>
      <c r="C210">
        <f t="shared" si="28"/>
        <v>125365200</v>
      </c>
      <c r="D210">
        <f t="shared" si="29"/>
        <v>23478700</v>
      </c>
      <c r="F210">
        <v>49</v>
      </c>
      <c r="G210">
        <v>0.37372260000000002</v>
      </c>
      <c r="H210">
        <f t="shared" si="24"/>
        <v>112251904</v>
      </c>
      <c r="I210">
        <f t="shared" si="25"/>
        <v>21433000</v>
      </c>
      <c r="K210">
        <v>49</v>
      </c>
      <c r="L210">
        <v>0.37367969000000001</v>
      </c>
      <c r="M210">
        <f t="shared" si="26"/>
        <v>121323104</v>
      </c>
      <c r="N210">
        <f t="shared" si="27"/>
        <v>22948400</v>
      </c>
      <c r="Y210">
        <v>49</v>
      </c>
      <c r="Z210">
        <v>121323104</v>
      </c>
      <c r="AA210">
        <v>112251904</v>
      </c>
      <c r="AB210">
        <v>125365200</v>
      </c>
      <c r="AE210">
        <v>49</v>
      </c>
      <c r="AF210">
        <v>22948400</v>
      </c>
      <c r="AG210">
        <v>21433000</v>
      </c>
      <c r="AH210">
        <v>23478700</v>
      </c>
    </row>
    <row r="211" spans="1:34" x14ac:dyDescent="0.3">
      <c r="A211" s="54">
        <v>2050</v>
      </c>
      <c r="B211">
        <v>0.42072667000000002</v>
      </c>
      <c r="C211">
        <f t="shared" si="28"/>
        <v>126459400</v>
      </c>
      <c r="D211">
        <f t="shared" si="29"/>
        <v>23724200</v>
      </c>
      <c r="F211">
        <v>50</v>
      </c>
      <c r="G211">
        <v>0.37428486999999999</v>
      </c>
      <c r="H211">
        <f t="shared" si="24"/>
        <v>112685800</v>
      </c>
      <c r="I211">
        <f t="shared" si="25"/>
        <v>21559700</v>
      </c>
      <c r="K211">
        <v>50</v>
      </c>
      <c r="L211">
        <v>0.37427727999999999</v>
      </c>
      <c r="M211">
        <f t="shared" si="26"/>
        <v>121969504</v>
      </c>
      <c r="N211">
        <f t="shared" si="27"/>
        <v>23102400</v>
      </c>
      <c r="Y211">
        <v>50</v>
      </c>
      <c r="Z211">
        <v>121969504</v>
      </c>
      <c r="AA211">
        <v>112685800</v>
      </c>
      <c r="AB211">
        <v>126459400</v>
      </c>
      <c r="AE211">
        <v>50</v>
      </c>
      <c r="AF211">
        <v>23102400</v>
      </c>
      <c r="AG211">
        <v>21559700</v>
      </c>
      <c r="AH211">
        <v>23724200</v>
      </c>
    </row>
    <row r="216" spans="1:34" x14ac:dyDescent="0.3">
      <c r="A216" s="21" t="s">
        <v>685</v>
      </c>
      <c r="B216" s="18"/>
    </row>
    <row r="217" spans="1:34" x14ac:dyDescent="0.3">
      <c r="A217" t="s">
        <v>686</v>
      </c>
    </row>
    <row r="218" spans="1:34" x14ac:dyDescent="0.3">
      <c r="A218" s="2" t="s">
        <v>680</v>
      </c>
    </row>
    <row r="219" spans="1:34" x14ac:dyDescent="0.3">
      <c r="A219" t="s">
        <v>433</v>
      </c>
      <c r="B219" t="s">
        <v>678</v>
      </c>
      <c r="C219" t="s">
        <v>618</v>
      </c>
      <c r="D219" t="s">
        <v>619</v>
      </c>
      <c r="F219" t="s">
        <v>433</v>
      </c>
      <c r="G219" t="s">
        <v>678</v>
      </c>
      <c r="H219" t="s">
        <v>618</v>
      </c>
      <c r="I219" t="s">
        <v>619</v>
      </c>
    </row>
    <row r="220" spans="1:34" x14ac:dyDescent="0.3">
      <c r="C220" t="s">
        <v>140</v>
      </c>
      <c r="D220" t="s">
        <v>620</v>
      </c>
      <c r="H220" t="s">
        <v>140</v>
      </c>
      <c r="I220" t="s">
        <v>620</v>
      </c>
    </row>
    <row r="221" spans="1:34" x14ac:dyDescent="0.3">
      <c r="C221" t="s">
        <v>687</v>
      </c>
      <c r="D221" t="s">
        <v>687</v>
      </c>
      <c r="H221" t="s">
        <v>688</v>
      </c>
      <c r="I221" t="s">
        <v>688</v>
      </c>
    </row>
    <row r="222" spans="1:34" x14ac:dyDescent="0.3">
      <c r="A222">
        <f>A181</f>
        <v>2020</v>
      </c>
      <c r="B222">
        <v>0.34114537</v>
      </c>
      <c r="C222">
        <v>87309440</v>
      </c>
      <c r="D222">
        <v>14932327</v>
      </c>
      <c r="F222">
        <v>20</v>
      </c>
      <c r="G222">
        <v>0.33707442999999998</v>
      </c>
      <c r="H222">
        <v>86113376</v>
      </c>
      <c r="I222">
        <v>15006413</v>
      </c>
    </row>
    <row r="223" spans="1:34" x14ac:dyDescent="0.3">
      <c r="A223">
        <f t="shared" ref="A223:A252" si="30">A182</f>
        <v>2021</v>
      </c>
      <c r="B223">
        <v>0.34550478000000001</v>
      </c>
      <c r="C223">
        <v>89072608</v>
      </c>
      <c r="D223">
        <v>15329257</v>
      </c>
      <c r="F223">
        <v>21</v>
      </c>
      <c r="G223">
        <v>0.33855246999999999</v>
      </c>
      <c r="H223">
        <v>87135200</v>
      </c>
      <c r="I223">
        <v>15282610</v>
      </c>
    </row>
    <row r="224" spans="1:34" x14ac:dyDescent="0.3">
      <c r="A224">
        <f t="shared" si="30"/>
        <v>2022</v>
      </c>
      <c r="B224">
        <v>0.34966001000000002</v>
      </c>
      <c r="C224">
        <v>90610792</v>
      </c>
      <c r="D224">
        <v>15688527</v>
      </c>
      <c r="F224">
        <v>22</v>
      </c>
      <c r="G224">
        <v>0.33992550999999999</v>
      </c>
      <c r="H224">
        <v>87952496</v>
      </c>
      <c r="I224">
        <v>15517037</v>
      </c>
    </row>
    <row r="225" spans="1:9" x14ac:dyDescent="0.3">
      <c r="A225">
        <f t="shared" si="30"/>
        <v>2023</v>
      </c>
      <c r="B225">
        <v>0.35390134000000001</v>
      </c>
      <c r="C225">
        <v>92316832</v>
      </c>
      <c r="D225">
        <v>16071563</v>
      </c>
      <c r="F225">
        <v>23</v>
      </c>
      <c r="G225">
        <v>0.34149831000000003</v>
      </c>
      <c r="H225">
        <v>88950440</v>
      </c>
      <c r="I225">
        <v>15784343</v>
      </c>
    </row>
    <row r="226" spans="1:9" x14ac:dyDescent="0.3">
      <c r="A226">
        <f t="shared" si="30"/>
        <v>2024</v>
      </c>
      <c r="B226">
        <v>0.35817342000000002</v>
      </c>
      <c r="C226">
        <v>94129928</v>
      </c>
      <c r="D226">
        <v>16474967</v>
      </c>
      <c r="F226">
        <v>24</v>
      </c>
      <c r="G226">
        <v>0.34322365999999999</v>
      </c>
      <c r="H226">
        <v>90076968</v>
      </c>
      <c r="I226">
        <v>16073000</v>
      </c>
    </row>
    <row r="227" spans="1:9" x14ac:dyDescent="0.3">
      <c r="A227">
        <f t="shared" si="30"/>
        <v>2025</v>
      </c>
      <c r="B227">
        <v>0.36243246000000001</v>
      </c>
      <c r="C227">
        <v>96045360</v>
      </c>
      <c r="D227">
        <v>16896000</v>
      </c>
      <c r="F227">
        <v>25</v>
      </c>
      <c r="G227">
        <v>0.34507658000000002</v>
      </c>
      <c r="H227">
        <v>91329672</v>
      </c>
      <c r="I227">
        <v>16378803</v>
      </c>
    </row>
    <row r="228" spans="1:9" x14ac:dyDescent="0.3">
      <c r="A228">
        <f t="shared" si="30"/>
        <v>2026</v>
      </c>
      <c r="B228">
        <v>0.36656300000000003</v>
      </c>
      <c r="C228">
        <v>97930584</v>
      </c>
      <c r="D228">
        <v>17309150</v>
      </c>
      <c r="F228">
        <v>26</v>
      </c>
      <c r="G228">
        <v>0.34693732999999999</v>
      </c>
      <c r="H228">
        <v>92576752</v>
      </c>
      <c r="I228">
        <v>16681500</v>
      </c>
    </row>
    <row r="229" spans="1:9" x14ac:dyDescent="0.3">
      <c r="A229">
        <f t="shared" si="30"/>
        <v>2027</v>
      </c>
      <c r="B229">
        <v>0.37060388</v>
      </c>
      <c r="C229">
        <v>99800208</v>
      </c>
      <c r="D229">
        <v>17718506</v>
      </c>
      <c r="F229">
        <v>27</v>
      </c>
      <c r="G229">
        <v>0.34878337999999998</v>
      </c>
      <c r="H229">
        <v>93820504</v>
      </c>
      <c r="I229">
        <v>16979234</v>
      </c>
    </row>
    <row r="230" spans="1:9" x14ac:dyDescent="0.3">
      <c r="A230">
        <f t="shared" si="30"/>
        <v>2028</v>
      </c>
      <c r="B230">
        <v>0.37461663000000001</v>
      </c>
      <c r="C230">
        <v>101634880</v>
      </c>
      <c r="D230">
        <v>18119456</v>
      </c>
      <c r="F230">
        <v>28</v>
      </c>
      <c r="G230">
        <v>0.35068284</v>
      </c>
      <c r="H230">
        <v>95045280</v>
      </c>
      <c r="I230">
        <v>17271710</v>
      </c>
    </row>
    <row r="231" spans="1:9" x14ac:dyDescent="0.3">
      <c r="A231">
        <f t="shared" si="30"/>
        <v>2029</v>
      </c>
      <c r="B231">
        <v>0.37861907</v>
      </c>
      <c r="C231">
        <v>103422168</v>
      </c>
      <c r="D231">
        <v>18508550</v>
      </c>
      <c r="F231">
        <v>29</v>
      </c>
      <c r="G231">
        <v>0.35265331999999999</v>
      </c>
      <c r="H231">
        <v>96239856</v>
      </c>
      <c r="I231">
        <v>17551126</v>
      </c>
    </row>
    <row r="232" spans="1:9" x14ac:dyDescent="0.3">
      <c r="A232">
        <f t="shared" si="30"/>
        <v>2030</v>
      </c>
      <c r="B232">
        <v>0.38257562000000001</v>
      </c>
      <c r="C232">
        <v>105170520</v>
      </c>
      <c r="D232">
        <v>18893796</v>
      </c>
      <c r="F232">
        <v>30</v>
      </c>
      <c r="G232">
        <v>0.35463947000000001</v>
      </c>
      <c r="H232">
        <v>97410976</v>
      </c>
      <c r="I232">
        <v>17827930</v>
      </c>
    </row>
    <row r="233" spans="1:9" x14ac:dyDescent="0.3">
      <c r="A233">
        <f t="shared" si="30"/>
        <v>2031</v>
      </c>
      <c r="B233">
        <v>0.38641188999999998</v>
      </c>
      <c r="C233">
        <v>106877128</v>
      </c>
      <c r="D233">
        <v>19266026</v>
      </c>
      <c r="F233">
        <v>31</v>
      </c>
      <c r="G233">
        <v>0.35665666000000001</v>
      </c>
      <c r="H233">
        <v>98576864</v>
      </c>
      <c r="I233">
        <v>18100990</v>
      </c>
    </row>
    <row r="234" spans="1:9" x14ac:dyDescent="0.3">
      <c r="A234">
        <f t="shared" si="30"/>
        <v>2032</v>
      </c>
      <c r="B234">
        <v>0.39016252000000001</v>
      </c>
      <c r="C234">
        <v>108551552</v>
      </c>
      <c r="D234">
        <v>19632614</v>
      </c>
      <c r="F234">
        <v>32</v>
      </c>
      <c r="G234">
        <v>0.35866854999999997</v>
      </c>
      <c r="H234">
        <v>99732576</v>
      </c>
      <c r="I234">
        <v>18364310</v>
      </c>
    </row>
    <row r="235" spans="1:9" x14ac:dyDescent="0.3">
      <c r="A235">
        <f t="shared" si="30"/>
        <v>2033</v>
      </c>
      <c r="B235">
        <v>0.39369408</v>
      </c>
      <c r="C235">
        <v>110155016</v>
      </c>
      <c r="D235">
        <v>19984610</v>
      </c>
      <c r="F235">
        <v>33</v>
      </c>
      <c r="G235">
        <v>0.36056549999999998</v>
      </c>
      <c r="H235">
        <v>100843216</v>
      </c>
      <c r="I235">
        <v>18621034</v>
      </c>
    </row>
    <row r="236" spans="1:9" x14ac:dyDescent="0.3">
      <c r="A236">
        <f t="shared" si="30"/>
        <v>2034</v>
      </c>
      <c r="B236">
        <v>0.39711566999999998</v>
      </c>
      <c r="C236">
        <v>111681912</v>
      </c>
      <c r="D236">
        <v>20324106</v>
      </c>
      <c r="F236">
        <v>34</v>
      </c>
      <c r="G236">
        <v>0.36242203000000001</v>
      </c>
      <c r="H236">
        <v>101893496</v>
      </c>
      <c r="I236">
        <v>18868470</v>
      </c>
    </row>
    <row r="237" spans="1:9" x14ac:dyDescent="0.3">
      <c r="A237">
        <f t="shared" si="30"/>
        <v>2035</v>
      </c>
      <c r="B237">
        <v>0.40041586000000001</v>
      </c>
      <c r="C237">
        <v>113118000</v>
      </c>
      <c r="D237">
        <v>20648804</v>
      </c>
      <c r="F237">
        <v>35</v>
      </c>
      <c r="G237">
        <v>0.36424029000000002</v>
      </c>
      <c r="H237">
        <v>102877616</v>
      </c>
      <c r="I237">
        <v>19103070</v>
      </c>
    </row>
    <row r="238" spans="1:9" x14ac:dyDescent="0.3">
      <c r="A238">
        <f t="shared" si="30"/>
        <v>2036</v>
      </c>
      <c r="B238">
        <v>0.40354008000000002</v>
      </c>
      <c r="C238">
        <v>114477256</v>
      </c>
      <c r="D238">
        <v>20959956</v>
      </c>
      <c r="F238">
        <v>36</v>
      </c>
      <c r="G238">
        <v>0.36595799000000001</v>
      </c>
      <c r="H238">
        <v>103811008</v>
      </c>
      <c r="I238">
        <v>19326530</v>
      </c>
    </row>
    <row r="239" spans="1:9" x14ac:dyDescent="0.3">
      <c r="A239">
        <f t="shared" si="30"/>
        <v>2037</v>
      </c>
      <c r="B239">
        <v>0.40655145999999998</v>
      </c>
      <c r="C239">
        <v>115776424</v>
      </c>
      <c r="D239">
        <v>21256906</v>
      </c>
      <c r="F239">
        <v>37</v>
      </c>
      <c r="G239">
        <v>0.36765784000000001</v>
      </c>
      <c r="H239">
        <v>104704968</v>
      </c>
      <c r="I239">
        <v>19538074</v>
      </c>
    </row>
    <row r="240" spans="1:9" x14ac:dyDescent="0.3">
      <c r="A240">
        <f t="shared" si="30"/>
        <v>2038</v>
      </c>
      <c r="B240">
        <v>0.40940863</v>
      </c>
      <c r="C240">
        <v>116991568</v>
      </c>
      <c r="D240">
        <v>21537434</v>
      </c>
      <c r="F240">
        <v>38</v>
      </c>
      <c r="G240">
        <v>0.36929305000000001</v>
      </c>
      <c r="H240">
        <v>105545680</v>
      </c>
      <c r="I240">
        <v>19739184</v>
      </c>
    </row>
    <row r="241" spans="1:9" x14ac:dyDescent="0.3">
      <c r="A241">
        <f t="shared" si="30"/>
        <v>2039</v>
      </c>
      <c r="B241">
        <v>0.41210450999999998</v>
      </c>
      <c r="C241">
        <v>118147024</v>
      </c>
      <c r="D241">
        <v>21808024</v>
      </c>
      <c r="F241">
        <v>39</v>
      </c>
      <c r="G241">
        <v>0.37083236000000003</v>
      </c>
      <c r="H241">
        <v>106345656</v>
      </c>
      <c r="I241">
        <v>19931930</v>
      </c>
    </row>
    <row r="242" spans="1:9" x14ac:dyDescent="0.3">
      <c r="A242">
        <f t="shared" si="30"/>
        <v>2040</v>
      </c>
      <c r="B242">
        <v>0.41471298000000001</v>
      </c>
      <c r="C242">
        <v>119211456</v>
      </c>
      <c r="D242">
        <v>22060060</v>
      </c>
      <c r="F242">
        <v>40</v>
      </c>
      <c r="G242">
        <v>0.37237767999999999</v>
      </c>
      <c r="H242">
        <v>107087104</v>
      </c>
      <c r="I242">
        <v>20115686</v>
      </c>
    </row>
    <row r="243" spans="1:9" x14ac:dyDescent="0.3">
      <c r="A243">
        <f t="shared" si="30"/>
        <v>2041</v>
      </c>
      <c r="B243">
        <v>0.41732762000000001</v>
      </c>
      <c r="C243">
        <v>120206504</v>
      </c>
      <c r="D243">
        <v>22297846</v>
      </c>
      <c r="F243">
        <v>41</v>
      </c>
      <c r="G243">
        <v>0.37392565999999999</v>
      </c>
      <c r="H243">
        <v>107766208</v>
      </c>
      <c r="I243">
        <v>20286414</v>
      </c>
    </row>
    <row r="244" spans="1:9" x14ac:dyDescent="0.3">
      <c r="A244">
        <f t="shared" si="30"/>
        <v>2042</v>
      </c>
      <c r="B244">
        <v>0.42001285999999999</v>
      </c>
      <c r="C244">
        <v>121372952</v>
      </c>
      <c r="D244">
        <v>22567296</v>
      </c>
      <c r="F244">
        <v>42</v>
      </c>
      <c r="G244">
        <v>0.37563711999999999</v>
      </c>
      <c r="H244">
        <v>108626968</v>
      </c>
      <c r="I244">
        <v>20491310</v>
      </c>
    </row>
    <row r="245" spans="1:9" x14ac:dyDescent="0.3">
      <c r="A245">
        <f t="shared" si="30"/>
        <v>2043</v>
      </c>
      <c r="B245">
        <v>0.42252687</v>
      </c>
      <c r="C245">
        <v>122465248</v>
      </c>
      <c r="D245">
        <v>22825064</v>
      </c>
      <c r="F245">
        <v>43</v>
      </c>
      <c r="G245">
        <v>0.37723077999999999</v>
      </c>
      <c r="H245">
        <v>109427984</v>
      </c>
      <c r="I245">
        <v>20683120</v>
      </c>
    </row>
    <row r="246" spans="1:9" x14ac:dyDescent="0.3">
      <c r="A246">
        <f t="shared" si="30"/>
        <v>2044</v>
      </c>
      <c r="B246">
        <v>0.42494201999999998</v>
      </c>
      <c r="C246">
        <v>123501280</v>
      </c>
      <c r="D246">
        <v>23068574</v>
      </c>
      <c r="F246">
        <v>44</v>
      </c>
      <c r="G246">
        <v>0.37875666000000002</v>
      </c>
      <c r="H246">
        <v>110189104</v>
      </c>
      <c r="I246">
        <v>20868266</v>
      </c>
    </row>
    <row r="247" spans="1:9" x14ac:dyDescent="0.3">
      <c r="A247">
        <f t="shared" si="30"/>
        <v>2045</v>
      </c>
      <c r="B247">
        <v>0.42718795999999998</v>
      </c>
      <c r="C247">
        <v>124465656</v>
      </c>
      <c r="D247">
        <v>23299250</v>
      </c>
      <c r="F247">
        <v>45</v>
      </c>
      <c r="G247">
        <v>0.38021503000000001</v>
      </c>
      <c r="H247">
        <v>110906536</v>
      </c>
      <c r="I247">
        <v>21042940</v>
      </c>
    </row>
    <row r="248" spans="1:9" x14ac:dyDescent="0.3">
      <c r="A248">
        <f t="shared" si="30"/>
        <v>2046</v>
      </c>
      <c r="B248">
        <v>0.42930701999999998</v>
      </c>
      <c r="C248">
        <v>125375888</v>
      </c>
      <c r="D248">
        <v>23517190</v>
      </c>
      <c r="F248">
        <v>46</v>
      </c>
      <c r="G248">
        <v>0.38159442999999998</v>
      </c>
      <c r="H248">
        <v>111581392</v>
      </c>
      <c r="I248">
        <v>21208030</v>
      </c>
    </row>
    <row r="249" spans="1:9" x14ac:dyDescent="0.3">
      <c r="A249">
        <f t="shared" si="30"/>
        <v>2047</v>
      </c>
      <c r="B249">
        <v>0.43129153999999997</v>
      </c>
      <c r="C249">
        <v>126224376</v>
      </c>
      <c r="D249">
        <v>23719604</v>
      </c>
      <c r="F249">
        <v>47</v>
      </c>
      <c r="G249">
        <v>0.38290754999999999</v>
      </c>
      <c r="H249">
        <v>112221104</v>
      </c>
      <c r="I249">
        <v>21363734</v>
      </c>
    </row>
    <row r="250" spans="1:9" x14ac:dyDescent="0.3">
      <c r="A250">
        <f t="shared" si="30"/>
        <v>2048</v>
      </c>
      <c r="B250">
        <v>0.43315028999999999</v>
      </c>
      <c r="C250">
        <v>127014408</v>
      </c>
      <c r="D250">
        <v>23908344</v>
      </c>
      <c r="F250">
        <v>48</v>
      </c>
      <c r="G250">
        <v>0.38416084</v>
      </c>
      <c r="H250">
        <v>112822352</v>
      </c>
      <c r="I250">
        <v>21511624</v>
      </c>
    </row>
    <row r="251" spans="1:9" x14ac:dyDescent="0.3">
      <c r="A251">
        <f t="shared" si="30"/>
        <v>2049</v>
      </c>
      <c r="B251">
        <v>0.43486371000000001</v>
      </c>
      <c r="C251">
        <v>127745416</v>
      </c>
      <c r="D251">
        <v>24086814</v>
      </c>
      <c r="F251">
        <v>49</v>
      </c>
      <c r="G251">
        <v>0.38536557999999999</v>
      </c>
      <c r="H251">
        <v>113393760</v>
      </c>
      <c r="I251">
        <v>21655326</v>
      </c>
    </row>
    <row r="252" spans="1:9" x14ac:dyDescent="0.3">
      <c r="A252">
        <f t="shared" si="30"/>
        <v>2050</v>
      </c>
      <c r="B252">
        <v>0.43649850000000001</v>
      </c>
      <c r="C252">
        <v>128438104</v>
      </c>
      <c r="D252">
        <v>24258430</v>
      </c>
      <c r="F252">
        <v>50</v>
      </c>
      <c r="G252">
        <v>0.38651055000000001</v>
      </c>
      <c r="H252">
        <v>113939248</v>
      </c>
      <c r="I252">
        <v>21788344</v>
      </c>
    </row>
    <row r="254" spans="1:9" x14ac:dyDescent="0.3">
      <c r="A254" s="21" t="s">
        <v>690</v>
      </c>
      <c r="B254" s="18"/>
    </row>
    <row r="255" spans="1:9" x14ac:dyDescent="0.3">
      <c r="A255" t="s">
        <v>691</v>
      </c>
    </row>
    <row r="256" spans="1:9" x14ac:dyDescent="0.3">
      <c r="A256" s="2" t="s">
        <v>680</v>
      </c>
    </row>
    <row r="257" spans="1:9" x14ac:dyDescent="0.3">
      <c r="A257" t="s">
        <v>433</v>
      </c>
      <c r="B257" t="s">
        <v>678</v>
      </c>
      <c r="C257" t="s">
        <v>618</v>
      </c>
      <c r="D257" t="s">
        <v>619</v>
      </c>
      <c r="F257" t="s">
        <v>433</v>
      </c>
      <c r="G257" t="s">
        <v>678</v>
      </c>
      <c r="H257" t="s">
        <v>618</v>
      </c>
      <c r="I257" t="s">
        <v>619</v>
      </c>
    </row>
    <row r="259" spans="1:9" x14ac:dyDescent="0.3">
      <c r="D259" t="s">
        <v>692</v>
      </c>
      <c r="I259" t="s">
        <v>693</v>
      </c>
    </row>
    <row r="260" spans="1:9" x14ac:dyDescent="0.3">
      <c r="A260">
        <f>A222</f>
        <v>2020</v>
      </c>
      <c r="B260">
        <v>0.33740847000000002</v>
      </c>
      <c r="C260">
        <v>86294256</v>
      </c>
      <c r="D260">
        <v>14960533</v>
      </c>
      <c r="F260">
        <v>20</v>
      </c>
      <c r="G260">
        <v>0.33723216</v>
      </c>
      <c r="H260">
        <v>86220688</v>
      </c>
      <c r="I260">
        <v>14510723</v>
      </c>
    </row>
    <row r="261" spans="1:9" x14ac:dyDescent="0.3">
      <c r="A261">
        <f t="shared" ref="A261:A290" si="31">A223</f>
        <v>2021</v>
      </c>
      <c r="B261">
        <v>0.34052570999999998</v>
      </c>
      <c r="C261">
        <v>87731400</v>
      </c>
      <c r="D261">
        <v>15389110</v>
      </c>
      <c r="F261">
        <v>21</v>
      </c>
      <c r="G261">
        <v>0.34032185999999998</v>
      </c>
      <c r="H261">
        <v>87650704</v>
      </c>
      <c r="I261">
        <v>14773663</v>
      </c>
    </row>
    <row r="262" spans="1:9" x14ac:dyDescent="0.3">
      <c r="A262">
        <f t="shared" si="31"/>
        <v>2022</v>
      </c>
      <c r="B262">
        <v>0.34345740000000002</v>
      </c>
      <c r="C262">
        <v>88948720</v>
      </c>
      <c r="D262">
        <v>15775747</v>
      </c>
      <c r="F262">
        <v>22</v>
      </c>
      <c r="G262">
        <v>0.34327246</v>
      </c>
      <c r="H262">
        <v>88872072</v>
      </c>
      <c r="I262">
        <v>15003917</v>
      </c>
    </row>
    <row r="263" spans="1:9" x14ac:dyDescent="0.3">
      <c r="A263">
        <f t="shared" si="31"/>
        <v>2023</v>
      </c>
      <c r="B263">
        <v>0.34655318000000002</v>
      </c>
      <c r="C263">
        <v>90360080</v>
      </c>
      <c r="D263">
        <v>16190550</v>
      </c>
      <c r="F263">
        <v>23</v>
      </c>
      <c r="G263">
        <v>0.34635725000000001</v>
      </c>
      <c r="H263">
        <v>90277464</v>
      </c>
      <c r="I263">
        <v>15260477</v>
      </c>
    </row>
    <row r="264" spans="1:9" x14ac:dyDescent="0.3">
      <c r="A264">
        <f t="shared" si="31"/>
        <v>2024</v>
      </c>
      <c r="B264">
        <v>0.34959628999999998</v>
      </c>
      <c r="C264">
        <v>91750264</v>
      </c>
      <c r="D264">
        <v>16596787</v>
      </c>
      <c r="F264">
        <v>24</v>
      </c>
      <c r="G264">
        <v>0.34940200999999999</v>
      </c>
      <c r="H264">
        <v>91663048</v>
      </c>
      <c r="I264">
        <v>15516513</v>
      </c>
    </row>
    <row r="265" spans="1:9" x14ac:dyDescent="0.3">
      <c r="A265">
        <f t="shared" si="31"/>
        <v>2025</v>
      </c>
      <c r="B265">
        <v>0.35256335</v>
      </c>
      <c r="C265">
        <v>93111024</v>
      </c>
      <c r="D265">
        <v>16995824</v>
      </c>
      <c r="F265">
        <v>25</v>
      </c>
      <c r="G265">
        <v>0.35239661</v>
      </c>
      <c r="H265">
        <v>93028320</v>
      </c>
      <c r="I265">
        <v>15770493</v>
      </c>
    </row>
    <row r="266" spans="1:9" x14ac:dyDescent="0.3">
      <c r="A266">
        <f t="shared" si="31"/>
        <v>2026</v>
      </c>
      <c r="B266">
        <v>0.35548134999999997</v>
      </c>
      <c r="C266">
        <v>94452312</v>
      </c>
      <c r="D266">
        <v>17389634</v>
      </c>
      <c r="F266">
        <v>26</v>
      </c>
      <c r="G266">
        <v>0.35530991000000001</v>
      </c>
      <c r="H266">
        <v>94365272</v>
      </c>
      <c r="I266">
        <v>16015580</v>
      </c>
    </row>
    <row r="267" spans="1:9" x14ac:dyDescent="0.3">
      <c r="A267">
        <f t="shared" si="31"/>
        <v>2027</v>
      </c>
      <c r="B267">
        <v>0.35834273999999999</v>
      </c>
      <c r="C267">
        <v>95776264</v>
      </c>
      <c r="D267">
        <v>17774914</v>
      </c>
      <c r="F267">
        <v>27</v>
      </c>
      <c r="G267">
        <v>0.35815174999999999</v>
      </c>
      <c r="H267">
        <v>95678848</v>
      </c>
      <c r="I267">
        <v>16257377</v>
      </c>
    </row>
    <row r="268" spans="1:9" x14ac:dyDescent="0.3">
      <c r="A268">
        <f t="shared" si="31"/>
        <v>2028</v>
      </c>
      <c r="B268">
        <v>0.36117358999999999</v>
      </c>
      <c r="C268">
        <v>97055496</v>
      </c>
      <c r="D268">
        <v>18146260</v>
      </c>
      <c r="F268">
        <v>28</v>
      </c>
      <c r="G268">
        <v>0.36097607999999998</v>
      </c>
      <c r="H268">
        <v>96950808</v>
      </c>
      <c r="I268">
        <v>16489887</v>
      </c>
    </row>
    <row r="269" spans="1:9" x14ac:dyDescent="0.3">
      <c r="A269">
        <f t="shared" si="31"/>
        <v>2029</v>
      </c>
      <c r="B269">
        <v>0.36401122000000002</v>
      </c>
      <c r="C269">
        <v>98282536</v>
      </c>
      <c r="D269">
        <v>18501870</v>
      </c>
      <c r="F269">
        <v>29</v>
      </c>
      <c r="G269">
        <v>0.36381329000000001</v>
      </c>
      <c r="H269">
        <v>98169696</v>
      </c>
      <c r="I269">
        <v>16709660</v>
      </c>
    </row>
    <row r="270" spans="1:9" x14ac:dyDescent="0.3">
      <c r="A270">
        <f t="shared" si="31"/>
        <v>2030</v>
      </c>
      <c r="B270">
        <v>0.36683206000000002</v>
      </c>
      <c r="C270">
        <v>99473832</v>
      </c>
      <c r="D270">
        <v>18848606</v>
      </c>
      <c r="F270">
        <v>30</v>
      </c>
      <c r="G270">
        <v>0.36662450000000002</v>
      </c>
      <c r="H270">
        <v>99350360</v>
      </c>
      <c r="I270">
        <v>16925000</v>
      </c>
    </row>
    <row r="271" spans="1:9" x14ac:dyDescent="0.3">
      <c r="A271">
        <f t="shared" si="31"/>
        <v>2031</v>
      </c>
      <c r="B271">
        <v>0.36959514999999998</v>
      </c>
      <c r="C271">
        <v>100629824</v>
      </c>
      <c r="D271">
        <v>19185536</v>
      </c>
      <c r="F271">
        <v>31</v>
      </c>
      <c r="G271">
        <v>0.36937733</v>
      </c>
      <c r="H271">
        <v>100498792</v>
      </c>
      <c r="I271">
        <v>17134664</v>
      </c>
    </row>
    <row r="272" spans="1:9" x14ac:dyDescent="0.3">
      <c r="A272">
        <f t="shared" si="31"/>
        <v>2032</v>
      </c>
      <c r="B272">
        <v>0.37229792</v>
      </c>
      <c r="C272">
        <v>101752760</v>
      </c>
      <c r="D272">
        <v>19509666</v>
      </c>
      <c r="F272">
        <v>32</v>
      </c>
      <c r="G272">
        <v>0.37209014000000001</v>
      </c>
      <c r="H272">
        <v>101619336</v>
      </c>
      <c r="I272">
        <v>17337396</v>
      </c>
    </row>
    <row r="273" spans="1:9" x14ac:dyDescent="0.3">
      <c r="A273">
        <f t="shared" si="31"/>
        <v>2033</v>
      </c>
      <c r="B273">
        <v>0.37484411000000001</v>
      </c>
      <c r="C273">
        <v>102814064</v>
      </c>
      <c r="D273">
        <v>19818616</v>
      </c>
      <c r="F273">
        <v>33</v>
      </c>
      <c r="G273">
        <v>0.37464006</v>
      </c>
      <c r="H273">
        <v>102674104</v>
      </c>
      <c r="I273">
        <v>17529116</v>
      </c>
    </row>
    <row r="274" spans="1:9" x14ac:dyDescent="0.3">
      <c r="A274">
        <f t="shared" si="31"/>
        <v>2034</v>
      </c>
      <c r="B274">
        <v>0.37729249999999998</v>
      </c>
      <c r="C274">
        <v>103792816</v>
      </c>
      <c r="D274">
        <v>20110144</v>
      </c>
      <c r="F274">
        <v>34</v>
      </c>
      <c r="G274">
        <v>0.37705771999999999</v>
      </c>
      <c r="H274">
        <v>103638248</v>
      </c>
      <c r="I274">
        <v>17704420</v>
      </c>
    </row>
    <row r="275" spans="1:9" x14ac:dyDescent="0.3">
      <c r="A275">
        <f t="shared" si="31"/>
        <v>2035</v>
      </c>
      <c r="B275">
        <v>0.37965882000000001</v>
      </c>
      <c r="C275">
        <v>104689136</v>
      </c>
      <c r="D275">
        <v>20382186</v>
      </c>
      <c r="F275">
        <v>35</v>
      </c>
      <c r="G275">
        <v>0.37939943999999998</v>
      </c>
      <c r="H275">
        <v>104521824</v>
      </c>
      <c r="I275">
        <v>17865020</v>
      </c>
    </row>
    <row r="276" spans="1:9" x14ac:dyDescent="0.3">
      <c r="A276">
        <f t="shared" si="31"/>
        <v>2036</v>
      </c>
      <c r="B276">
        <v>0.38187584000000002</v>
      </c>
      <c r="C276">
        <v>105511992</v>
      </c>
      <c r="D276">
        <v>20639960</v>
      </c>
      <c r="F276">
        <v>36</v>
      </c>
      <c r="G276">
        <v>0.38159799999999999</v>
      </c>
      <c r="H276">
        <v>105336656</v>
      </c>
      <c r="I276">
        <v>18011430</v>
      </c>
    </row>
    <row r="277" spans="1:9" x14ac:dyDescent="0.3">
      <c r="A277">
        <f t="shared" si="31"/>
        <v>2037</v>
      </c>
      <c r="B277">
        <v>0.38395899</v>
      </c>
      <c r="C277">
        <v>106262560</v>
      </c>
      <c r="D277">
        <v>20879806</v>
      </c>
      <c r="F277">
        <v>37</v>
      </c>
      <c r="G277">
        <v>0.38368590000000002</v>
      </c>
      <c r="H277">
        <v>106089280</v>
      </c>
      <c r="I277">
        <v>18150136</v>
      </c>
    </row>
    <row r="278" spans="1:9" x14ac:dyDescent="0.3">
      <c r="A278">
        <f t="shared" si="31"/>
        <v>2038</v>
      </c>
      <c r="B278">
        <v>0.38595475000000001</v>
      </c>
      <c r="C278">
        <v>106943552</v>
      </c>
      <c r="D278">
        <v>21107134</v>
      </c>
      <c r="F278">
        <v>38</v>
      </c>
      <c r="G278">
        <v>0.38569266000000002</v>
      </c>
      <c r="H278">
        <v>106768256</v>
      </c>
      <c r="I278">
        <v>18275126</v>
      </c>
    </row>
    <row r="279" spans="1:9" x14ac:dyDescent="0.3">
      <c r="A279">
        <f t="shared" si="31"/>
        <v>2039</v>
      </c>
      <c r="B279">
        <v>0.38782575000000002</v>
      </c>
      <c r="C279">
        <v>107575432</v>
      </c>
      <c r="D279">
        <v>21316154</v>
      </c>
      <c r="F279">
        <v>39</v>
      </c>
      <c r="G279">
        <v>0.38756499999999999</v>
      </c>
      <c r="H279">
        <v>107397376</v>
      </c>
      <c r="I279">
        <v>18391736</v>
      </c>
    </row>
    <row r="280" spans="1:9" x14ac:dyDescent="0.3">
      <c r="A280">
        <f t="shared" si="31"/>
        <v>2040</v>
      </c>
      <c r="B280">
        <v>0.38965511000000003</v>
      </c>
      <c r="C280">
        <v>108131472</v>
      </c>
      <c r="D280">
        <v>21510594</v>
      </c>
      <c r="F280">
        <v>40</v>
      </c>
      <c r="G280">
        <v>0.38939164999999998</v>
      </c>
      <c r="H280">
        <v>107950712</v>
      </c>
      <c r="I280">
        <v>18490914</v>
      </c>
    </row>
    <row r="281" spans="1:9" x14ac:dyDescent="0.3">
      <c r="A281">
        <f t="shared" si="31"/>
        <v>2041</v>
      </c>
      <c r="B281">
        <v>0.39150328000000001</v>
      </c>
      <c r="C281">
        <v>108625304</v>
      </c>
      <c r="D281">
        <v>21693556</v>
      </c>
      <c r="F281">
        <v>41</v>
      </c>
      <c r="G281">
        <v>0.39123639999999998</v>
      </c>
      <c r="H281">
        <v>108444016</v>
      </c>
      <c r="I281">
        <v>18587166</v>
      </c>
    </row>
    <row r="282" spans="1:9" x14ac:dyDescent="0.3">
      <c r="A282">
        <f t="shared" si="31"/>
        <v>2042</v>
      </c>
      <c r="B282">
        <v>0.39353192999999997</v>
      </c>
      <c r="C282">
        <v>109334824</v>
      </c>
      <c r="D282">
        <v>21921834</v>
      </c>
      <c r="F282">
        <v>42</v>
      </c>
      <c r="G282">
        <v>0.39324902</v>
      </c>
      <c r="H282">
        <v>109147880</v>
      </c>
      <c r="I282">
        <v>18713130</v>
      </c>
    </row>
    <row r="283" spans="1:9" x14ac:dyDescent="0.3">
      <c r="A283">
        <f t="shared" si="31"/>
        <v>2043</v>
      </c>
      <c r="B283">
        <v>0.39541981999999998</v>
      </c>
      <c r="C283">
        <v>109976040</v>
      </c>
      <c r="D283">
        <v>22137360</v>
      </c>
      <c r="F283">
        <v>43</v>
      </c>
      <c r="G283">
        <v>0.39513058000000001</v>
      </c>
      <c r="H283">
        <v>109785208</v>
      </c>
      <c r="I283">
        <v>18831544</v>
      </c>
    </row>
    <row r="284" spans="1:9" x14ac:dyDescent="0.3">
      <c r="A284">
        <f t="shared" si="31"/>
        <v>2044</v>
      </c>
      <c r="B284">
        <v>0.39718516999999998</v>
      </c>
      <c r="C284">
        <v>110554408</v>
      </c>
      <c r="D284">
        <v>22333654</v>
      </c>
      <c r="F284">
        <v>44</v>
      </c>
      <c r="G284">
        <v>0.39690757999999998</v>
      </c>
      <c r="H284">
        <v>110367080</v>
      </c>
      <c r="I284">
        <v>18941674</v>
      </c>
    </row>
    <row r="285" spans="1:9" x14ac:dyDescent="0.3">
      <c r="A285">
        <f t="shared" si="31"/>
        <v>2045</v>
      </c>
      <c r="B285">
        <v>0.39885331000000002</v>
      </c>
      <c r="C285">
        <v>111082160</v>
      </c>
      <c r="D285">
        <v>22516344</v>
      </c>
      <c r="F285">
        <v>45</v>
      </c>
      <c r="G285">
        <v>0.39854940999999999</v>
      </c>
      <c r="H285">
        <v>110886752</v>
      </c>
      <c r="I285">
        <v>19042256</v>
      </c>
    </row>
    <row r="286" spans="1:9" x14ac:dyDescent="0.3">
      <c r="A286">
        <f t="shared" si="31"/>
        <v>2046</v>
      </c>
      <c r="B286">
        <v>0.40041031999999999</v>
      </c>
      <c r="C286">
        <v>111550944</v>
      </c>
      <c r="D286">
        <v>22683610</v>
      </c>
      <c r="F286">
        <v>46</v>
      </c>
      <c r="G286">
        <v>0.40011669999999999</v>
      </c>
      <c r="H286">
        <v>111362368</v>
      </c>
      <c r="I286">
        <v>19128484</v>
      </c>
    </row>
    <row r="287" spans="1:9" x14ac:dyDescent="0.3">
      <c r="A287">
        <f t="shared" si="31"/>
        <v>2047</v>
      </c>
      <c r="B287">
        <v>0.40189221000000003</v>
      </c>
      <c r="C287">
        <v>111979664</v>
      </c>
      <c r="D287">
        <v>22838026</v>
      </c>
      <c r="F287">
        <v>47</v>
      </c>
      <c r="G287">
        <v>0.40158504</v>
      </c>
      <c r="H287">
        <v>111786560</v>
      </c>
      <c r="I287">
        <v>19208630</v>
      </c>
    </row>
    <row r="288" spans="1:9" x14ac:dyDescent="0.3">
      <c r="A288">
        <f t="shared" si="31"/>
        <v>2048</v>
      </c>
      <c r="B288">
        <v>0.40330484999999999</v>
      </c>
      <c r="C288">
        <v>112371464</v>
      </c>
      <c r="D288">
        <v>22981376</v>
      </c>
      <c r="F288">
        <v>48</v>
      </c>
      <c r="G288">
        <v>0.40299616999999999</v>
      </c>
      <c r="H288">
        <v>112173736</v>
      </c>
      <c r="I288">
        <v>19282896</v>
      </c>
    </row>
    <row r="289" spans="1:9" x14ac:dyDescent="0.3">
      <c r="A289">
        <f t="shared" si="31"/>
        <v>2049</v>
      </c>
      <c r="B289">
        <v>0.40461712999999999</v>
      </c>
      <c r="C289">
        <v>112714920</v>
      </c>
      <c r="D289">
        <v>23117174</v>
      </c>
      <c r="F289">
        <v>49</v>
      </c>
      <c r="G289">
        <v>0.40428957999999998</v>
      </c>
      <c r="H289">
        <v>112514000</v>
      </c>
      <c r="I289">
        <v>19350130</v>
      </c>
    </row>
    <row r="290" spans="1:9" x14ac:dyDescent="0.3">
      <c r="A290">
        <f t="shared" si="31"/>
        <v>2050</v>
      </c>
      <c r="B290">
        <v>0.40586549</v>
      </c>
      <c r="C290">
        <v>113023752</v>
      </c>
      <c r="D290">
        <v>23236274</v>
      </c>
      <c r="F290">
        <v>50</v>
      </c>
      <c r="G290">
        <v>0.40555840999999998</v>
      </c>
      <c r="H290">
        <v>112822488</v>
      </c>
      <c r="I290">
        <v>19410490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8054-CCF0-483F-B684-5C4A59B85B2F}">
  <dimension ref="A1:BI290"/>
  <sheetViews>
    <sheetView tabSelected="1" topLeftCell="AC40" workbookViewId="0">
      <selection activeCell="AU59" sqref="AU59"/>
    </sheetView>
  </sheetViews>
  <sheetFormatPr defaultColWidth="8.88671875" defaultRowHeight="14.4" x14ac:dyDescent="0.3"/>
  <cols>
    <col min="1" max="1" width="12.33203125" customWidth="1"/>
    <col min="2" max="2" width="16.5546875" customWidth="1"/>
    <col min="3" max="3" width="12.6640625" customWidth="1"/>
    <col min="4" max="4" width="13.33203125" customWidth="1"/>
    <col min="5" max="5" width="11.109375" customWidth="1"/>
    <col min="7" max="7" width="9.109375" bestFit="1" customWidth="1"/>
    <col min="8" max="8" width="10.88671875" customWidth="1"/>
    <col min="9" max="9" width="15" customWidth="1"/>
    <col min="13" max="13" width="10.109375" customWidth="1"/>
    <col min="18" max="18" width="11" bestFit="1" customWidth="1"/>
    <col min="26" max="26" width="10.5546875" customWidth="1"/>
    <col min="27" max="27" width="11.6640625" customWidth="1"/>
    <col min="28" max="28" width="12" customWidth="1"/>
    <col min="33" max="33" width="17.33203125" customWidth="1"/>
    <col min="42" max="42" width="12.6640625" customWidth="1"/>
    <col min="43" max="43" width="10.109375" customWidth="1"/>
    <col min="54" max="54" width="10.109375" bestFit="1" customWidth="1"/>
  </cols>
  <sheetData>
    <row r="1" spans="1:61" x14ac:dyDescent="0.3">
      <c r="A1" s="21" t="s">
        <v>745</v>
      </c>
      <c r="B1" s="21"/>
    </row>
    <row r="2" spans="1:61" x14ac:dyDescent="0.3">
      <c r="A2" t="s">
        <v>1</v>
      </c>
      <c r="B2" t="s">
        <v>758</v>
      </c>
    </row>
    <row r="3" spans="1:61" x14ac:dyDescent="0.3">
      <c r="A3" t="s">
        <v>557</v>
      </c>
    </row>
    <row r="4" spans="1:61" x14ac:dyDescent="0.3">
      <c r="A4" t="s">
        <v>759</v>
      </c>
    </row>
    <row r="5" spans="1:61" x14ac:dyDescent="0.3">
      <c r="A5" s="21" t="s">
        <v>749</v>
      </c>
      <c r="B5" s="21"/>
      <c r="C5" s="21"/>
      <c r="L5" s="21" t="s">
        <v>174</v>
      </c>
      <c r="M5" s="18"/>
      <c r="X5" s="2" t="s">
        <v>376</v>
      </c>
      <c r="AE5" s="21" t="s">
        <v>606</v>
      </c>
    </row>
    <row r="6" spans="1:61" x14ac:dyDescent="0.3">
      <c r="A6" s="1"/>
      <c r="B6" s="1"/>
      <c r="C6" s="1"/>
      <c r="L6" s="2" t="s">
        <v>760</v>
      </c>
      <c r="R6" s="2" t="s">
        <v>761</v>
      </c>
      <c r="X6" t="s">
        <v>433</v>
      </c>
      <c r="Y6" t="s">
        <v>746</v>
      </c>
      <c r="AE6" s="2" t="s">
        <v>770</v>
      </c>
      <c r="BF6" t="s">
        <v>433</v>
      </c>
      <c r="BG6" t="s">
        <v>412</v>
      </c>
      <c r="BH6" t="s">
        <v>694</v>
      </c>
      <c r="BI6" t="s">
        <v>695</v>
      </c>
    </row>
    <row r="7" spans="1:61" x14ac:dyDescent="0.3">
      <c r="B7" t="s">
        <v>378</v>
      </c>
      <c r="G7" t="str">
        <f>B7</f>
        <v>US census bureau (per 100 persons)</v>
      </c>
      <c r="H7" t="s">
        <v>377</v>
      </c>
      <c r="L7" t="s">
        <v>380</v>
      </c>
      <c r="R7" t="s">
        <v>381</v>
      </c>
      <c r="X7" s="46"/>
      <c r="AF7" t="s">
        <v>140</v>
      </c>
      <c r="AL7" s="53"/>
      <c r="AO7" t="s">
        <v>433</v>
      </c>
      <c r="AP7" t="s">
        <v>618</v>
      </c>
      <c r="AQ7" t="s">
        <v>619</v>
      </c>
    </row>
    <row r="8" spans="1:61" x14ac:dyDescent="0.3">
      <c r="A8" s="45">
        <v>2000</v>
      </c>
      <c r="B8" s="42">
        <v>282162411</v>
      </c>
      <c r="C8" s="33">
        <v>2821624.11</v>
      </c>
      <c r="F8">
        <f>A8</f>
        <v>2000</v>
      </c>
      <c r="G8" s="33">
        <f>C8</f>
        <v>2821624.11</v>
      </c>
      <c r="H8" s="33">
        <f t="shared" ref="H8:H28" si="0">Y8</f>
        <v>2821624</v>
      </c>
      <c r="I8">
        <v>0</v>
      </c>
      <c r="L8">
        <v>0</v>
      </c>
      <c r="M8">
        <v>0.27150649999999998</v>
      </c>
      <c r="N8" t="s">
        <v>374</v>
      </c>
      <c r="O8" t="s">
        <v>374</v>
      </c>
      <c r="P8" t="s">
        <v>374</v>
      </c>
      <c r="R8">
        <v>0</v>
      </c>
      <c r="S8">
        <v>0.12973390000000001</v>
      </c>
      <c r="T8" t="s">
        <v>374</v>
      </c>
      <c r="U8" t="s">
        <v>374</v>
      </c>
      <c r="V8" t="s">
        <v>374</v>
      </c>
      <c r="X8">
        <v>0</v>
      </c>
      <c r="Y8">
        <v>2821624</v>
      </c>
      <c r="AE8" t="s">
        <v>433</v>
      </c>
      <c r="AF8" t="s">
        <v>599</v>
      </c>
      <c r="AG8" t="s">
        <v>600</v>
      </c>
      <c r="AH8" t="s">
        <v>601</v>
      </c>
      <c r="AI8" t="s">
        <v>602</v>
      </c>
      <c r="AJ8" t="s">
        <v>603</v>
      </c>
      <c r="AK8" t="s">
        <v>604</v>
      </c>
      <c r="AL8" s="53" t="s">
        <v>605</v>
      </c>
      <c r="AO8" t="s">
        <v>433</v>
      </c>
      <c r="AP8" t="s">
        <v>140</v>
      </c>
      <c r="AQ8" t="s">
        <v>620</v>
      </c>
      <c r="BF8">
        <v>20</v>
      </c>
      <c r="BG8">
        <v>0.3371381</v>
      </c>
      <c r="BH8">
        <v>0.33614949999999999</v>
      </c>
      <c r="BI8">
        <v>0.3371381</v>
      </c>
    </row>
    <row r="9" spans="1:61" x14ac:dyDescent="0.3">
      <c r="A9" s="45">
        <v>2001</v>
      </c>
      <c r="B9" s="42">
        <v>284968955</v>
      </c>
      <c r="C9" s="33">
        <v>2849689.55</v>
      </c>
      <c r="F9">
        <f t="shared" ref="F9:F28" si="1">A9</f>
        <v>2001</v>
      </c>
      <c r="G9" s="33">
        <f t="shared" ref="G9:G28" si="2">C9</f>
        <v>2849689.55</v>
      </c>
      <c r="H9" s="33">
        <f t="shared" si="0"/>
        <v>2849380</v>
      </c>
      <c r="I9" s="47">
        <f>(H9-G9)/G9</f>
        <v>-1.0862586768436363E-4</v>
      </c>
      <c r="L9">
        <v>1</v>
      </c>
      <c r="M9">
        <v>0.27682960000000001</v>
      </c>
      <c r="N9" t="s">
        <v>374</v>
      </c>
      <c r="O9" t="s">
        <v>374</v>
      </c>
      <c r="P9" t="s">
        <v>374</v>
      </c>
      <c r="R9">
        <v>1</v>
      </c>
      <c r="S9">
        <v>0.1334156</v>
      </c>
      <c r="T9" t="s">
        <v>374</v>
      </c>
      <c r="U9" t="s">
        <v>374</v>
      </c>
      <c r="V9" t="s">
        <v>374</v>
      </c>
      <c r="X9">
        <v>1</v>
      </c>
      <c r="Y9">
        <v>2849380</v>
      </c>
      <c r="AE9">
        <v>2020</v>
      </c>
      <c r="AF9">
        <v>9606900</v>
      </c>
      <c r="AG9">
        <v>11805300</v>
      </c>
      <c r="AH9">
        <v>12334800</v>
      </c>
      <c r="AI9">
        <v>16513000</v>
      </c>
      <c r="AJ9">
        <v>18129100</v>
      </c>
      <c r="AK9">
        <v>11965500</v>
      </c>
      <c r="AL9">
        <v>5910000</v>
      </c>
      <c r="AO9">
        <v>2020</v>
      </c>
      <c r="AP9">
        <v>86264600</v>
      </c>
      <c r="AQ9">
        <v>14912500</v>
      </c>
      <c r="BF9">
        <v>21</v>
      </c>
      <c r="BG9">
        <v>0.34025452</v>
      </c>
      <c r="BH9">
        <v>0.33875585000000003</v>
      </c>
      <c r="BI9">
        <v>0.34025452</v>
      </c>
    </row>
    <row r="10" spans="1:61" x14ac:dyDescent="0.3">
      <c r="A10" s="45">
        <v>2002</v>
      </c>
      <c r="B10" s="42">
        <v>287625193</v>
      </c>
      <c r="C10" s="33">
        <v>2876251.93</v>
      </c>
      <c r="F10">
        <f t="shared" si="1"/>
        <v>2002</v>
      </c>
      <c r="G10" s="33">
        <f t="shared" si="2"/>
        <v>2876251.93</v>
      </c>
      <c r="H10" s="33">
        <f t="shared" si="0"/>
        <v>2873772</v>
      </c>
      <c r="I10" s="47">
        <f>(H10-G10)/G10</f>
        <v>-8.6220889558870026E-4</v>
      </c>
      <c r="L10">
        <v>2</v>
      </c>
      <c r="M10">
        <v>0.28002320000000003</v>
      </c>
      <c r="N10" t="s">
        <v>374</v>
      </c>
      <c r="O10" t="s">
        <v>374</v>
      </c>
      <c r="P10" t="s">
        <v>374</v>
      </c>
      <c r="R10">
        <v>2</v>
      </c>
      <c r="S10">
        <v>0.13689000000000001</v>
      </c>
      <c r="T10" t="s">
        <v>374</v>
      </c>
      <c r="U10" t="s">
        <v>374</v>
      </c>
      <c r="V10" t="s">
        <v>374</v>
      </c>
      <c r="X10">
        <v>2</v>
      </c>
      <c r="Y10">
        <v>2873772</v>
      </c>
      <c r="AE10">
        <v>2025</v>
      </c>
      <c r="AF10">
        <v>9754500</v>
      </c>
      <c r="AG10">
        <v>12164600</v>
      </c>
      <c r="AH10">
        <v>13931900</v>
      </c>
      <c r="AI10">
        <v>15459600</v>
      </c>
      <c r="AJ10">
        <v>18778500</v>
      </c>
      <c r="AK10">
        <v>15141000</v>
      </c>
      <c r="AL10">
        <v>8154500</v>
      </c>
      <c r="AO10">
        <v>2025</v>
      </c>
      <c r="AP10">
        <v>93384600</v>
      </c>
      <c r="AQ10">
        <v>16593300</v>
      </c>
      <c r="BF10">
        <v>22</v>
      </c>
      <c r="BG10">
        <v>0.34319226000000003</v>
      </c>
      <c r="BH10">
        <v>0.34102028000000001</v>
      </c>
      <c r="BI10">
        <v>0.34319226000000003</v>
      </c>
    </row>
    <row r="11" spans="1:61" x14ac:dyDescent="0.3">
      <c r="A11" s="45">
        <v>2003</v>
      </c>
      <c r="B11" s="42">
        <v>290107933</v>
      </c>
      <c r="C11" s="33">
        <v>2901079.33</v>
      </c>
      <c r="F11">
        <f t="shared" si="1"/>
        <v>2003</v>
      </c>
      <c r="G11" s="33">
        <f t="shared" si="2"/>
        <v>2901079.33</v>
      </c>
      <c r="H11" s="33">
        <f t="shared" si="0"/>
        <v>2899138</v>
      </c>
      <c r="I11" s="47">
        <f t="shared" ref="I11:I28" si="3">(H11-G11)/G11</f>
        <v>-6.6917508250285398E-4</v>
      </c>
      <c r="L11">
        <v>3</v>
      </c>
      <c r="M11">
        <v>0.28313899999999997</v>
      </c>
      <c r="N11" t="s">
        <v>374</v>
      </c>
      <c r="O11" t="s">
        <v>374</v>
      </c>
      <c r="P11" t="s">
        <v>374</v>
      </c>
      <c r="R11">
        <v>3</v>
      </c>
      <c r="S11">
        <v>0.1401945</v>
      </c>
      <c r="T11" t="s">
        <v>374</v>
      </c>
      <c r="U11" t="s">
        <v>374</v>
      </c>
      <c r="V11" t="s">
        <v>374</v>
      </c>
      <c r="X11">
        <v>3</v>
      </c>
      <c r="Y11">
        <v>2899138</v>
      </c>
      <c r="AE11">
        <v>2030</v>
      </c>
      <c r="AF11">
        <v>10644200</v>
      </c>
      <c r="AG11">
        <v>11637400</v>
      </c>
      <c r="AH11">
        <v>15157700</v>
      </c>
      <c r="AI11">
        <v>15607500</v>
      </c>
      <c r="AJ11">
        <v>18577700</v>
      </c>
      <c r="AK11">
        <v>17888500</v>
      </c>
      <c r="AL11">
        <v>11693400</v>
      </c>
      <c r="AO11">
        <v>2030</v>
      </c>
      <c r="AP11">
        <v>101206400</v>
      </c>
      <c r="AQ11">
        <v>18364300</v>
      </c>
      <c r="BF11">
        <v>23</v>
      </c>
      <c r="BG11">
        <v>0.34620430000000002</v>
      </c>
      <c r="BH11">
        <v>0.34330697999999998</v>
      </c>
      <c r="BI11">
        <v>0.34620430000000002</v>
      </c>
    </row>
    <row r="12" spans="1:61" x14ac:dyDescent="0.3">
      <c r="A12" s="45">
        <v>2004</v>
      </c>
      <c r="B12" s="42">
        <v>292805298</v>
      </c>
      <c r="C12" s="33">
        <v>2928052.98</v>
      </c>
      <c r="F12">
        <f t="shared" si="1"/>
        <v>2004</v>
      </c>
      <c r="G12" s="33">
        <f t="shared" si="2"/>
        <v>2928052.98</v>
      </c>
      <c r="H12" s="33">
        <f t="shared" si="0"/>
        <v>2925789</v>
      </c>
      <c r="I12" s="47">
        <f t="shared" si="3"/>
        <v>-7.7320322257283113E-4</v>
      </c>
      <c r="L12">
        <v>4</v>
      </c>
      <c r="M12">
        <v>0.28621239999999998</v>
      </c>
      <c r="N12" t="s">
        <v>374</v>
      </c>
      <c r="O12" t="s">
        <v>374</v>
      </c>
      <c r="P12" t="s">
        <v>374</v>
      </c>
      <c r="R12">
        <v>4</v>
      </c>
      <c r="S12">
        <v>0.14346100000000001</v>
      </c>
      <c r="T12" t="s">
        <v>374</v>
      </c>
      <c r="U12" t="s">
        <v>374</v>
      </c>
      <c r="V12" t="s">
        <v>374</v>
      </c>
      <c r="X12">
        <v>4</v>
      </c>
      <c r="Y12">
        <v>2925789</v>
      </c>
      <c r="AE12">
        <v>2035</v>
      </c>
      <c r="AF12">
        <v>10706200</v>
      </c>
      <c r="AG12">
        <v>11890400</v>
      </c>
      <c r="AH12">
        <v>15774400</v>
      </c>
      <c r="AI12">
        <v>17488700</v>
      </c>
      <c r="AJ12">
        <v>17812200</v>
      </c>
      <c r="AK12">
        <v>18959100</v>
      </c>
      <c r="AL12">
        <v>15453700</v>
      </c>
      <c r="AO12">
        <v>2035</v>
      </c>
      <c r="AP12">
        <v>108084704</v>
      </c>
      <c r="AQ12">
        <v>19882700</v>
      </c>
      <c r="BF12">
        <v>24</v>
      </c>
      <c r="BG12">
        <v>0.34935664999999999</v>
      </c>
      <c r="BH12">
        <v>0.34563293</v>
      </c>
      <c r="BI12">
        <v>0.34935664999999999</v>
      </c>
    </row>
    <row r="13" spans="1:61" x14ac:dyDescent="0.3">
      <c r="A13" s="45">
        <v>2005</v>
      </c>
      <c r="B13" s="42">
        <v>295516599</v>
      </c>
      <c r="C13" s="33">
        <v>2955165.99</v>
      </c>
      <c r="F13">
        <f t="shared" si="1"/>
        <v>2005</v>
      </c>
      <c r="G13" s="33">
        <f t="shared" si="2"/>
        <v>2955165.99</v>
      </c>
      <c r="H13" s="33">
        <f t="shared" si="0"/>
        <v>2952298</v>
      </c>
      <c r="I13" s="47">
        <f t="shared" si="3"/>
        <v>-9.7050047601563772E-4</v>
      </c>
      <c r="L13">
        <v>5</v>
      </c>
      <c r="M13">
        <v>0.28944969999999998</v>
      </c>
      <c r="N13" t="s">
        <v>374</v>
      </c>
      <c r="O13" t="s">
        <v>374</v>
      </c>
      <c r="P13" t="s">
        <v>374</v>
      </c>
      <c r="R13">
        <v>5</v>
      </c>
      <c r="S13">
        <v>0.1465861</v>
      </c>
      <c r="T13" t="s">
        <v>374</v>
      </c>
      <c r="U13" t="s">
        <v>374</v>
      </c>
      <c r="V13" t="s">
        <v>374</v>
      </c>
      <c r="X13">
        <v>5</v>
      </c>
      <c r="Y13">
        <v>2952298</v>
      </c>
      <c r="AE13">
        <v>2040</v>
      </c>
      <c r="AF13">
        <v>10413000</v>
      </c>
      <c r="AG13">
        <v>13027500</v>
      </c>
      <c r="AH13">
        <v>15057900</v>
      </c>
      <c r="AI13">
        <v>18888700</v>
      </c>
      <c r="AJ13">
        <v>18113500</v>
      </c>
      <c r="AK13">
        <v>18917700</v>
      </c>
      <c r="AL13">
        <v>19010400</v>
      </c>
      <c r="AO13">
        <v>2040</v>
      </c>
      <c r="AP13">
        <v>113428704</v>
      </c>
      <c r="AQ13">
        <v>21146000</v>
      </c>
      <c r="BF13">
        <v>25</v>
      </c>
      <c r="BG13">
        <v>0.35263361999999998</v>
      </c>
      <c r="BH13">
        <v>0.34797102000000002</v>
      </c>
      <c r="BI13">
        <v>0.35263361999999998</v>
      </c>
    </row>
    <row r="14" spans="1:61" x14ac:dyDescent="0.3">
      <c r="A14" s="45">
        <v>2006</v>
      </c>
      <c r="B14" s="42">
        <v>298379912</v>
      </c>
      <c r="C14" s="33">
        <v>2983799.12</v>
      </c>
      <c r="F14">
        <f t="shared" si="1"/>
        <v>2006</v>
      </c>
      <c r="G14" s="33">
        <f t="shared" si="2"/>
        <v>2983799.12</v>
      </c>
      <c r="H14" s="33">
        <f>Y14</f>
        <v>2979649</v>
      </c>
      <c r="I14" s="47">
        <f t="shared" si="3"/>
        <v>-1.3908845177218604E-3</v>
      </c>
      <c r="L14">
        <v>6</v>
      </c>
      <c r="M14">
        <v>0.29255779999999998</v>
      </c>
      <c r="N14" t="s">
        <v>374</v>
      </c>
      <c r="O14" t="s">
        <v>374</v>
      </c>
      <c r="P14" t="s">
        <v>374</v>
      </c>
      <c r="R14">
        <v>6</v>
      </c>
      <c r="S14">
        <v>0.14951320000000001</v>
      </c>
      <c r="T14" t="s">
        <v>374</v>
      </c>
      <c r="U14" t="s">
        <v>374</v>
      </c>
      <c r="V14" t="s">
        <v>374</v>
      </c>
      <c r="X14">
        <v>6</v>
      </c>
      <c r="Y14">
        <v>2979649</v>
      </c>
      <c r="AE14">
        <v>2045</v>
      </c>
      <c r="AF14">
        <v>9904800</v>
      </c>
      <c r="AG14">
        <v>13133000</v>
      </c>
      <c r="AH14">
        <v>15344700</v>
      </c>
      <c r="AI14">
        <v>19572300</v>
      </c>
      <c r="AJ14">
        <v>20061800</v>
      </c>
      <c r="AK14">
        <v>18363300</v>
      </c>
      <c r="AL14">
        <v>21809900</v>
      </c>
      <c r="AO14">
        <v>2045</v>
      </c>
      <c r="AP14">
        <v>118189800</v>
      </c>
      <c r="AQ14">
        <v>22256000</v>
      </c>
      <c r="BF14">
        <v>26</v>
      </c>
      <c r="BG14">
        <v>0.35586988000000003</v>
      </c>
      <c r="BH14">
        <v>0.35016771000000002</v>
      </c>
      <c r="BI14">
        <v>0.35586988000000003</v>
      </c>
    </row>
    <row r="15" spans="1:61" x14ac:dyDescent="0.3">
      <c r="A15" s="45">
        <v>2007</v>
      </c>
      <c r="B15" s="42">
        <v>301231207</v>
      </c>
      <c r="C15" s="33">
        <v>3012312.07</v>
      </c>
      <c r="F15">
        <f t="shared" si="1"/>
        <v>2007</v>
      </c>
      <c r="G15" s="33">
        <f t="shared" si="2"/>
        <v>3012312.07</v>
      </c>
      <c r="H15" s="33">
        <f t="shared" si="0"/>
        <v>3007029</v>
      </c>
      <c r="I15" s="47">
        <f t="shared" si="3"/>
        <v>-1.7538255921803721E-3</v>
      </c>
      <c r="L15">
        <v>7</v>
      </c>
      <c r="M15">
        <v>0.29583870000000001</v>
      </c>
      <c r="N15" t="s">
        <v>374</v>
      </c>
      <c r="O15" t="s">
        <v>374</v>
      </c>
      <c r="P15" t="s">
        <v>374</v>
      </c>
      <c r="R15">
        <v>7</v>
      </c>
      <c r="S15">
        <v>0.15219849999999999</v>
      </c>
      <c r="T15" t="s">
        <v>374</v>
      </c>
      <c r="U15" t="s">
        <v>374</v>
      </c>
      <c r="V15" t="s">
        <v>374</v>
      </c>
      <c r="X15">
        <v>7</v>
      </c>
      <c r="Y15">
        <v>3007029</v>
      </c>
      <c r="AE15">
        <v>2050</v>
      </c>
      <c r="AF15">
        <v>9630700</v>
      </c>
      <c r="AG15">
        <v>12809400</v>
      </c>
      <c r="AH15">
        <v>16737100</v>
      </c>
      <c r="AI15">
        <v>18668000</v>
      </c>
      <c r="AJ15">
        <v>21574700</v>
      </c>
      <c r="AK15">
        <v>18878800</v>
      </c>
      <c r="AL15">
        <v>23655000</v>
      </c>
      <c r="AO15">
        <v>2050</v>
      </c>
      <c r="AP15">
        <v>121953696</v>
      </c>
      <c r="AQ15">
        <v>23167300</v>
      </c>
      <c r="BF15">
        <v>27</v>
      </c>
      <c r="BG15">
        <v>0.35889836000000003</v>
      </c>
      <c r="BH15">
        <v>0.35220418999999997</v>
      </c>
      <c r="BI15">
        <v>0.35889836000000003</v>
      </c>
    </row>
    <row r="16" spans="1:61" x14ac:dyDescent="0.3">
      <c r="A16" s="45">
        <v>2008</v>
      </c>
      <c r="B16" s="42">
        <v>304093966</v>
      </c>
      <c r="C16" s="33">
        <v>3040939.66</v>
      </c>
      <c r="F16">
        <f t="shared" si="1"/>
        <v>2008</v>
      </c>
      <c r="G16" s="33">
        <f t="shared" si="2"/>
        <v>3040939.66</v>
      </c>
      <c r="H16" s="33">
        <f t="shared" si="0"/>
        <v>3035662</v>
      </c>
      <c r="I16" s="47">
        <f t="shared" si="3"/>
        <v>-1.7355359165528949E-3</v>
      </c>
      <c r="L16">
        <v>8</v>
      </c>
      <c r="M16">
        <v>0.29903869999999999</v>
      </c>
      <c r="N16" t="s">
        <v>374</v>
      </c>
      <c r="O16" t="s">
        <v>374</v>
      </c>
      <c r="P16" t="s">
        <v>374</v>
      </c>
      <c r="R16">
        <v>8</v>
      </c>
      <c r="S16">
        <v>0.15468580000000001</v>
      </c>
      <c r="T16" t="s">
        <v>374</v>
      </c>
      <c r="U16" t="s">
        <v>374</v>
      </c>
      <c r="V16" t="s">
        <v>374</v>
      </c>
      <c r="X16">
        <v>8</v>
      </c>
      <c r="Y16">
        <v>3035662</v>
      </c>
      <c r="AF16">
        <f>(AF15-AF9)/AF9*100</f>
        <v>0.24773860454465019</v>
      </c>
      <c r="AG16">
        <f t="shared" ref="AG16:AL16" si="4">(AG15-AG9)/AG9*100</f>
        <v>8.5055017661558789</v>
      </c>
      <c r="AH16">
        <f t="shared" si="4"/>
        <v>35.690080098582868</v>
      </c>
      <c r="AI16">
        <f t="shared" si="4"/>
        <v>13.050323987161629</v>
      </c>
      <c r="AJ16">
        <f t="shared" si="4"/>
        <v>19.005907629170782</v>
      </c>
      <c r="AK16">
        <f t="shared" si="4"/>
        <v>57.776942041703229</v>
      </c>
      <c r="AL16">
        <f t="shared" si="4"/>
        <v>300.25380710659897</v>
      </c>
      <c r="BF16">
        <v>28</v>
      </c>
      <c r="BG16">
        <v>0.36218021</v>
      </c>
      <c r="BH16">
        <v>0.35409038999999998</v>
      </c>
      <c r="BI16">
        <v>0.36218021</v>
      </c>
    </row>
    <row r="17" spans="1:61" x14ac:dyDescent="0.3">
      <c r="A17" s="45">
        <v>2009</v>
      </c>
      <c r="B17" s="42">
        <v>306771529</v>
      </c>
      <c r="C17" s="33">
        <v>3067715.29</v>
      </c>
      <c r="F17">
        <f t="shared" si="1"/>
        <v>2009</v>
      </c>
      <c r="G17" s="33">
        <f t="shared" si="2"/>
        <v>3067715.29</v>
      </c>
      <c r="H17" s="33">
        <f t="shared" si="0"/>
        <v>3064781</v>
      </c>
      <c r="I17" s="47">
        <f t="shared" si="3"/>
        <v>-9.5650662548936775E-4</v>
      </c>
      <c r="L17">
        <v>9</v>
      </c>
      <c r="M17">
        <v>0.30224390000000001</v>
      </c>
      <c r="N17" t="s">
        <v>374</v>
      </c>
      <c r="O17" t="s">
        <v>374</v>
      </c>
      <c r="P17" t="s">
        <v>374</v>
      </c>
      <c r="R17">
        <v>9</v>
      </c>
      <c r="S17">
        <v>0.1570223</v>
      </c>
      <c r="T17" t="s">
        <v>374</v>
      </c>
      <c r="U17" t="s">
        <v>374</v>
      </c>
      <c r="V17" t="s">
        <v>374</v>
      </c>
      <c r="X17">
        <v>9</v>
      </c>
      <c r="Y17">
        <v>3064781</v>
      </c>
      <c r="BF17">
        <v>29</v>
      </c>
      <c r="BG17">
        <v>0.36533532000000002</v>
      </c>
      <c r="BH17">
        <v>0.35595227000000002</v>
      </c>
      <c r="BI17">
        <v>0.36533532000000002</v>
      </c>
    </row>
    <row r="18" spans="1:61" x14ac:dyDescent="0.3">
      <c r="A18" s="45">
        <v>2010</v>
      </c>
      <c r="B18" s="43">
        <v>309321666</v>
      </c>
      <c r="C18" s="33">
        <v>3093216.66</v>
      </c>
      <c r="F18">
        <f t="shared" si="1"/>
        <v>2010</v>
      </c>
      <c r="G18" s="33">
        <f t="shared" si="2"/>
        <v>3093216.66</v>
      </c>
      <c r="H18" s="33">
        <f t="shared" si="0"/>
        <v>3093378</v>
      </c>
      <c r="I18" s="47">
        <f t="shared" si="3"/>
        <v>5.2159294913357596E-5</v>
      </c>
      <c r="L18">
        <v>10</v>
      </c>
      <c r="M18">
        <v>0.30551699999999998</v>
      </c>
      <c r="N18" t="s">
        <v>374</v>
      </c>
      <c r="O18" t="s">
        <v>374</v>
      </c>
      <c r="P18" t="s">
        <v>374</v>
      </c>
      <c r="R18">
        <v>10</v>
      </c>
      <c r="S18">
        <v>0.1593068</v>
      </c>
      <c r="T18" t="s">
        <v>374</v>
      </c>
      <c r="U18" t="s">
        <v>374</v>
      </c>
      <c r="V18" t="s">
        <v>374</v>
      </c>
      <c r="X18">
        <v>10</v>
      </c>
      <c r="Y18">
        <v>3093378</v>
      </c>
      <c r="BF18">
        <v>30</v>
      </c>
      <c r="BG18">
        <v>0.36851705000000001</v>
      </c>
      <c r="BH18">
        <v>0.35789195000000001</v>
      </c>
      <c r="BI18">
        <v>0.36851705000000001</v>
      </c>
    </row>
    <row r="19" spans="1:61" x14ac:dyDescent="0.3">
      <c r="A19" s="45">
        <v>2011</v>
      </c>
      <c r="B19" s="43">
        <v>311556874</v>
      </c>
      <c r="C19" s="33">
        <v>3115568.74</v>
      </c>
      <c r="F19">
        <f t="shared" si="1"/>
        <v>2011</v>
      </c>
      <c r="G19" s="33">
        <f t="shared" si="2"/>
        <v>3115568.74</v>
      </c>
      <c r="H19" s="33">
        <f t="shared" si="0"/>
        <v>3118123</v>
      </c>
      <c r="I19" s="47">
        <f t="shared" si="3"/>
        <v>8.1983747211424908E-4</v>
      </c>
      <c r="L19">
        <v>11</v>
      </c>
      <c r="M19">
        <v>0.30870500000000001</v>
      </c>
      <c r="N19" t="s">
        <v>374</v>
      </c>
      <c r="O19" t="s">
        <v>374</v>
      </c>
      <c r="P19" t="s">
        <v>374</v>
      </c>
      <c r="R19">
        <v>11</v>
      </c>
      <c r="S19">
        <v>0.1615077</v>
      </c>
      <c r="T19" t="s">
        <v>374</v>
      </c>
      <c r="U19" t="s">
        <v>374</v>
      </c>
      <c r="V19" t="s">
        <v>374</v>
      </c>
      <c r="X19">
        <v>11</v>
      </c>
      <c r="Y19">
        <v>3118123</v>
      </c>
      <c r="BF19">
        <v>31</v>
      </c>
      <c r="BG19">
        <v>0.37151775999999997</v>
      </c>
      <c r="BH19">
        <v>0.35959595</v>
      </c>
      <c r="BI19">
        <v>0.37151775999999997</v>
      </c>
    </row>
    <row r="20" spans="1:61" x14ac:dyDescent="0.3">
      <c r="A20" s="45">
        <v>2012</v>
      </c>
      <c r="B20" s="43">
        <v>313830990</v>
      </c>
      <c r="C20" s="33">
        <v>3138309.9</v>
      </c>
      <c r="F20">
        <f t="shared" si="1"/>
        <v>2012</v>
      </c>
      <c r="G20" s="33">
        <f t="shared" si="2"/>
        <v>3138309.9</v>
      </c>
      <c r="H20" s="33">
        <f t="shared" si="0"/>
        <v>3139826</v>
      </c>
      <c r="I20" s="47">
        <f t="shared" si="3"/>
        <v>4.8309441970663673E-4</v>
      </c>
      <c r="L20">
        <v>12</v>
      </c>
      <c r="M20">
        <v>0.31191720000000001</v>
      </c>
      <c r="N20" t="s">
        <v>374</v>
      </c>
      <c r="O20" t="s">
        <v>374</v>
      </c>
      <c r="P20" t="s">
        <v>374</v>
      </c>
      <c r="R20">
        <v>12</v>
      </c>
      <c r="S20">
        <v>0.163637</v>
      </c>
      <c r="T20" t="s">
        <v>374</v>
      </c>
      <c r="U20" t="s">
        <v>374</v>
      </c>
      <c r="V20" t="s">
        <v>374</v>
      </c>
      <c r="X20">
        <v>12</v>
      </c>
      <c r="Y20">
        <v>3139826</v>
      </c>
      <c r="BF20">
        <v>32</v>
      </c>
      <c r="BG20">
        <v>0.37450383999999998</v>
      </c>
      <c r="BH20">
        <v>0.36120562000000001</v>
      </c>
      <c r="BI20">
        <v>0.37452800000000003</v>
      </c>
    </row>
    <row r="21" spans="1:61" x14ac:dyDescent="0.3">
      <c r="A21" s="45">
        <v>2013</v>
      </c>
      <c r="B21" s="43">
        <v>315993715</v>
      </c>
      <c r="C21" s="33">
        <v>3159937.15</v>
      </c>
      <c r="F21">
        <f t="shared" si="1"/>
        <v>2013</v>
      </c>
      <c r="G21" s="33">
        <f t="shared" si="2"/>
        <v>3159937.15</v>
      </c>
      <c r="H21" s="33">
        <f t="shared" si="0"/>
        <v>3161055</v>
      </c>
      <c r="I21" s="47">
        <f t="shared" si="3"/>
        <v>3.5375703595879845E-4</v>
      </c>
      <c r="L21">
        <v>13</v>
      </c>
      <c r="M21">
        <v>0.3153009</v>
      </c>
      <c r="N21" t="s">
        <v>374</v>
      </c>
      <c r="O21" t="s">
        <v>374</v>
      </c>
      <c r="P21" t="s">
        <v>374</v>
      </c>
      <c r="R21">
        <v>13</v>
      </c>
      <c r="S21">
        <v>0.1655654</v>
      </c>
      <c r="T21" t="s">
        <v>374</v>
      </c>
      <c r="U21" t="s">
        <v>374</v>
      </c>
      <c r="V21" t="s">
        <v>374</v>
      </c>
      <c r="X21">
        <v>13</v>
      </c>
      <c r="Y21">
        <v>3161055</v>
      </c>
      <c r="BF21">
        <v>33</v>
      </c>
      <c r="BG21">
        <v>0.37720650999999999</v>
      </c>
      <c r="BH21">
        <v>0.36275162</v>
      </c>
      <c r="BI21">
        <v>0.37753807</v>
      </c>
    </row>
    <row r="22" spans="1:61" x14ac:dyDescent="0.3">
      <c r="A22" s="45">
        <v>2014</v>
      </c>
      <c r="B22" s="43">
        <v>318301008</v>
      </c>
      <c r="C22" s="33">
        <v>3183010.08</v>
      </c>
      <c r="F22">
        <f t="shared" si="1"/>
        <v>2014</v>
      </c>
      <c r="G22" s="33">
        <f t="shared" si="2"/>
        <v>3183010.08</v>
      </c>
      <c r="H22" s="33">
        <f t="shared" si="0"/>
        <v>3182213</v>
      </c>
      <c r="I22" s="47">
        <f t="shared" si="3"/>
        <v>-2.5041705177385881E-4</v>
      </c>
      <c r="L22">
        <v>14</v>
      </c>
      <c r="M22">
        <v>0.31873249999999997</v>
      </c>
      <c r="N22" t="s">
        <v>374</v>
      </c>
      <c r="O22" t="s">
        <v>374</v>
      </c>
      <c r="P22" t="s">
        <v>374</v>
      </c>
      <c r="R22">
        <v>14</v>
      </c>
      <c r="S22">
        <v>0.16729910000000001</v>
      </c>
      <c r="T22" t="s">
        <v>374</v>
      </c>
      <c r="U22" t="s">
        <v>374</v>
      </c>
      <c r="V22" t="s">
        <v>374</v>
      </c>
      <c r="X22">
        <v>14</v>
      </c>
      <c r="Y22">
        <v>3182213</v>
      </c>
      <c r="BF22">
        <v>34</v>
      </c>
      <c r="BG22">
        <v>0.38002412000000002</v>
      </c>
      <c r="BH22">
        <v>0.3642108</v>
      </c>
      <c r="BI22">
        <v>0.38066805999999997</v>
      </c>
    </row>
    <row r="23" spans="1:61" x14ac:dyDescent="0.3">
      <c r="A23" s="45">
        <v>2015</v>
      </c>
      <c r="B23" s="43">
        <v>320635163</v>
      </c>
      <c r="C23" s="33">
        <v>3206351.63</v>
      </c>
      <c r="F23">
        <f t="shared" si="1"/>
        <v>2015</v>
      </c>
      <c r="G23" s="33">
        <f t="shared" si="2"/>
        <v>3206351.63</v>
      </c>
      <c r="H23" s="33">
        <f t="shared" si="0"/>
        <v>3203478</v>
      </c>
      <c r="I23" s="47">
        <f t="shared" si="3"/>
        <v>-8.9623046116120723E-4</v>
      </c>
      <c r="L23">
        <v>15</v>
      </c>
      <c r="M23">
        <v>0.32213540000000002</v>
      </c>
      <c r="N23" t="s">
        <v>374</v>
      </c>
      <c r="O23" t="s">
        <v>374</v>
      </c>
      <c r="P23" t="s">
        <v>374</v>
      </c>
      <c r="R23">
        <v>15</v>
      </c>
      <c r="S23">
        <v>0.16922909999999999</v>
      </c>
      <c r="T23" t="s">
        <v>374</v>
      </c>
      <c r="U23" t="s">
        <v>374</v>
      </c>
      <c r="V23" t="s">
        <v>374</v>
      </c>
      <c r="X23">
        <v>15</v>
      </c>
      <c r="Y23">
        <v>3203478</v>
      </c>
      <c r="BF23">
        <v>35</v>
      </c>
      <c r="BG23">
        <v>0.38266844999999999</v>
      </c>
      <c r="BH23">
        <v>0.36558311999999998</v>
      </c>
      <c r="BI23">
        <v>0.38367718000000001</v>
      </c>
    </row>
    <row r="24" spans="1:61" x14ac:dyDescent="0.3">
      <c r="A24" s="45">
        <v>2016</v>
      </c>
      <c r="B24" s="43">
        <v>322941311</v>
      </c>
      <c r="C24" s="33">
        <v>3229413.11</v>
      </c>
      <c r="F24">
        <f t="shared" si="1"/>
        <v>2016</v>
      </c>
      <c r="G24" s="33">
        <f t="shared" si="2"/>
        <v>3229413.11</v>
      </c>
      <c r="H24" s="33">
        <f t="shared" si="0"/>
        <v>3224546</v>
      </c>
      <c r="I24" s="47">
        <f t="shared" si="3"/>
        <v>-1.5071190443020992E-3</v>
      </c>
      <c r="L24">
        <v>16</v>
      </c>
      <c r="M24">
        <v>0.32544060000000002</v>
      </c>
      <c r="N24" t="s">
        <v>374</v>
      </c>
      <c r="O24" t="s">
        <v>374</v>
      </c>
      <c r="P24" t="s">
        <v>374</v>
      </c>
      <c r="R24">
        <v>16</v>
      </c>
      <c r="S24">
        <v>0.1710595</v>
      </c>
      <c r="T24" t="s">
        <v>374</v>
      </c>
      <c r="U24" t="s">
        <v>374</v>
      </c>
      <c r="V24" t="s">
        <v>374</v>
      </c>
      <c r="X24">
        <v>16</v>
      </c>
      <c r="Y24">
        <v>3224546</v>
      </c>
      <c r="BF24">
        <v>36</v>
      </c>
      <c r="BG24">
        <v>0.38534010000000002</v>
      </c>
      <c r="BH24">
        <v>0.36704620999999998</v>
      </c>
      <c r="BI24">
        <v>0.38671815999999998</v>
      </c>
    </row>
    <row r="25" spans="1:61" x14ac:dyDescent="0.3">
      <c r="A25" s="45">
        <v>2017</v>
      </c>
      <c r="B25" s="43">
        <v>324985539</v>
      </c>
      <c r="C25" s="33">
        <v>3249855.39</v>
      </c>
      <c r="F25">
        <f t="shared" si="1"/>
        <v>2017</v>
      </c>
      <c r="G25" s="33">
        <f t="shared" si="2"/>
        <v>3249855.39</v>
      </c>
      <c r="H25" s="33">
        <f t="shared" si="0"/>
        <v>3244956</v>
      </c>
      <c r="I25" s="47">
        <f t="shared" si="3"/>
        <v>-1.5075716953670761E-3</v>
      </c>
      <c r="L25">
        <v>17</v>
      </c>
      <c r="M25">
        <v>0.32876949999999999</v>
      </c>
      <c r="N25" t="s">
        <v>374</v>
      </c>
      <c r="O25" t="s">
        <v>374</v>
      </c>
      <c r="P25" t="s">
        <v>374</v>
      </c>
      <c r="R25">
        <v>17</v>
      </c>
      <c r="S25">
        <v>0.17256199999999999</v>
      </c>
      <c r="T25" t="s">
        <v>374</v>
      </c>
      <c r="U25" t="s">
        <v>374</v>
      </c>
      <c r="V25" t="s">
        <v>374</v>
      </c>
      <c r="X25">
        <v>17</v>
      </c>
      <c r="Y25">
        <v>3244956</v>
      </c>
      <c r="BF25">
        <v>37</v>
      </c>
      <c r="BG25">
        <v>0.38778101999999998</v>
      </c>
      <c r="BH25">
        <v>0.36837879000000001</v>
      </c>
      <c r="BI25">
        <v>0.38964446000000003</v>
      </c>
    </row>
    <row r="26" spans="1:61" x14ac:dyDescent="0.3">
      <c r="A26" s="45">
        <v>2018</v>
      </c>
      <c r="B26" s="43">
        <v>326687501</v>
      </c>
      <c r="C26" s="33">
        <v>3266875.01</v>
      </c>
      <c r="F26">
        <f t="shared" si="1"/>
        <v>2018</v>
      </c>
      <c r="G26" s="33">
        <f t="shared" si="2"/>
        <v>3266875.01</v>
      </c>
      <c r="H26" s="33">
        <f t="shared" si="0"/>
        <v>3264603</v>
      </c>
      <c r="I26" s="47">
        <f t="shared" si="3"/>
        <v>-6.954689092925464E-4</v>
      </c>
      <c r="L26">
        <v>18</v>
      </c>
      <c r="M26">
        <v>0.33198749999999999</v>
      </c>
      <c r="N26" t="s">
        <v>374</v>
      </c>
      <c r="O26" t="s">
        <v>374</v>
      </c>
      <c r="P26" t="s">
        <v>374</v>
      </c>
      <c r="R26">
        <v>18</v>
      </c>
      <c r="S26">
        <v>0.1739684</v>
      </c>
      <c r="T26" t="s">
        <v>374</v>
      </c>
      <c r="U26" t="s">
        <v>374</v>
      </c>
      <c r="V26" t="s">
        <v>374</v>
      </c>
      <c r="X26">
        <v>18</v>
      </c>
      <c r="Y26">
        <v>3264603</v>
      </c>
      <c r="BF26">
        <v>38</v>
      </c>
      <c r="BG26">
        <v>0.39015129999999998</v>
      </c>
      <c r="BH26">
        <v>0.36957793999999999</v>
      </c>
      <c r="BI26">
        <v>0.39253470000000001</v>
      </c>
    </row>
    <row r="27" spans="1:61" x14ac:dyDescent="0.3">
      <c r="A27" s="45">
        <v>2019</v>
      </c>
      <c r="B27" s="43">
        <v>328239523</v>
      </c>
      <c r="C27" s="33">
        <v>3282395.23</v>
      </c>
      <c r="F27">
        <f t="shared" si="1"/>
        <v>2019</v>
      </c>
      <c r="G27" s="33">
        <f t="shared" si="2"/>
        <v>3282395.23</v>
      </c>
      <c r="H27" s="33">
        <f t="shared" si="0"/>
        <v>3283425</v>
      </c>
      <c r="I27" s="47">
        <f t="shared" si="3"/>
        <v>3.1372516953115929E-4</v>
      </c>
      <c r="L27">
        <v>19</v>
      </c>
      <c r="M27">
        <v>0.33412130000000001</v>
      </c>
      <c r="N27" t="s">
        <v>374</v>
      </c>
      <c r="O27" t="s">
        <v>374</v>
      </c>
      <c r="P27" t="s">
        <v>374</v>
      </c>
      <c r="R27">
        <v>19</v>
      </c>
      <c r="S27">
        <v>0.17507519999999999</v>
      </c>
      <c r="T27" t="s">
        <v>374</v>
      </c>
      <c r="U27" t="s">
        <v>374</v>
      </c>
      <c r="V27" t="s">
        <v>374</v>
      </c>
      <c r="X27">
        <v>19</v>
      </c>
      <c r="Y27">
        <v>3283425</v>
      </c>
      <c r="BF27">
        <v>39</v>
      </c>
      <c r="BG27">
        <v>0.39239185999999998</v>
      </c>
      <c r="BH27">
        <v>0.37061690000000003</v>
      </c>
      <c r="BI27">
        <v>0.39544057999999999</v>
      </c>
    </row>
    <row r="28" spans="1:61" x14ac:dyDescent="0.3">
      <c r="A28" s="45">
        <v>2020</v>
      </c>
      <c r="B28" s="44">
        <v>331526933</v>
      </c>
      <c r="C28" s="33">
        <v>3315269.33</v>
      </c>
      <c r="F28">
        <f t="shared" si="1"/>
        <v>2020</v>
      </c>
      <c r="G28" s="33">
        <f t="shared" si="2"/>
        <v>3315269.33</v>
      </c>
      <c r="H28" s="33">
        <f t="shared" si="0"/>
        <v>3301168</v>
      </c>
      <c r="I28" s="47">
        <f t="shared" si="3"/>
        <v>-4.2534492966820507E-3</v>
      </c>
      <c r="L28">
        <v>20</v>
      </c>
      <c r="M28">
        <v>0.3373023</v>
      </c>
      <c r="N28" t="s">
        <v>374</v>
      </c>
      <c r="O28" t="s">
        <v>374</v>
      </c>
      <c r="P28" t="s">
        <v>374</v>
      </c>
      <c r="R28">
        <v>20</v>
      </c>
      <c r="S28">
        <v>0.17650930000000001</v>
      </c>
      <c r="T28" t="s">
        <v>374</v>
      </c>
      <c r="U28" t="s">
        <v>374</v>
      </c>
      <c r="V28" t="s">
        <v>374</v>
      </c>
      <c r="X28">
        <v>20</v>
      </c>
      <c r="Y28">
        <v>3301168</v>
      </c>
      <c r="BF28">
        <v>40</v>
      </c>
      <c r="BG28">
        <v>0.39457262999999998</v>
      </c>
      <c r="BH28">
        <v>0.37178141999999997</v>
      </c>
      <c r="BI28">
        <v>0.39839632000000003</v>
      </c>
    </row>
    <row r="29" spans="1:61" x14ac:dyDescent="0.3">
      <c r="L29">
        <v>21</v>
      </c>
      <c r="M29">
        <v>0.34040379999999998</v>
      </c>
      <c r="N29" t="s">
        <v>374</v>
      </c>
      <c r="O29" t="s">
        <v>374</v>
      </c>
      <c r="P29" t="s">
        <v>374</v>
      </c>
      <c r="R29">
        <v>21</v>
      </c>
      <c r="S29">
        <v>0.17778260000000001</v>
      </c>
      <c r="T29" t="s">
        <v>374</v>
      </c>
      <c r="U29" t="s">
        <v>374</v>
      </c>
      <c r="V29" t="s">
        <v>374</v>
      </c>
      <c r="X29">
        <v>21</v>
      </c>
      <c r="Y29">
        <v>3318406</v>
      </c>
      <c r="BF29">
        <v>41</v>
      </c>
      <c r="BG29">
        <v>0.3968198</v>
      </c>
      <c r="BH29">
        <v>0.37303606</v>
      </c>
      <c r="BI29">
        <v>0.40141466999999997</v>
      </c>
    </row>
    <row r="30" spans="1:61" x14ac:dyDescent="0.3">
      <c r="L30">
        <v>22</v>
      </c>
      <c r="M30">
        <v>0.34327740000000001</v>
      </c>
      <c r="N30" t="s">
        <v>374</v>
      </c>
      <c r="O30" t="s">
        <v>374</v>
      </c>
      <c r="P30" t="s">
        <v>374</v>
      </c>
      <c r="R30">
        <v>22</v>
      </c>
      <c r="S30">
        <v>0.17905280000000001</v>
      </c>
      <c r="T30" t="s">
        <v>374</v>
      </c>
      <c r="U30" t="s">
        <v>374</v>
      </c>
      <c r="V30" t="s">
        <v>374</v>
      </c>
      <c r="X30">
        <v>22</v>
      </c>
      <c r="Y30">
        <v>3328925</v>
      </c>
      <c r="BF30">
        <v>42</v>
      </c>
      <c r="BG30">
        <v>0.39917935999999998</v>
      </c>
      <c r="BH30">
        <v>0.37440309999999999</v>
      </c>
      <c r="BI30">
        <v>0.40466016999999999</v>
      </c>
    </row>
    <row r="31" spans="1:61" x14ac:dyDescent="0.3">
      <c r="L31">
        <v>23</v>
      </c>
      <c r="M31">
        <v>0.34629929999999998</v>
      </c>
      <c r="N31" t="s">
        <v>374</v>
      </c>
      <c r="O31" t="s">
        <v>374</v>
      </c>
      <c r="P31" t="s">
        <v>374</v>
      </c>
      <c r="R31">
        <v>23</v>
      </c>
      <c r="S31">
        <v>0.18023510000000001</v>
      </c>
      <c r="T31" t="s">
        <v>374</v>
      </c>
      <c r="U31" t="s">
        <v>374</v>
      </c>
      <c r="V31" t="s">
        <v>374</v>
      </c>
      <c r="X31">
        <v>23</v>
      </c>
      <c r="Y31">
        <v>3341403</v>
      </c>
      <c r="BF31">
        <v>43</v>
      </c>
      <c r="BG31">
        <v>0.40146608</v>
      </c>
      <c r="BH31">
        <v>0.37567296999999999</v>
      </c>
      <c r="BI31">
        <v>0.40796932000000002</v>
      </c>
    </row>
    <row r="32" spans="1:61" x14ac:dyDescent="0.3">
      <c r="A32" s="21" t="s">
        <v>750</v>
      </c>
      <c r="B32" s="21"/>
      <c r="C32" s="21"/>
      <c r="L32">
        <v>24</v>
      </c>
      <c r="M32">
        <v>0.34947479999999997</v>
      </c>
      <c r="N32" t="s">
        <v>374</v>
      </c>
      <c r="O32" t="s">
        <v>374</v>
      </c>
      <c r="P32" t="s">
        <v>374</v>
      </c>
      <c r="R32">
        <v>24</v>
      </c>
      <c r="S32">
        <v>0.1814694</v>
      </c>
      <c r="T32" t="s">
        <v>374</v>
      </c>
      <c r="U32" t="s">
        <v>374</v>
      </c>
      <c r="V32" t="s">
        <v>374</v>
      </c>
      <c r="X32">
        <v>24</v>
      </c>
      <c r="Y32">
        <v>3355863</v>
      </c>
      <c r="BF32">
        <v>44</v>
      </c>
      <c r="BG32">
        <v>0.40359952999999998</v>
      </c>
      <c r="BH32">
        <v>0.37686638</v>
      </c>
      <c r="BI32">
        <v>0.41115500999999999</v>
      </c>
    </row>
    <row r="33" spans="1:61" x14ac:dyDescent="0.3">
      <c r="B33" t="s">
        <v>383</v>
      </c>
      <c r="C33" t="s">
        <v>384</v>
      </c>
      <c r="D33" t="s">
        <v>385</v>
      </c>
      <c r="F33" s="2" t="s">
        <v>560</v>
      </c>
      <c r="L33">
        <v>25</v>
      </c>
      <c r="M33">
        <v>0.35267349999999997</v>
      </c>
      <c r="N33" t="s">
        <v>374</v>
      </c>
      <c r="O33" t="s">
        <v>374</v>
      </c>
      <c r="P33" t="s">
        <v>374</v>
      </c>
      <c r="R33">
        <v>25</v>
      </c>
      <c r="S33">
        <v>0.18250230000000001</v>
      </c>
      <c r="T33" t="s">
        <v>374</v>
      </c>
      <c r="U33" t="s">
        <v>374</v>
      </c>
      <c r="V33" t="s">
        <v>374</v>
      </c>
      <c r="X33">
        <v>25</v>
      </c>
      <c r="Y33">
        <v>3372125</v>
      </c>
      <c r="BF33">
        <v>45</v>
      </c>
      <c r="BG33">
        <v>0.40554685000000001</v>
      </c>
      <c r="BH33">
        <v>0.37791666000000002</v>
      </c>
      <c r="BI33">
        <v>0.41425909999999999</v>
      </c>
    </row>
    <row r="34" spans="1:61" x14ac:dyDescent="0.3">
      <c r="A34" t="s">
        <v>162</v>
      </c>
      <c r="B34" t="str">
        <f>ROUND(Sheet1!B10*100,1)&amp;" ("&amp;ROUND(Sheet1!D10*100,1)&amp;"-"&amp;ROUND(Sheet1!E10*100,1)&amp;")"</f>
        <v>33.4 (30.3-36.6)</v>
      </c>
      <c r="D34" s="26">
        <f>M26*100</f>
        <v>33.198749999999997</v>
      </c>
      <c r="G34" t="s">
        <v>386</v>
      </c>
      <c r="H34" t="s">
        <v>387</v>
      </c>
      <c r="I34" t="s">
        <v>388</v>
      </c>
      <c r="J34" t="s">
        <v>389</v>
      </c>
      <c r="L34">
        <v>26</v>
      </c>
      <c r="M34">
        <v>0.3557884</v>
      </c>
      <c r="N34" t="s">
        <v>374</v>
      </c>
      <c r="O34" t="s">
        <v>374</v>
      </c>
      <c r="P34" t="s">
        <v>374</v>
      </c>
      <c r="R34">
        <v>26</v>
      </c>
      <c r="S34">
        <v>0.18367929999999999</v>
      </c>
      <c r="T34" t="s">
        <v>374</v>
      </c>
      <c r="U34" t="s">
        <v>374</v>
      </c>
      <c r="V34" t="s">
        <v>374</v>
      </c>
      <c r="X34">
        <v>26</v>
      </c>
      <c r="Y34">
        <v>3388380</v>
      </c>
      <c r="BF34">
        <v>46</v>
      </c>
      <c r="BG34">
        <v>0.40743615999999999</v>
      </c>
      <c r="BH34">
        <v>0.37879635</v>
      </c>
      <c r="BI34">
        <v>0.41739928999999998</v>
      </c>
    </row>
    <row r="35" spans="1:61" x14ac:dyDescent="0.3">
      <c r="A35" t="s">
        <v>382</v>
      </c>
      <c r="D35" s="26"/>
      <c r="L35">
        <v>27</v>
      </c>
      <c r="M35">
        <v>0.35879129999999998</v>
      </c>
      <c r="N35" t="s">
        <v>374</v>
      </c>
      <c r="O35" t="s">
        <v>374</v>
      </c>
      <c r="P35" t="s">
        <v>374</v>
      </c>
      <c r="R35">
        <v>27</v>
      </c>
      <c r="S35">
        <v>0.18483260000000001</v>
      </c>
      <c r="T35" t="s">
        <v>374</v>
      </c>
      <c r="U35" t="s">
        <v>374</v>
      </c>
      <c r="V35" t="s">
        <v>374</v>
      </c>
      <c r="X35">
        <v>27</v>
      </c>
      <c r="Y35">
        <v>3403712</v>
      </c>
      <c r="BF35">
        <v>47</v>
      </c>
      <c r="BG35">
        <v>0.40931944999999997</v>
      </c>
      <c r="BH35">
        <v>0.37976629000000001</v>
      </c>
      <c r="BI35">
        <v>0.42037699000000001</v>
      </c>
    </row>
    <row r="36" spans="1:61" x14ac:dyDescent="0.3">
      <c r="A36" t="s">
        <v>163</v>
      </c>
      <c r="B36" t="str">
        <f>ROUND(Sheet1!I74*100,1)&amp;" ("&amp;ROUND(Sheet1!K74*100,1)&amp;"-"&amp;ROUND(Sheet1!L74*100,1)&amp;")"</f>
        <v>19.6 (14.9-25.4)</v>
      </c>
      <c r="D36" s="26">
        <f>G36*100</f>
        <v>21.816690000000001</v>
      </c>
      <c r="F36" t="s">
        <v>751</v>
      </c>
      <c r="G36">
        <v>0.2181669</v>
      </c>
      <c r="H36" t="s">
        <v>374</v>
      </c>
      <c r="I36" t="s">
        <v>374</v>
      </c>
      <c r="J36" t="s">
        <v>374</v>
      </c>
      <c r="L36">
        <v>28</v>
      </c>
      <c r="M36">
        <v>0.36192999999999997</v>
      </c>
      <c r="N36" t="s">
        <v>374</v>
      </c>
      <c r="O36" t="s">
        <v>374</v>
      </c>
      <c r="P36" t="s">
        <v>374</v>
      </c>
      <c r="R36">
        <v>28</v>
      </c>
      <c r="S36">
        <v>0.1856604</v>
      </c>
      <c r="T36" t="s">
        <v>374</v>
      </c>
      <c r="U36" t="s">
        <v>374</v>
      </c>
      <c r="V36" t="s">
        <v>374</v>
      </c>
      <c r="X36">
        <v>28</v>
      </c>
      <c r="Y36">
        <v>3418495</v>
      </c>
      <c r="BF36">
        <v>48</v>
      </c>
      <c r="BG36">
        <v>0.41100153</v>
      </c>
      <c r="BH36">
        <v>0.38049239000000001</v>
      </c>
      <c r="BI36">
        <v>0.42329491000000002</v>
      </c>
    </row>
    <row r="37" spans="1:61" x14ac:dyDescent="0.3">
      <c r="A37" t="s">
        <v>164</v>
      </c>
      <c r="B37" t="str">
        <f>ROUND(Sheet1!I75*100,1)&amp;" ("&amp;ROUND(Sheet1!K75*100,1)&amp;"-"&amp;ROUND(Sheet1!L75*100,1)&amp;")"</f>
        <v>29.3 (26.2-32.5)</v>
      </c>
      <c r="D37" s="26">
        <f t="shared" ref="D37:D42" si="5">G37*100</f>
        <v>26.964949999999998</v>
      </c>
      <c r="F37" t="s">
        <v>752</v>
      </c>
      <c r="G37">
        <v>0.26964949999999999</v>
      </c>
      <c r="H37" t="s">
        <v>374</v>
      </c>
      <c r="I37" t="s">
        <v>374</v>
      </c>
      <c r="J37" t="s">
        <v>374</v>
      </c>
      <c r="L37">
        <v>29</v>
      </c>
      <c r="M37">
        <v>0.36525210000000002</v>
      </c>
      <c r="N37" t="s">
        <v>374</v>
      </c>
      <c r="O37" t="s">
        <v>374</v>
      </c>
      <c r="P37" t="s">
        <v>374</v>
      </c>
      <c r="R37">
        <v>29</v>
      </c>
      <c r="S37">
        <v>0.1865059</v>
      </c>
      <c r="T37" t="s">
        <v>374</v>
      </c>
      <c r="U37" t="s">
        <v>374</v>
      </c>
      <c r="V37" t="s">
        <v>374</v>
      </c>
      <c r="X37">
        <v>29</v>
      </c>
      <c r="Y37">
        <v>3432552</v>
      </c>
      <c r="BF37">
        <v>49</v>
      </c>
      <c r="BG37">
        <v>0.41267777999999999</v>
      </c>
      <c r="BH37">
        <v>0.38130752000000001</v>
      </c>
      <c r="BI37">
        <v>0.42632814000000002</v>
      </c>
    </row>
    <row r="38" spans="1:61" x14ac:dyDescent="0.3">
      <c r="A38" t="s">
        <v>165</v>
      </c>
      <c r="B38" t="str">
        <f>ROUND(Sheet1!I76*100,1)&amp;" ("&amp;ROUND(Sheet1!K76*100,1)&amp;"-"&amp;ROUND(Sheet1!L76*100,1)&amp;")"</f>
        <v>36.5 (29.4-44.1)</v>
      </c>
      <c r="D38" s="26">
        <f t="shared" si="5"/>
        <v>30.185469999999999</v>
      </c>
      <c r="F38" t="s">
        <v>753</v>
      </c>
      <c r="G38">
        <v>0.30185469999999998</v>
      </c>
      <c r="H38" t="s">
        <v>374</v>
      </c>
      <c r="I38" t="s">
        <v>374</v>
      </c>
      <c r="J38" t="s">
        <v>374</v>
      </c>
      <c r="L38">
        <v>30</v>
      </c>
      <c r="M38">
        <v>0.36846099999999998</v>
      </c>
      <c r="N38" t="s">
        <v>374</v>
      </c>
      <c r="O38" t="s">
        <v>374</v>
      </c>
      <c r="P38" t="s">
        <v>374</v>
      </c>
      <c r="R38">
        <v>30</v>
      </c>
      <c r="S38">
        <v>0.1874121</v>
      </c>
      <c r="T38" t="s">
        <v>374</v>
      </c>
      <c r="U38" t="s">
        <v>374</v>
      </c>
      <c r="V38" t="s">
        <v>374</v>
      </c>
      <c r="X38">
        <v>30</v>
      </c>
      <c r="Y38">
        <v>3446145</v>
      </c>
      <c r="AE38" s="21" t="s">
        <v>627</v>
      </c>
      <c r="BF38">
        <v>50</v>
      </c>
      <c r="BG38">
        <v>0.41412948999999999</v>
      </c>
      <c r="BH38">
        <v>0.38214314999999999</v>
      </c>
      <c r="BI38">
        <v>0.42931729000000002</v>
      </c>
    </row>
    <row r="39" spans="1:61" x14ac:dyDescent="0.3">
      <c r="A39" t="s">
        <v>166</v>
      </c>
      <c r="B39" t="str">
        <f>ROUND(Sheet1!I77*100,1)&amp;" ("&amp;ROUND(Sheet1!K77*100,1)&amp;"-"&amp;ROUND(Sheet1!L77*100,1)&amp;")"</f>
        <v>39.6 (31.6-48.1)</v>
      </c>
      <c r="D39" s="26">
        <f t="shared" si="5"/>
        <v>38.27599</v>
      </c>
      <c r="F39" t="s">
        <v>754</v>
      </c>
      <c r="G39">
        <v>0.38275989999999999</v>
      </c>
      <c r="H39" t="s">
        <v>374</v>
      </c>
      <c r="I39" t="s">
        <v>374</v>
      </c>
      <c r="J39" t="s">
        <v>374</v>
      </c>
      <c r="L39">
        <v>31</v>
      </c>
      <c r="M39">
        <v>0.37158219999999997</v>
      </c>
      <c r="N39" t="s">
        <v>374</v>
      </c>
      <c r="O39" t="s">
        <v>374</v>
      </c>
      <c r="P39" t="s">
        <v>374</v>
      </c>
      <c r="R39">
        <v>31</v>
      </c>
      <c r="S39">
        <v>0.18806210000000001</v>
      </c>
      <c r="T39" t="s">
        <v>374</v>
      </c>
      <c r="U39" t="s">
        <v>374</v>
      </c>
      <c r="V39" t="s">
        <v>374</v>
      </c>
      <c r="X39">
        <v>31</v>
      </c>
      <c r="Y39">
        <v>3459314</v>
      </c>
      <c r="AE39" s="2" t="s">
        <v>626</v>
      </c>
      <c r="AN39" s="2" t="s">
        <v>633</v>
      </c>
      <c r="AZ39" s="2" t="s">
        <v>653</v>
      </c>
    </row>
    <row r="40" spans="1:61" x14ac:dyDescent="0.3">
      <c r="A40" t="s">
        <v>167</v>
      </c>
      <c r="B40" t="str">
        <f>ROUND(Sheet1!I78*100,1)&amp;" ("&amp;ROUND(Sheet1!K78*100,1)&amp;"-"&amp;ROUND(Sheet1!L78*100,1)&amp;")"</f>
        <v>39.3 (32.6-46.4)</v>
      </c>
      <c r="D40" s="26">
        <f t="shared" si="5"/>
        <v>43.634309999999999</v>
      </c>
      <c r="F40" t="s">
        <v>755</v>
      </c>
      <c r="G40">
        <v>0.43634309999999998</v>
      </c>
      <c r="H40" t="s">
        <v>374</v>
      </c>
      <c r="I40" t="s">
        <v>374</v>
      </c>
      <c r="J40" t="s">
        <v>374</v>
      </c>
      <c r="L40">
        <v>32</v>
      </c>
      <c r="M40">
        <v>0.3746236</v>
      </c>
      <c r="N40" t="s">
        <v>374</v>
      </c>
      <c r="O40" t="s">
        <v>374</v>
      </c>
      <c r="P40" t="s">
        <v>374</v>
      </c>
      <c r="R40">
        <v>32</v>
      </c>
      <c r="S40">
        <v>0.1888069</v>
      </c>
      <c r="T40" t="s">
        <v>374</v>
      </c>
      <c r="U40" t="s">
        <v>374</v>
      </c>
      <c r="V40" t="s">
        <v>374</v>
      </c>
      <c r="X40">
        <v>32</v>
      </c>
      <c r="Y40">
        <v>3471537</v>
      </c>
      <c r="AE40" t="s">
        <v>433</v>
      </c>
      <c r="AF40" t="s">
        <v>621</v>
      </c>
      <c r="AG40" t="s">
        <v>622</v>
      </c>
      <c r="AH40" t="s">
        <v>623</v>
      </c>
      <c r="AI40" t="s">
        <v>624</v>
      </c>
      <c r="AJ40" t="s">
        <v>625</v>
      </c>
      <c r="AN40" t="s">
        <v>433</v>
      </c>
      <c r="AO40" t="s">
        <v>628</v>
      </c>
      <c r="AP40" t="s">
        <v>629</v>
      </c>
      <c r="AQ40" t="s">
        <v>630</v>
      </c>
      <c r="AR40" t="s">
        <v>631</v>
      </c>
      <c r="AS40" t="s">
        <v>632</v>
      </c>
      <c r="AV40" t="s">
        <v>433</v>
      </c>
      <c r="AW40" t="s">
        <v>651</v>
      </c>
      <c r="AZ40" t="s">
        <v>433</v>
      </c>
      <c r="BA40" t="s">
        <v>652</v>
      </c>
      <c r="BB40" t="s">
        <v>619</v>
      </c>
    </row>
    <row r="41" spans="1:61" x14ac:dyDescent="0.3">
      <c r="A41" t="s">
        <v>168</v>
      </c>
      <c r="B41" t="str">
        <f>ROUND(Sheet1!I79*100,1)&amp;" ("&amp;ROUND(Sheet1!K79*100,1)&amp;"-"&amp;ROUND(Sheet1!L79*100,1)&amp;")"</f>
        <v>47.2 (39.3-55.2)</v>
      </c>
      <c r="D41" s="26">
        <f>G41*100</f>
        <v>42.233939999999997</v>
      </c>
      <c r="F41" t="s">
        <v>756</v>
      </c>
      <c r="G41">
        <v>0.42233939999999998</v>
      </c>
      <c r="H41" t="s">
        <v>374</v>
      </c>
      <c r="I41" t="s">
        <v>374</v>
      </c>
      <c r="J41" t="s">
        <v>374</v>
      </c>
      <c r="L41">
        <v>33</v>
      </c>
      <c r="M41">
        <v>0.3774091</v>
      </c>
      <c r="N41" t="s">
        <v>374</v>
      </c>
      <c r="O41" t="s">
        <v>374</v>
      </c>
      <c r="P41" t="s">
        <v>374</v>
      </c>
      <c r="R41">
        <v>33</v>
      </c>
      <c r="S41">
        <v>0.1894769</v>
      </c>
      <c r="T41" t="s">
        <v>374</v>
      </c>
      <c r="U41" t="s">
        <v>374</v>
      </c>
      <c r="V41" t="s">
        <v>374</v>
      </c>
      <c r="X41">
        <v>33</v>
      </c>
      <c r="Y41">
        <v>3483242</v>
      </c>
      <c r="AE41" t="s">
        <v>433</v>
      </c>
      <c r="AF41" t="s">
        <v>213</v>
      </c>
      <c r="AG41" t="s">
        <v>214</v>
      </c>
      <c r="AH41" t="s">
        <v>215</v>
      </c>
      <c r="AI41" t="s">
        <v>216</v>
      </c>
      <c r="AJ41" t="s">
        <v>217</v>
      </c>
      <c r="AN41" t="s">
        <v>433</v>
      </c>
      <c r="AO41" t="s">
        <v>634</v>
      </c>
      <c r="AP41" t="s">
        <v>635</v>
      </c>
      <c r="AQ41" t="s">
        <v>636</v>
      </c>
      <c r="AR41" t="s">
        <v>637</v>
      </c>
      <c r="AS41" t="s">
        <v>638</v>
      </c>
    </row>
    <row r="42" spans="1:61" x14ac:dyDescent="0.3">
      <c r="A42" s="23" t="s">
        <v>169</v>
      </c>
      <c r="B42" t="str">
        <f>ROUND(Sheet1!I80*100,1)&amp;" ("&amp;ROUND(Sheet1!K80*100,1)&amp;"-"&amp;ROUND(Sheet1!L80*100,1)&amp;")"</f>
        <v>34.4 (27.5-42)</v>
      </c>
      <c r="D42" s="26">
        <f t="shared" si="5"/>
        <v>33.789259999999999</v>
      </c>
      <c r="F42" t="s">
        <v>757</v>
      </c>
      <c r="G42">
        <v>0.33789259999999999</v>
      </c>
      <c r="H42" t="s">
        <v>374</v>
      </c>
      <c r="I42" t="s">
        <v>374</v>
      </c>
      <c r="J42" t="s">
        <v>374</v>
      </c>
      <c r="L42">
        <v>34</v>
      </c>
      <c r="M42">
        <v>0.38026219999999999</v>
      </c>
      <c r="N42" t="s">
        <v>374</v>
      </c>
      <c r="O42" t="s">
        <v>374</v>
      </c>
      <c r="P42" t="s">
        <v>374</v>
      </c>
      <c r="R42">
        <v>34</v>
      </c>
      <c r="S42">
        <v>0.18987029999999999</v>
      </c>
      <c r="T42" t="s">
        <v>374</v>
      </c>
      <c r="U42" t="s">
        <v>374</v>
      </c>
      <c r="V42" t="s">
        <v>374</v>
      </c>
      <c r="X42">
        <v>34</v>
      </c>
      <c r="Y42">
        <v>3494036</v>
      </c>
      <c r="AE42">
        <v>2020</v>
      </c>
      <c r="AF42">
        <v>41600400</v>
      </c>
      <c r="AG42">
        <v>25039700</v>
      </c>
      <c r="AH42">
        <v>12484300</v>
      </c>
      <c r="AI42">
        <v>4907900</v>
      </c>
      <c r="AJ42">
        <v>1918300</v>
      </c>
      <c r="AK42">
        <f>SUM(AF42:AJ42)</f>
        <v>85950600</v>
      </c>
      <c r="AN42">
        <v>2020</v>
      </c>
      <c r="AO42">
        <v>3868200</v>
      </c>
      <c r="AP42">
        <v>4320000</v>
      </c>
      <c r="AQ42">
        <v>3491800</v>
      </c>
      <c r="AR42">
        <v>2084900</v>
      </c>
      <c r="AS42">
        <v>1147600</v>
      </c>
      <c r="AT42">
        <f t="shared" ref="AT42:AT47" si="6">SUM(AQ42:AS42)</f>
        <v>6724300</v>
      </c>
      <c r="AV42">
        <v>20</v>
      </c>
      <c r="AW42">
        <v>291970</v>
      </c>
      <c r="AZ42">
        <v>20</v>
      </c>
      <c r="BA42">
        <v>5.80356E-2</v>
      </c>
      <c r="BB42" s="33">
        <v>14841133</v>
      </c>
    </row>
    <row r="43" spans="1:61" x14ac:dyDescent="0.3">
      <c r="L43">
        <v>35</v>
      </c>
      <c r="M43">
        <v>0.38283660000000003</v>
      </c>
      <c r="N43" t="s">
        <v>374</v>
      </c>
      <c r="O43" t="s">
        <v>374</v>
      </c>
      <c r="P43" t="s">
        <v>374</v>
      </c>
      <c r="R43">
        <v>35</v>
      </c>
      <c r="S43">
        <v>0.19077450000000001</v>
      </c>
      <c r="T43" t="s">
        <v>374</v>
      </c>
      <c r="U43" t="s">
        <v>374</v>
      </c>
      <c r="V43" t="s">
        <v>374</v>
      </c>
      <c r="X43">
        <v>35</v>
      </c>
      <c r="Y43">
        <v>3503463</v>
      </c>
      <c r="AE43">
        <v>2025</v>
      </c>
      <c r="AF43">
        <v>42907000</v>
      </c>
      <c r="AG43">
        <v>26934600</v>
      </c>
      <c r="AH43">
        <v>14477100</v>
      </c>
      <c r="AI43">
        <v>6120600</v>
      </c>
      <c r="AJ43">
        <v>2495700</v>
      </c>
      <c r="AN43">
        <v>2025</v>
      </c>
      <c r="AO43">
        <v>4079000</v>
      </c>
      <c r="AP43">
        <v>4753500</v>
      </c>
      <c r="AQ43">
        <v>4009100</v>
      </c>
      <c r="AR43">
        <v>2415100</v>
      </c>
      <c r="AS43">
        <v>1336600</v>
      </c>
      <c r="AT43">
        <f t="shared" si="6"/>
        <v>7760800</v>
      </c>
      <c r="AV43">
        <v>50</v>
      </c>
      <c r="AW43">
        <v>884040</v>
      </c>
      <c r="AZ43">
        <v>25</v>
      </c>
      <c r="BA43">
        <v>6.1798899999999997E-2</v>
      </c>
      <c r="BB43" s="33">
        <v>16320293</v>
      </c>
    </row>
    <row r="44" spans="1:61" x14ac:dyDescent="0.3">
      <c r="L44">
        <v>36</v>
      </c>
      <c r="M44">
        <v>0.38541180000000003</v>
      </c>
      <c r="N44" t="s">
        <v>374</v>
      </c>
      <c r="O44" t="s">
        <v>374</v>
      </c>
      <c r="P44" t="s">
        <v>374</v>
      </c>
      <c r="R44">
        <v>36</v>
      </c>
      <c r="S44">
        <v>0.19138549999999999</v>
      </c>
      <c r="T44" t="s">
        <v>374</v>
      </c>
      <c r="U44" t="s">
        <v>374</v>
      </c>
      <c r="V44" t="s">
        <v>374</v>
      </c>
      <c r="X44">
        <v>36</v>
      </c>
      <c r="Y44">
        <v>3512401</v>
      </c>
      <c r="AE44">
        <v>2030</v>
      </c>
      <c r="AF44">
        <v>45077000</v>
      </c>
      <c r="AG44">
        <v>28919300</v>
      </c>
      <c r="AH44">
        <v>16299200</v>
      </c>
      <c r="AI44">
        <v>7214400</v>
      </c>
      <c r="AJ44">
        <v>3093500</v>
      </c>
      <c r="AN44">
        <v>2030</v>
      </c>
      <c r="AO44">
        <v>4412100</v>
      </c>
      <c r="AP44">
        <v>5131700</v>
      </c>
      <c r="AQ44">
        <v>4549300</v>
      </c>
      <c r="AR44">
        <v>2733500</v>
      </c>
      <c r="AS44">
        <v>1537700</v>
      </c>
      <c r="AT44">
        <f t="shared" si="6"/>
        <v>8820500</v>
      </c>
      <c r="AW44">
        <f>AW43/AW42</f>
        <v>3.0278453265746479</v>
      </c>
      <c r="AZ44">
        <v>30</v>
      </c>
      <c r="BA44">
        <v>6.4706700000000006E-2</v>
      </c>
      <c r="BB44" s="33">
        <v>17545376</v>
      </c>
    </row>
    <row r="45" spans="1:61" x14ac:dyDescent="0.3">
      <c r="A45" s="21" t="s">
        <v>397</v>
      </c>
      <c r="B45" s="21"/>
      <c r="L45">
        <v>37</v>
      </c>
      <c r="M45">
        <v>0.38781379999999999</v>
      </c>
      <c r="N45" t="s">
        <v>374</v>
      </c>
      <c r="O45" t="s">
        <v>374</v>
      </c>
      <c r="P45" t="s">
        <v>374</v>
      </c>
      <c r="R45">
        <v>37</v>
      </c>
      <c r="S45">
        <v>0.19209270000000001</v>
      </c>
      <c r="T45" t="s">
        <v>374</v>
      </c>
      <c r="U45" t="s">
        <v>374</v>
      </c>
      <c r="V45" t="s">
        <v>374</v>
      </c>
      <c r="X45">
        <v>37</v>
      </c>
      <c r="Y45">
        <v>3520694</v>
      </c>
      <c r="AE45">
        <v>2035</v>
      </c>
      <c r="AF45">
        <v>47007000</v>
      </c>
      <c r="AG45">
        <v>30743700</v>
      </c>
      <c r="AH45">
        <v>17784600</v>
      </c>
      <c r="AI45">
        <v>8165000</v>
      </c>
      <c r="AJ45">
        <v>3647300</v>
      </c>
      <c r="AN45">
        <v>2035</v>
      </c>
      <c r="AO45">
        <v>4620100</v>
      </c>
      <c r="AP45">
        <v>5557800</v>
      </c>
      <c r="AQ45">
        <v>4919700</v>
      </c>
      <c r="AR45">
        <v>3045200</v>
      </c>
      <c r="AS45">
        <v>1739900</v>
      </c>
      <c r="AT45">
        <f t="shared" si="6"/>
        <v>9704800</v>
      </c>
      <c r="AZ45">
        <v>35</v>
      </c>
      <c r="BA45">
        <v>6.6892499999999994E-2</v>
      </c>
      <c r="BB45" s="33">
        <v>18444364</v>
      </c>
    </row>
    <row r="46" spans="1:61" x14ac:dyDescent="0.3">
      <c r="L46">
        <v>38</v>
      </c>
      <c r="M46">
        <v>0.39023859999999999</v>
      </c>
      <c r="N46" t="s">
        <v>374</v>
      </c>
      <c r="O46" t="s">
        <v>374</v>
      </c>
      <c r="P46" t="s">
        <v>374</v>
      </c>
      <c r="R46">
        <v>38</v>
      </c>
      <c r="S46">
        <v>0.1927043</v>
      </c>
      <c r="T46" t="s">
        <v>374</v>
      </c>
      <c r="U46" t="s">
        <v>374</v>
      </c>
      <c r="V46" t="s">
        <v>374</v>
      </c>
      <c r="X46">
        <v>38</v>
      </c>
      <c r="Y46">
        <v>3528966</v>
      </c>
      <c r="AE46">
        <v>2040</v>
      </c>
      <c r="AF46">
        <v>48269700</v>
      </c>
      <c r="AG46">
        <v>32228000</v>
      </c>
      <c r="AH46">
        <v>19051500</v>
      </c>
      <c r="AI46">
        <v>8931900</v>
      </c>
      <c r="AJ46">
        <v>4078800</v>
      </c>
      <c r="AN46">
        <v>2040</v>
      </c>
      <c r="AO46">
        <v>4780600</v>
      </c>
      <c r="AP46">
        <v>5863000</v>
      </c>
      <c r="AQ46">
        <v>5318900</v>
      </c>
      <c r="AR46">
        <v>3271500</v>
      </c>
      <c r="AS46">
        <v>1912000</v>
      </c>
      <c r="AT46">
        <f t="shared" si="6"/>
        <v>10502400</v>
      </c>
      <c r="AZ46">
        <v>40</v>
      </c>
      <c r="BA46">
        <v>6.8520300000000006E-2</v>
      </c>
      <c r="BB46" s="33">
        <v>19018210</v>
      </c>
    </row>
    <row r="47" spans="1:61" x14ac:dyDescent="0.3">
      <c r="B47" t="s">
        <v>377</v>
      </c>
      <c r="C47" t="s">
        <v>161</v>
      </c>
      <c r="L47">
        <v>39</v>
      </c>
      <c r="M47">
        <v>0.3923797</v>
      </c>
      <c r="N47" t="s">
        <v>374</v>
      </c>
      <c r="O47" t="s">
        <v>374</v>
      </c>
      <c r="P47" t="s">
        <v>374</v>
      </c>
      <c r="R47">
        <v>39</v>
      </c>
      <c r="S47">
        <v>0.19346659999999999</v>
      </c>
      <c r="T47" t="s">
        <v>374</v>
      </c>
      <c r="U47" t="s">
        <v>374</v>
      </c>
      <c r="V47" t="s">
        <v>374</v>
      </c>
      <c r="X47">
        <v>39</v>
      </c>
      <c r="Y47">
        <v>3536439</v>
      </c>
      <c r="AE47">
        <v>2045</v>
      </c>
      <c r="AF47">
        <v>49415200</v>
      </c>
      <c r="AG47">
        <v>33479100</v>
      </c>
      <c r="AH47">
        <v>20166600</v>
      </c>
      <c r="AI47">
        <v>9624400</v>
      </c>
      <c r="AJ47">
        <v>4513500</v>
      </c>
      <c r="AN47">
        <v>2045</v>
      </c>
      <c r="AO47">
        <v>4974700</v>
      </c>
      <c r="AP47">
        <v>6109700</v>
      </c>
      <c r="AQ47">
        <v>5595700</v>
      </c>
      <c r="AR47">
        <v>3499200</v>
      </c>
      <c r="AS47">
        <v>2076700</v>
      </c>
      <c r="AT47">
        <f t="shared" si="6"/>
        <v>11171600</v>
      </c>
      <c r="AZ47">
        <v>45</v>
      </c>
      <c r="BA47">
        <v>7.0026699999999997E-2</v>
      </c>
      <c r="BB47" s="33">
        <v>19511324</v>
      </c>
    </row>
    <row r="48" spans="1:61" x14ac:dyDescent="0.3">
      <c r="A48" s="45">
        <v>2000</v>
      </c>
      <c r="B48">
        <f>M8*100</f>
        <v>27.150649999999999</v>
      </c>
      <c r="C48">
        <f>Sheet1!Y72*100</f>
        <v>27.791487999999966</v>
      </c>
      <c r="D48">
        <f>Sheet1!AC72*100</f>
        <v>24.739857999999966</v>
      </c>
      <c r="E48">
        <f>Sheet1!AD72*100</f>
        <v>30.988777999999961</v>
      </c>
      <c r="F48">
        <f>C48-D48</f>
        <v>3.0516299999999994</v>
      </c>
      <c r="G48">
        <f>E48-C48</f>
        <v>3.1972899999999953</v>
      </c>
      <c r="L48">
        <v>40</v>
      </c>
      <c r="M48">
        <v>0.3946229</v>
      </c>
      <c r="N48" t="s">
        <v>374</v>
      </c>
      <c r="O48" t="s">
        <v>374</v>
      </c>
      <c r="P48" t="s">
        <v>374</v>
      </c>
      <c r="R48">
        <v>40</v>
      </c>
      <c r="S48">
        <v>0.1940849</v>
      </c>
      <c r="T48" t="s">
        <v>374</v>
      </c>
      <c r="U48" t="s">
        <v>374</v>
      </c>
      <c r="V48" t="s">
        <v>374</v>
      </c>
      <c r="X48">
        <v>40</v>
      </c>
      <c r="Y48">
        <v>3542679</v>
      </c>
      <c r="AE48">
        <v>2050</v>
      </c>
      <c r="AF48">
        <v>50214800</v>
      </c>
      <c r="AG48">
        <v>34567900</v>
      </c>
      <c r="AH48">
        <v>21036200</v>
      </c>
      <c r="AI48">
        <v>10175400</v>
      </c>
      <c r="AJ48">
        <v>4854000</v>
      </c>
      <c r="AK48">
        <f>SUM(AF48:AJ48)</f>
        <v>120848300</v>
      </c>
      <c r="AN48">
        <v>2050</v>
      </c>
      <c r="AO48">
        <v>5116900</v>
      </c>
      <c r="AP48">
        <v>6319300</v>
      </c>
      <c r="AQ48">
        <v>5847000</v>
      </c>
      <c r="AR48">
        <v>3691300</v>
      </c>
      <c r="AS48">
        <v>2192800</v>
      </c>
      <c r="AT48">
        <f>SUM(AQ48:AS48)</f>
        <v>11731100</v>
      </c>
      <c r="AZ48">
        <v>50</v>
      </c>
      <c r="BA48">
        <v>7.1122199999999997E-2</v>
      </c>
      <c r="BB48" s="33">
        <v>19818556</v>
      </c>
    </row>
    <row r="49" spans="1:57" x14ac:dyDescent="0.3">
      <c r="A49" s="45">
        <v>2001</v>
      </c>
      <c r="B49">
        <f t="shared" ref="B49:B65" si="7">M9*100</f>
        <v>27.682960000000001</v>
      </c>
      <c r="C49">
        <f>Sheet1!Y71*100</f>
        <v>28.102821999999968</v>
      </c>
      <c r="D49">
        <f>Sheet1!AC71*100</f>
        <v>25.051191999999965</v>
      </c>
      <c r="E49">
        <f>Sheet1!AD71*100</f>
        <v>31.300111999999963</v>
      </c>
      <c r="F49">
        <f t="shared" ref="F49:F66" si="8">C49-D49</f>
        <v>3.051630000000003</v>
      </c>
      <c r="G49">
        <f t="shared" ref="G49:G66" si="9">E49-C49</f>
        <v>3.1972899999999953</v>
      </c>
      <c r="L49">
        <v>41</v>
      </c>
      <c r="M49">
        <v>0.396901</v>
      </c>
      <c r="N49" t="s">
        <v>374</v>
      </c>
      <c r="O49" t="s">
        <v>374</v>
      </c>
      <c r="P49" t="s">
        <v>374</v>
      </c>
      <c r="R49">
        <v>41</v>
      </c>
      <c r="S49">
        <v>0.19475190000000001</v>
      </c>
      <c r="T49" t="s">
        <v>374</v>
      </c>
      <c r="U49" t="s">
        <v>374</v>
      </c>
      <c r="V49" t="s">
        <v>374</v>
      </c>
      <c r="X49">
        <v>41</v>
      </c>
      <c r="Y49">
        <v>3548542</v>
      </c>
      <c r="AF49">
        <f>AF42/$AK$42</f>
        <v>0.48400360206909548</v>
      </c>
      <c r="AG49">
        <f t="shared" ref="AG49:AI49" si="10">AG42/$AK$42</f>
        <v>0.29132664577094286</v>
      </c>
      <c r="AH49">
        <f t="shared" si="10"/>
        <v>0.145249713207354</v>
      </c>
      <c r="AI49">
        <f t="shared" si="10"/>
        <v>5.7101404760408883E-2</v>
      </c>
      <c r="AJ49">
        <f>AJ42/$AK$42</f>
        <v>2.2318634192198775E-2</v>
      </c>
      <c r="AO49">
        <f>(AO48-AO42)/AO42*100</f>
        <v>32.28116436585492</v>
      </c>
      <c r="AP49">
        <f t="shared" ref="AP49:AT49" si="11">(AP48-AP42)/AP42*100</f>
        <v>46.280092592592595</v>
      </c>
      <c r="AQ49">
        <f t="shared" si="11"/>
        <v>67.449453004181223</v>
      </c>
      <c r="AR49">
        <f t="shared" si="11"/>
        <v>77.049258957264129</v>
      </c>
      <c r="AS49">
        <f t="shared" si="11"/>
        <v>91.077030324154762</v>
      </c>
      <c r="AT49">
        <f t="shared" si="11"/>
        <v>74.458307927962764</v>
      </c>
    </row>
    <row r="50" spans="1:57" x14ac:dyDescent="0.3">
      <c r="A50" s="45">
        <v>2002</v>
      </c>
      <c r="B50">
        <f t="shared" si="7"/>
        <v>28.002320000000005</v>
      </c>
      <c r="C50">
        <f>Sheet1!Y70*100</f>
        <v>28.41415599999997</v>
      </c>
      <c r="D50">
        <f>Sheet1!AC70*100</f>
        <v>25.362525999999967</v>
      </c>
      <c r="E50">
        <f>Sheet1!AD70*100</f>
        <v>31.611445999999965</v>
      </c>
      <c r="F50">
        <f t="shared" si="8"/>
        <v>3.051630000000003</v>
      </c>
      <c r="G50">
        <f t="shared" si="9"/>
        <v>3.1972899999999953</v>
      </c>
      <c r="L50">
        <v>42</v>
      </c>
      <c r="M50">
        <v>0.39925899999999998</v>
      </c>
      <c r="N50" t="s">
        <v>374</v>
      </c>
      <c r="O50" t="s">
        <v>374</v>
      </c>
      <c r="P50" t="s">
        <v>374</v>
      </c>
      <c r="R50">
        <v>42</v>
      </c>
      <c r="S50">
        <v>0.19528509999999999</v>
      </c>
      <c r="T50" t="s">
        <v>374</v>
      </c>
      <c r="U50" t="s">
        <v>374</v>
      </c>
      <c r="V50" t="s">
        <v>374</v>
      </c>
      <c r="X50">
        <v>42</v>
      </c>
      <c r="Y50">
        <v>3557360</v>
      </c>
      <c r="AF50">
        <f>AF48/$AK$48</f>
        <v>0.41551929154154421</v>
      </c>
      <c r="AG50">
        <f t="shared" ref="AG50:AJ50" si="12">AG48/$AK$48</f>
        <v>0.28604374244403935</v>
      </c>
      <c r="AH50">
        <f t="shared" si="12"/>
        <v>0.1740711288450065</v>
      </c>
      <c r="AI50">
        <f t="shared" si="12"/>
        <v>8.4199777737874668E-2</v>
      </c>
      <c r="AJ50">
        <f t="shared" si="12"/>
        <v>4.0166059431535242E-2</v>
      </c>
    </row>
    <row r="51" spans="1:57" x14ac:dyDescent="0.3">
      <c r="A51" s="45">
        <v>2003</v>
      </c>
      <c r="B51">
        <f t="shared" si="7"/>
        <v>28.313899999999997</v>
      </c>
      <c r="C51">
        <f>Sheet1!Y69*100</f>
        <v>28.725489999999969</v>
      </c>
      <c r="D51">
        <f>Sheet1!AC69*100</f>
        <v>25.673859999999969</v>
      </c>
      <c r="E51">
        <f>Sheet1!AD69*100</f>
        <v>31.922779999999968</v>
      </c>
      <c r="F51">
        <f t="shared" si="8"/>
        <v>3.0516299999999994</v>
      </c>
      <c r="G51">
        <f t="shared" si="9"/>
        <v>3.1972899999999989</v>
      </c>
      <c r="L51">
        <v>43</v>
      </c>
      <c r="M51">
        <v>0.4014025</v>
      </c>
      <c r="N51" t="s">
        <v>374</v>
      </c>
      <c r="O51" t="s">
        <v>374</v>
      </c>
      <c r="P51" t="s">
        <v>374</v>
      </c>
      <c r="R51">
        <v>43</v>
      </c>
      <c r="S51">
        <v>0.19578909999999999</v>
      </c>
      <c r="T51" t="s">
        <v>374</v>
      </c>
      <c r="U51" t="s">
        <v>374</v>
      </c>
      <c r="V51" t="s">
        <v>374</v>
      </c>
      <c r="X51">
        <v>43</v>
      </c>
      <c r="Y51">
        <v>3565986</v>
      </c>
    </row>
    <row r="52" spans="1:57" x14ac:dyDescent="0.3">
      <c r="A52" s="45">
        <v>2004</v>
      </c>
      <c r="B52">
        <f t="shared" si="7"/>
        <v>28.621239999999997</v>
      </c>
      <c r="C52">
        <f>Sheet1!Y68*100</f>
        <v>29.036823999999971</v>
      </c>
      <c r="D52">
        <f>Sheet1!AC68*100</f>
        <v>25.985193999999971</v>
      </c>
      <c r="E52">
        <f>Sheet1!AD68*100</f>
        <v>32.23411399999997</v>
      </c>
      <c r="F52">
        <f t="shared" si="8"/>
        <v>3.0516299999999994</v>
      </c>
      <c r="G52">
        <f t="shared" si="9"/>
        <v>3.1972899999999989</v>
      </c>
      <c r="L52">
        <v>44</v>
      </c>
      <c r="M52">
        <v>0.40350140000000001</v>
      </c>
      <c r="N52" t="s">
        <v>374</v>
      </c>
      <c r="O52" t="s">
        <v>374</v>
      </c>
      <c r="P52" t="s">
        <v>374</v>
      </c>
      <c r="R52">
        <v>44</v>
      </c>
      <c r="S52">
        <v>0.19624720000000001</v>
      </c>
      <c r="T52" t="s">
        <v>374</v>
      </c>
      <c r="U52" t="s">
        <v>374</v>
      </c>
      <c r="V52" t="s">
        <v>374</v>
      </c>
      <c r="X52">
        <v>44</v>
      </c>
      <c r="Y52">
        <v>3574097</v>
      </c>
    </row>
    <row r="53" spans="1:57" x14ac:dyDescent="0.3">
      <c r="A53" s="45">
        <v>2005</v>
      </c>
      <c r="B53">
        <f t="shared" si="7"/>
        <v>28.944969999999998</v>
      </c>
      <c r="C53">
        <f>Sheet1!Y67*100</f>
        <v>29.348157999999973</v>
      </c>
      <c r="D53">
        <f>Sheet1!AC67*100</f>
        <v>26.296527999999974</v>
      </c>
      <c r="E53">
        <f>Sheet1!AD67*100</f>
        <v>32.545447999999972</v>
      </c>
      <c r="F53">
        <f t="shared" si="8"/>
        <v>3.0516299999999994</v>
      </c>
      <c r="G53">
        <f t="shared" si="9"/>
        <v>3.1972899999999989</v>
      </c>
      <c r="L53">
        <v>45</v>
      </c>
      <c r="M53">
        <v>0.40545979999999998</v>
      </c>
      <c r="N53" t="s">
        <v>374</v>
      </c>
      <c r="O53" t="s">
        <v>374</v>
      </c>
      <c r="P53" t="s">
        <v>374</v>
      </c>
      <c r="R53">
        <v>45</v>
      </c>
      <c r="S53">
        <v>0.19669210000000001</v>
      </c>
      <c r="T53" t="s">
        <v>374</v>
      </c>
      <c r="U53" t="s">
        <v>374</v>
      </c>
      <c r="V53" t="s">
        <v>374</v>
      </c>
      <c r="X53">
        <v>45</v>
      </c>
      <c r="Y53">
        <v>3580376</v>
      </c>
    </row>
    <row r="54" spans="1:57" x14ac:dyDescent="0.3">
      <c r="A54" s="45">
        <v>2006</v>
      </c>
      <c r="B54">
        <f t="shared" si="7"/>
        <v>29.255779999999998</v>
      </c>
      <c r="C54">
        <f>Sheet1!Y66*100</f>
        <v>29.659491999999975</v>
      </c>
      <c r="D54">
        <f>Sheet1!AC66*100</f>
        <v>26.607861999999976</v>
      </c>
      <c r="E54">
        <f>Sheet1!AD66*100</f>
        <v>32.856781999999974</v>
      </c>
      <c r="F54">
        <f t="shared" si="8"/>
        <v>3.0516299999999994</v>
      </c>
      <c r="G54">
        <f t="shared" si="9"/>
        <v>3.1972899999999989</v>
      </c>
      <c r="L54">
        <v>46</v>
      </c>
      <c r="M54">
        <v>0.40745419999999999</v>
      </c>
      <c r="N54" t="s">
        <v>374</v>
      </c>
      <c r="O54" t="s">
        <v>374</v>
      </c>
      <c r="P54" t="s">
        <v>374</v>
      </c>
      <c r="R54">
        <v>46</v>
      </c>
      <c r="S54">
        <v>0.1970276</v>
      </c>
      <c r="T54" t="s">
        <v>374</v>
      </c>
      <c r="U54" t="s">
        <v>374</v>
      </c>
      <c r="V54" t="s">
        <v>374</v>
      </c>
      <c r="X54">
        <v>46</v>
      </c>
      <c r="Y54">
        <v>3586267</v>
      </c>
    </row>
    <row r="55" spans="1:57" x14ac:dyDescent="0.3">
      <c r="A55" s="45">
        <v>2007</v>
      </c>
      <c r="B55">
        <f>M15*100</f>
        <v>29.583870000000001</v>
      </c>
      <c r="C55">
        <f>Sheet1!Y65*100</f>
        <v>29.970825999999978</v>
      </c>
      <c r="D55">
        <f>Sheet1!AC65*100</f>
        <v>26.919195999999978</v>
      </c>
      <c r="E55">
        <f>Sheet1!AD65*100</f>
        <v>33.168115999999976</v>
      </c>
      <c r="F55">
        <f t="shared" si="8"/>
        <v>3.0516299999999994</v>
      </c>
      <c r="G55">
        <f t="shared" si="9"/>
        <v>3.1972899999999989</v>
      </c>
      <c r="L55">
        <v>47</v>
      </c>
      <c r="M55">
        <v>0.40920899999999999</v>
      </c>
      <c r="N55" t="s">
        <v>374</v>
      </c>
      <c r="O55" t="s">
        <v>374</v>
      </c>
      <c r="P55" t="s">
        <v>374</v>
      </c>
      <c r="R55">
        <v>47</v>
      </c>
      <c r="S55">
        <v>0.19769639999999999</v>
      </c>
      <c r="T55" t="s">
        <v>374</v>
      </c>
      <c r="U55" t="s">
        <v>374</v>
      </c>
      <c r="V55" t="s">
        <v>374</v>
      </c>
      <c r="X55">
        <v>47</v>
      </c>
      <c r="Y55">
        <v>3591569</v>
      </c>
    </row>
    <row r="56" spans="1:57" x14ac:dyDescent="0.3">
      <c r="A56" s="45">
        <v>2008</v>
      </c>
      <c r="B56">
        <f t="shared" si="7"/>
        <v>29.903869999999998</v>
      </c>
      <c r="C56">
        <f>Sheet1!Y64*100</f>
        <v>30.28215999999998</v>
      </c>
      <c r="D56">
        <f>Sheet1!AC64*100</f>
        <v>27.23052999999998</v>
      </c>
      <c r="E56">
        <f>Sheet1!AD64*100</f>
        <v>33.479449999999979</v>
      </c>
      <c r="F56">
        <f t="shared" si="8"/>
        <v>3.0516299999999994</v>
      </c>
      <c r="G56">
        <f t="shared" si="9"/>
        <v>3.1972899999999989</v>
      </c>
      <c r="L56">
        <v>48</v>
      </c>
      <c r="M56">
        <v>0.41090169999999998</v>
      </c>
      <c r="N56" t="s">
        <v>374</v>
      </c>
      <c r="O56" t="s">
        <v>374</v>
      </c>
      <c r="P56" t="s">
        <v>374</v>
      </c>
      <c r="R56">
        <v>48</v>
      </c>
      <c r="S56">
        <v>0.198158</v>
      </c>
      <c r="T56" t="s">
        <v>374</v>
      </c>
      <c r="U56" t="s">
        <v>374</v>
      </c>
      <c r="V56" t="s">
        <v>374</v>
      </c>
      <c r="X56">
        <v>48</v>
      </c>
      <c r="Y56">
        <v>3596025</v>
      </c>
    </row>
    <row r="57" spans="1:57" x14ac:dyDescent="0.3">
      <c r="A57" s="45">
        <v>2009</v>
      </c>
      <c r="B57">
        <f t="shared" si="7"/>
        <v>30.22439</v>
      </c>
      <c r="C57">
        <f>Sheet1!Y63*100</f>
        <v>30.593493999999982</v>
      </c>
      <c r="D57">
        <f>Sheet1!AC63*100</f>
        <v>27.541863999999983</v>
      </c>
      <c r="E57">
        <f>Sheet1!AD63*100</f>
        <v>33.790783999999981</v>
      </c>
      <c r="F57">
        <f t="shared" si="8"/>
        <v>3.0516299999999994</v>
      </c>
      <c r="G57">
        <f t="shared" si="9"/>
        <v>3.1972899999999989</v>
      </c>
      <c r="L57">
        <v>49</v>
      </c>
      <c r="M57">
        <v>0.41255209999999998</v>
      </c>
      <c r="N57" t="s">
        <v>374</v>
      </c>
      <c r="O57" t="s">
        <v>374</v>
      </c>
      <c r="P57" t="s">
        <v>374</v>
      </c>
      <c r="R57">
        <v>49</v>
      </c>
      <c r="S57">
        <v>0.1986076</v>
      </c>
      <c r="T57" t="s">
        <v>374</v>
      </c>
      <c r="U57" t="s">
        <v>374</v>
      </c>
      <c r="V57" t="s">
        <v>374</v>
      </c>
      <c r="X57">
        <v>49</v>
      </c>
      <c r="Y57">
        <v>3600133</v>
      </c>
    </row>
    <row r="58" spans="1:57" x14ac:dyDescent="0.3">
      <c r="A58" s="45">
        <v>2010</v>
      </c>
      <c r="B58">
        <f t="shared" si="7"/>
        <v>30.551699999999997</v>
      </c>
      <c r="C58">
        <f>Sheet1!Y62*100</f>
        <v>30.904827999999984</v>
      </c>
      <c r="D58">
        <f>Sheet1!AC62*100</f>
        <v>27.853197999999985</v>
      </c>
      <c r="E58">
        <f>Sheet1!AD62*100</f>
        <v>34.102117999999983</v>
      </c>
      <c r="F58">
        <f t="shared" si="8"/>
        <v>3.0516299999999994</v>
      </c>
      <c r="G58">
        <f t="shared" si="9"/>
        <v>3.1972899999999989</v>
      </c>
      <c r="L58">
        <v>50</v>
      </c>
      <c r="M58">
        <v>0.41400189999999998</v>
      </c>
      <c r="N58" t="s">
        <v>374</v>
      </c>
      <c r="O58" t="s">
        <v>374</v>
      </c>
      <c r="P58" t="s">
        <v>374</v>
      </c>
      <c r="R58">
        <v>50</v>
      </c>
      <c r="S58">
        <v>0.19903209999999999</v>
      </c>
      <c r="T58" t="s">
        <v>374</v>
      </c>
      <c r="U58" t="s">
        <v>374</v>
      </c>
      <c r="V58" t="s">
        <v>374</v>
      </c>
      <c r="X58">
        <v>50</v>
      </c>
      <c r="Y58">
        <v>3603526</v>
      </c>
      <c r="BC58">
        <v>20</v>
      </c>
      <c r="BD58">
        <v>9600</v>
      </c>
      <c r="BE58">
        <v>2400</v>
      </c>
    </row>
    <row r="59" spans="1:57" x14ac:dyDescent="0.3">
      <c r="A59" s="45">
        <v>2011</v>
      </c>
      <c r="B59">
        <f t="shared" si="7"/>
        <v>30.8705</v>
      </c>
      <c r="C59">
        <f>Sheet1!Y61*100</f>
        <v>31.216161999999986</v>
      </c>
      <c r="D59">
        <f>Sheet1!AC61*100</f>
        <v>28.164531999999987</v>
      </c>
      <c r="E59">
        <f>Sheet1!AD61*100</f>
        <v>34.413451999999985</v>
      </c>
      <c r="F59">
        <f t="shared" si="8"/>
        <v>3.0516299999999994</v>
      </c>
      <c r="G59">
        <f t="shared" si="9"/>
        <v>3.1972899999999989</v>
      </c>
      <c r="BC59">
        <v>25</v>
      </c>
      <c r="BD59">
        <v>13600</v>
      </c>
      <c r="BE59">
        <v>2500</v>
      </c>
    </row>
    <row r="60" spans="1:57" x14ac:dyDescent="0.3">
      <c r="A60" s="45">
        <v>2012</v>
      </c>
      <c r="B60">
        <f t="shared" si="7"/>
        <v>31.19172</v>
      </c>
      <c r="C60">
        <f>Sheet1!Y60*100</f>
        <v>31.527495999999989</v>
      </c>
      <c r="D60">
        <f>Sheet1!AC60*100</f>
        <v>28.475865999999989</v>
      </c>
      <c r="E60">
        <f>Sheet1!AD60*100</f>
        <v>34.724785999999987</v>
      </c>
      <c r="F60">
        <f t="shared" si="8"/>
        <v>3.0516299999999994</v>
      </c>
      <c r="G60">
        <f t="shared" si="9"/>
        <v>3.1972899999999989</v>
      </c>
      <c r="BC60">
        <v>30</v>
      </c>
      <c r="BD60">
        <v>14000</v>
      </c>
      <c r="BE60">
        <v>3500</v>
      </c>
    </row>
    <row r="61" spans="1:57" x14ac:dyDescent="0.3">
      <c r="A61" s="45">
        <v>2013</v>
      </c>
      <c r="B61">
        <f t="shared" si="7"/>
        <v>31.530090000000001</v>
      </c>
      <c r="C61">
        <f>Sheet1!Y59*100</f>
        <v>31.838829999999991</v>
      </c>
      <c r="D61">
        <f>Sheet1!AC59*100</f>
        <v>28.787199999999991</v>
      </c>
      <c r="E61">
        <f>Sheet1!AD59*100</f>
        <v>35.03611999999999</v>
      </c>
      <c r="F61">
        <f t="shared" si="8"/>
        <v>3.0516299999999994</v>
      </c>
      <c r="G61">
        <f t="shared" si="9"/>
        <v>3.1972899999999989</v>
      </c>
      <c r="BC61">
        <v>35</v>
      </c>
      <c r="BD61">
        <v>17000</v>
      </c>
      <c r="BE61">
        <v>4100</v>
      </c>
    </row>
    <row r="62" spans="1:57" x14ac:dyDescent="0.3">
      <c r="A62" s="45">
        <v>2014</v>
      </c>
      <c r="B62">
        <f t="shared" si="7"/>
        <v>31.873249999999999</v>
      </c>
      <c r="C62">
        <f>Sheet1!Y58*100</f>
        <v>32.15016399999999</v>
      </c>
      <c r="D62">
        <f>Sheet1!AC58*100</f>
        <v>29.098533999999994</v>
      </c>
      <c r="E62">
        <f>Sheet1!AD58*100</f>
        <v>35.347453999999992</v>
      </c>
      <c r="F62">
        <f t="shared" si="8"/>
        <v>3.0516299999999958</v>
      </c>
      <c r="G62">
        <f t="shared" si="9"/>
        <v>3.1972900000000024</v>
      </c>
      <c r="BC62">
        <v>40</v>
      </c>
      <c r="BD62">
        <v>19400</v>
      </c>
      <c r="BE62">
        <v>4800</v>
      </c>
    </row>
    <row r="63" spans="1:57" x14ac:dyDescent="0.3">
      <c r="A63" s="45">
        <v>2015</v>
      </c>
      <c r="B63">
        <f t="shared" si="7"/>
        <v>32.213540000000002</v>
      </c>
      <c r="C63">
        <f>Sheet1!Y57*100</f>
        <v>32.461497999999992</v>
      </c>
      <c r="D63">
        <f>Sheet1!AC57*100</f>
        <v>29.409867999999996</v>
      </c>
      <c r="E63">
        <f>Sheet1!AD57*100</f>
        <v>35.658787999999994</v>
      </c>
      <c r="F63">
        <f t="shared" si="8"/>
        <v>3.0516299999999958</v>
      </c>
      <c r="G63">
        <f t="shared" si="9"/>
        <v>3.1972900000000024</v>
      </c>
      <c r="BC63">
        <v>45</v>
      </c>
      <c r="BD63">
        <v>21300</v>
      </c>
      <c r="BE63">
        <v>6400</v>
      </c>
    </row>
    <row r="64" spans="1:57" x14ac:dyDescent="0.3">
      <c r="A64" s="45">
        <v>2016</v>
      </c>
      <c r="B64">
        <f t="shared" si="7"/>
        <v>32.544060000000002</v>
      </c>
      <c r="C64">
        <f>Sheet1!Y56*100</f>
        <v>32.772831999999994</v>
      </c>
      <c r="D64">
        <f>Sheet1!AC56*100</f>
        <v>29.721201999999998</v>
      </c>
      <c r="E64">
        <f>Sheet1!AD56*100</f>
        <v>35.970121999999996</v>
      </c>
      <c r="F64">
        <f t="shared" si="8"/>
        <v>3.0516299999999958</v>
      </c>
      <c r="G64">
        <f t="shared" si="9"/>
        <v>3.1972900000000024</v>
      </c>
      <c r="BC64">
        <v>50</v>
      </c>
      <c r="BD64">
        <v>22000</v>
      </c>
      <c r="BE64">
        <v>6300</v>
      </c>
    </row>
    <row r="65" spans="1:57" x14ac:dyDescent="0.3">
      <c r="A65" s="45">
        <v>2017</v>
      </c>
      <c r="B65">
        <f t="shared" si="7"/>
        <v>32.876950000000001</v>
      </c>
      <c r="C65">
        <f>Sheet1!Y55*100</f>
        <v>33.084165999999996</v>
      </c>
      <c r="D65">
        <f>Sheet1!AC55*100</f>
        <v>30.032536</v>
      </c>
      <c r="E65">
        <f>Sheet1!AD55*100</f>
        <v>36.281455999999999</v>
      </c>
      <c r="F65">
        <f t="shared" si="8"/>
        <v>3.0516299999999958</v>
      </c>
      <c r="G65">
        <f t="shared" si="9"/>
        <v>3.1972900000000024</v>
      </c>
      <c r="Q65" s="21" t="s">
        <v>174</v>
      </c>
      <c r="R65" s="18"/>
      <c r="BD65">
        <f>(BD64-BD58)/BD58</f>
        <v>1.2916666666666667</v>
      </c>
      <c r="BE65">
        <f>(BE64-BE58)/BE58</f>
        <v>1.625</v>
      </c>
    </row>
    <row r="66" spans="1:57" x14ac:dyDescent="0.3">
      <c r="A66" s="45">
        <v>2018</v>
      </c>
      <c r="B66">
        <f>M26*100</f>
        <v>33.198749999999997</v>
      </c>
      <c r="C66">
        <f>Sheet1!Y54*100</f>
        <v>33.395499999999998</v>
      </c>
      <c r="D66">
        <f>Sheet1!AC54*100</f>
        <v>30.343869999999999</v>
      </c>
      <c r="E66">
        <f>Sheet1!AD54*100</f>
        <v>36.592789999999994</v>
      </c>
      <c r="F66">
        <f t="shared" si="8"/>
        <v>3.0516299999999994</v>
      </c>
      <c r="G66">
        <f t="shared" si="9"/>
        <v>3.1972899999999953</v>
      </c>
      <c r="Q66" s="2" t="s">
        <v>567</v>
      </c>
    </row>
    <row r="67" spans="1:57" x14ac:dyDescent="0.3">
      <c r="Q67" t="s">
        <v>564</v>
      </c>
      <c r="W67" t="s">
        <v>565</v>
      </c>
    </row>
    <row r="68" spans="1:57" x14ac:dyDescent="0.3">
      <c r="Q68">
        <v>0</v>
      </c>
      <c r="R68">
        <v>700</v>
      </c>
      <c r="S68" t="s">
        <v>374</v>
      </c>
      <c r="T68" t="s">
        <v>374</v>
      </c>
      <c r="U68" t="s">
        <v>374</v>
      </c>
      <c r="W68">
        <v>0</v>
      </c>
      <c r="X68">
        <v>0</v>
      </c>
      <c r="Y68" t="s">
        <v>566</v>
      </c>
    </row>
    <row r="69" spans="1:57" x14ac:dyDescent="0.3">
      <c r="A69" s="21" t="s">
        <v>561</v>
      </c>
      <c r="B69" s="18"/>
      <c r="Q69">
        <v>1</v>
      </c>
      <c r="R69">
        <v>1500</v>
      </c>
      <c r="S69" t="s">
        <v>374</v>
      </c>
      <c r="T69" t="s">
        <v>374</v>
      </c>
      <c r="U69" t="s">
        <v>374</v>
      </c>
      <c r="W69">
        <v>1</v>
      </c>
      <c r="X69">
        <v>0</v>
      </c>
      <c r="Y69" t="s">
        <v>566</v>
      </c>
      <c r="AS69" s="2" t="s">
        <v>673</v>
      </c>
    </row>
    <row r="70" spans="1:57" x14ac:dyDescent="0.3">
      <c r="Q70">
        <v>2</v>
      </c>
      <c r="R70">
        <v>2500</v>
      </c>
      <c r="S70" t="s">
        <v>374</v>
      </c>
      <c r="T70" t="s">
        <v>374</v>
      </c>
      <c r="U70" t="s">
        <v>374</v>
      </c>
      <c r="W70">
        <v>2</v>
      </c>
      <c r="X70">
        <v>200</v>
      </c>
      <c r="Y70" t="s">
        <v>374</v>
      </c>
      <c r="Z70" t="s">
        <v>374</v>
      </c>
      <c r="AA70" t="s">
        <v>374</v>
      </c>
      <c r="AS70" t="s">
        <v>671</v>
      </c>
      <c r="AY70" t="s">
        <v>672</v>
      </c>
    </row>
    <row r="71" spans="1:57" x14ac:dyDescent="0.3">
      <c r="Q71">
        <v>3</v>
      </c>
      <c r="R71">
        <v>3200</v>
      </c>
      <c r="S71" t="s">
        <v>374</v>
      </c>
      <c r="T71" t="s">
        <v>374</v>
      </c>
      <c r="U71" t="s">
        <v>374</v>
      </c>
      <c r="W71">
        <v>3</v>
      </c>
      <c r="X71">
        <v>200</v>
      </c>
      <c r="Y71" t="s">
        <v>374</v>
      </c>
      <c r="Z71" t="s">
        <v>374</v>
      </c>
      <c r="AA71" t="s">
        <v>374</v>
      </c>
      <c r="AS71">
        <v>20</v>
      </c>
      <c r="AT71">
        <v>9593.3330000000005</v>
      </c>
      <c r="AU71">
        <v>157.8544</v>
      </c>
      <c r="AV71">
        <v>9283.5409999999993</v>
      </c>
      <c r="AW71">
        <v>9903.1260000000002</v>
      </c>
      <c r="AY71">
        <v>20</v>
      </c>
      <c r="AZ71">
        <v>1933.3330000000001</v>
      </c>
      <c r="BA71">
        <v>92.516959999999997</v>
      </c>
      <c r="BB71">
        <v>1751.7670000000001</v>
      </c>
      <c r="BC71">
        <v>2114.9</v>
      </c>
    </row>
    <row r="72" spans="1:57" x14ac:dyDescent="0.3">
      <c r="B72" t="s">
        <v>377</v>
      </c>
      <c r="C72" t="s">
        <v>161</v>
      </c>
      <c r="Q72">
        <v>4</v>
      </c>
      <c r="R72">
        <v>3800</v>
      </c>
      <c r="S72" t="s">
        <v>374</v>
      </c>
      <c r="T72" t="s">
        <v>374</v>
      </c>
      <c r="U72" t="s">
        <v>374</v>
      </c>
      <c r="W72">
        <v>4</v>
      </c>
      <c r="X72">
        <v>400</v>
      </c>
      <c r="Y72" t="s">
        <v>374</v>
      </c>
      <c r="Z72" t="s">
        <v>374</v>
      </c>
      <c r="AA72" t="s">
        <v>374</v>
      </c>
      <c r="AE72" s="21" t="s">
        <v>655</v>
      </c>
      <c r="AS72">
        <v>21</v>
      </c>
      <c r="AT72">
        <v>10413.33</v>
      </c>
      <c r="AU72">
        <v>175.6259</v>
      </c>
      <c r="AV72">
        <v>10068.66</v>
      </c>
      <c r="AW72">
        <v>10758</v>
      </c>
      <c r="AY72">
        <v>21</v>
      </c>
      <c r="AZ72">
        <v>2073.3330000000001</v>
      </c>
      <c r="BA72">
        <v>93.210099999999997</v>
      </c>
      <c r="BB72">
        <v>1890.4069999999999</v>
      </c>
      <c r="BC72">
        <v>2256.2600000000002</v>
      </c>
    </row>
    <row r="73" spans="1:57" x14ac:dyDescent="0.3">
      <c r="A73" s="45">
        <v>2000</v>
      </c>
      <c r="B73">
        <f>S8*100</f>
        <v>12.973390000000002</v>
      </c>
      <c r="C73">
        <f>Sheet1!AF72*100</f>
        <v>12.937068000000007</v>
      </c>
      <c r="D73">
        <f>Sheet1!AJ72*100</f>
        <v>10.473068000000008</v>
      </c>
      <c r="E73">
        <f>Sheet1!AK72*100</f>
        <v>15.717348000000008</v>
      </c>
      <c r="F73">
        <f>C73-D73</f>
        <v>2.4639999999999986</v>
      </c>
      <c r="G73">
        <f>E73-C73</f>
        <v>2.7802800000000012</v>
      </c>
      <c r="Q73">
        <v>5</v>
      </c>
      <c r="R73">
        <v>2300</v>
      </c>
      <c r="S73" t="s">
        <v>374</v>
      </c>
      <c r="T73" t="s">
        <v>374</v>
      </c>
      <c r="U73" t="s">
        <v>374</v>
      </c>
      <c r="W73">
        <v>5</v>
      </c>
      <c r="X73">
        <v>200</v>
      </c>
      <c r="Y73" t="s">
        <v>374</v>
      </c>
      <c r="Z73" t="s">
        <v>374</v>
      </c>
      <c r="AA73" t="s">
        <v>374</v>
      </c>
      <c r="AF73" t="s">
        <v>386</v>
      </c>
      <c r="AG73" t="s">
        <v>387</v>
      </c>
      <c r="AH73" t="s">
        <v>388</v>
      </c>
      <c r="AI73" t="s">
        <v>389</v>
      </c>
      <c r="AJ73" t="s">
        <v>656</v>
      </c>
      <c r="AK73" t="s">
        <v>202</v>
      </c>
      <c r="AS73">
        <v>22</v>
      </c>
      <c r="AT73">
        <v>10560</v>
      </c>
      <c r="AU73">
        <v>182.48599999999999</v>
      </c>
      <c r="AV73">
        <v>10201.870000000001</v>
      </c>
      <c r="AW73">
        <v>10918.13</v>
      </c>
      <c r="AY73">
        <v>22</v>
      </c>
      <c r="AZ73">
        <v>2120</v>
      </c>
      <c r="BA73">
        <v>78.40361</v>
      </c>
      <c r="BB73">
        <v>1966.1310000000001</v>
      </c>
      <c r="BC73">
        <v>2273.8690000000001</v>
      </c>
    </row>
    <row r="74" spans="1:57" x14ac:dyDescent="0.3">
      <c r="A74" s="45">
        <v>2001</v>
      </c>
      <c r="B74">
        <f t="shared" ref="B74:B91" si="13">S9*100</f>
        <v>13.341559999999999</v>
      </c>
      <c r="C74">
        <f>Sheet1!AF71*100</f>
        <v>13.172225333333341</v>
      </c>
      <c r="D74">
        <f>Sheet1!AJ71*100</f>
        <v>10.70822533333334</v>
      </c>
      <c r="E74">
        <f>Sheet1!AK71*100</f>
        <v>15.952505333333342</v>
      </c>
      <c r="F74">
        <f t="shared" ref="F74:F91" si="14">C74-D74</f>
        <v>2.4640000000000004</v>
      </c>
      <c r="G74">
        <f t="shared" ref="G74:G91" si="15">E74-C74</f>
        <v>2.7802800000000012</v>
      </c>
      <c r="Q74">
        <v>6</v>
      </c>
      <c r="R74">
        <v>3800</v>
      </c>
      <c r="S74" t="s">
        <v>374</v>
      </c>
      <c r="T74" t="s">
        <v>374</v>
      </c>
      <c r="U74" t="s">
        <v>374</v>
      </c>
      <c r="W74">
        <v>6</v>
      </c>
      <c r="X74">
        <v>400</v>
      </c>
      <c r="Y74" t="s">
        <v>374</v>
      </c>
      <c r="Z74" t="s">
        <v>374</v>
      </c>
      <c r="AA74" t="s">
        <v>374</v>
      </c>
      <c r="AF74" t="s">
        <v>669</v>
      </c>
      <c r="AM74" t="s">
        <v>670</v>
      </c>
      <c r="AS74">
        <v>23</v>
      </c>
      <c r="AT74">
        <v>11493.33</v>
      </c>
      <c r="AU74">
        <v>193.39279999999999</v>
      </c>
      <c r="AV74">
        <v>11113.8</v>
      </c>
      <c r="AW74">
        <v>11872.87</v>
      </c>
      <c r="AY74">
        <v>23</v>
      </c>
      <c r="AZ74">
        <v>2383.3330000000001</v>
      </c>
      <c r="BA74">
        <v>98.620760000000004</v>
      </c>
      <c r="BB74">
        <v>2189.788</v>
      </c>
      <c r="BC74">
        <v>2576.8789999999999</v>
      </c>
    </row>
    <row r="75" spans="1:57" x14ac:dyDescent="0.3">
      <c r="A75" s="45">
        <v>2002</v>
      </c>
      <c r="B75">
        <f t="shared" si="13"/>
        <v>13.689000000000002</v>
      </c>
      <c r="C75">
        <f>Sheet1!AF70*100</f>
        <v>13.407382666666672</v>
      </c>
      <c r="D75">
        <f>Sheet1!AJ70*100</f>
        <v>10.943382666666674</v>
      </c>
      <c r="E75">
        <f>Sheet1!AK70*100</f>
        <v>16.187662666666675</v>
      </c>
      <c r="F75">
        <f t="shared" si="14"/>
        <v>2.4639999999999986</v>
      </c>
      <c r="G75">
        <f t="shared" si="15"/>
        <v>2.780280000000003</v>
      </c>
      <c r="Q75">
        <v>7</v>
      </c>
      <c r="R75">
        <v>3400</v>
      </c>
      <c r="S75" t="s">
        <v>374</v>
      </c>
      <c r="T75" t="s">
        <v>374</v>
      </c>
      <c r="U75" t="s">
        <v>374</v>
      </c>
      <c r="W75">
        <v>7</v>
      </c>
      <c r="X75">
        <v>500</v>
      </c>
      <c r="Y75" t="s">
        <v>374</v>
      </c>
      <c r="Z75" t="s">
        <v>374</v>
      </c>
      <c r="AA75" t="s">
        <v>374</v>
      </c>
      <c r="AE75" t="s">
        <v>663</v>
      </c>
      <c r="AF75">
        <v>10983.33</v>
      </c>
      <c r="AG75">
        <v>22.338149999999999</v>
      </c>
      <c r="AH75">
        <v>10939.33</v>
      </c>
      <c r="AI75">
        <v>11027.34</v>
      </c>
      <c r="AL75" t="s">
        <v>657</v>
      </c>
      <c r="AM75">
        <v>2310</v>
      </c>
      <c r="AN75">
        <v>12.956340000000001</v>
      </c>
      <c r="AO75">
        <v>2284.433</v>
      </c>
      <c r="AP75">
        <v>2335.567</v>
      </c>
      <c r="AS75">
        <v>24</v>
      </c>
      <c r="AT75">
        <v>11560</v>
      </c>
      <c r="AU75">
        <v>189.65180000000001</v>
      </c>
      <c r="AV75">
        <v>11187.8</v>
      </c>
      <c r="AW75">
        <v>11932.2</v>
      </c>
      <c r="AY75">
        <v>24</v>
      </c>
      <c r="AZ75">
        <v>2693.3330000000001</v>
      </c>
      <c r="BA75">
        <v>109.0116</v>
      </c>
      <c r="BB75">
        <v>2479.3960000000002</v>
      </c>
      <c r="BC75">
        <v>2907.2710000000002</v>
      </c>
    </row>
    <row r="76" spans="1:57" x14ac:dyDescent="0.3">
      <c r="A76" s="45">
        <v>2003</v>
      </c>
      <c r="B76">
        <f t="shared" si="13"/>
        <v>14.019449999999999</v>
      </c>
      <c r="C76">
        <f>Sheet1!AF69*100</f>
        <v>13.642540000000006</v>
      </c>
      <c r="D76">
        <f>Sheet1!AJ69*100</f>
        <v>11.178540000000007</v>
      </c>
      <c r="E76">
        <f>Sheet1!AK69*100</f>
        <v>16.422820000000009</v>
      </c>
      <c r="F76">
        <f t="shared" si="14"/>
        <v>2.4639999999999986</v>
      </c>
      <c r="G76">
        <f t="shared" si="15"/>
        <v>2.780280000000003</v>
      </c>
      <c r="Q76">
        <v>8</v>
      </c>
      <c r="R76">
        <v>4500</v>
      </c>
      <c r="S76" t="s">
        <v>374</v>
      </c>
      <c r="T76" t="s">
        <v>374</v>
      </c>
      <c r="U76" t="s">
        <v>374</v>
      </c>
      <c r="W76">
        <v>8</v>
      </c>
      <c r="X76">
        <v>500</v>
      </c>
      <c r="Y76" t="s">
        <v>374</v>
      </c>
      <c r="Z76" t="s">
        <v>374</v>
      </c>
      <c r="AA76" t="s">
        <v>374</v>
      </c>
      <c r="AE76" t="s">
        <v>664</v>
      </c>
      <c r="AF76">
        <v>13766.67</v>
      </c>
      <c r="AG76">
        <v>35.159799999999997</v>
      </c>
      <c r="AH76">
        <v>13697.19</v>
      </c>
      <c r="AI76">
        <v>13836.14</v>
      </c>
      <c r="AL76" t="s">
        <v>658</v>
      </c>
      <c r="AM76">
        <v>3150</v>
      </c>
      <c r="AN76">
        <v>17.675930000000001</v>
      </c>
      <c r="AO76">
        <v>3115.0720000000001</v>
      </c>
      <c r="AP76">
        <v>3184.9279999999999</v>
      </c>
      <c r="AS76">
        <v>25</v>
      </c>
      <c r="AT76">
        <v>12280</v>
      </c>
      <c r="AU76">
        <v>220</v>
      </c>
      <c r="AV76">
        <v>11848.25</v>
      </c>
      <c r="AW76">
        <v>12711.75</v>
      </c>
      <c r="AY76">
        <v>25</v>
      </c>
      <c r="AZ76">
        <v>2656.6669999999999</v>
      </c>
      <c r="BA76">
        <v>79.319419999999994</v>
      </c>
      <c r="BB76">
        <v>2501.0010000000002</v>
      </c>
      <c r="BC76">
        <v>2812.3330000000001</v>
      </c>
    </row>
    <row r="77" spans="1:57" x14ac:dyDescent="0.3">
      <c r="A77" s="45">
        <v>2004</v>
      </c>
      <c r="B77">
        <f t="shared" si="13"/>
        <v>14.3461</v>
      </c>
      <c r="C77">
        <f>Sheet1!AF68*100</f>
        <v>13.877697333333339</v>
      </c>
      <c r="D77">
        <f>Sheet1!AJ68*100</f>
        <v>11.413697333333339</v>
      </c>
      <c r="E77">
        <f>Sheet1!AK68*100</f>
        <v>16.657977333333342</v>
      </c>
      <c r="F77">
        <f t="shared" si="14"/>
        <v>2.4640000000000004</v>
      </c>
      <c r="G77">
        <f t="shared" si="15"/>
        <v>2.780280000000003</v>
      </c>
      <c r="Q77">
        <v>9</v>
      </c>
      <c r="R77">
        <v>5500</v>
      </c>
      <c r="S77" t="s">
        <v>374</v>
      </c>
      <c r="T77" t="s">
        <v>374</v>
      </c>
      <c r="U77" t="s">
        <v>374</v>
      </c>
      <c r="W77">
        <v>9</v>
      </c>
      <c r="X77">
        <v>700</v>
      </c>
      <c r="Y77" t="s">
        <v>374</v>
      </c>
      <c r="Z77" t="s">
        <v>374</v>
      </c>
      <c r="AA77" t="s">
        <v>374</v>
      </c>
      <c r="AE77" t="s">
        <v>665</v>
      </c>
      <c r="AF77">
        <v>15990.67</v>
      </c>
      <c r="AG77">
        <v>41.533760000000001</v>
      </c>
      <c r="AH77">
        <v>15908.6</v>
      </c>
      <c r="AI77">
        <v>16072.74</v>
      </c>
      <c r="AL77" t="s">
        <v>659</v>
      </c>
      <c r="AM77">
        <v>3965.3330000000001</v>
      </c>
      <c r="AN77">
        <v>23.56175</v>
      </c>
      <c r="AO77">
        <v>3918.7750000000001</v>
      </c>
      <c r="AP77">
        <v>4011.8919999999998</v>
      </c>
      <c r="AS77">
        <v>26</v>
      </c>
      <c r="AT77">
        <v>12776.67</v>
      </c>
      <c r="AU77">
        <v>176.60159999999999</v>
      </c>
      <c r="AV77">
        <v>12430.08</v>
      </c>
      <c r="AW77">
        <v>13123.25</v>
      </c>
      <c r="AY77">
        <v>26</v>
      </c>
      <c r="AZ77">
        <v>2766.6669999999999</v>
      </c>
      <c r="BA77">
        <v>107.88809999999999</v>
      </c>
      <c r="BB77">
        <v>2554.9340000000002</v>
      </c>
      <c r="BC77">
        <v>2978.3989999999999</v>
      </c>
    </row>
    <row r="78" spans="1:57" x14ac:dyDescent="0.3">
      <c r="A78" s="45">
        <v>2005</v>
      </c>
      <c r="B78">
        <f t="shared" si="13"/>
        <v>14.658609999999999</v>
      </c>
      <c r="C78">
        <f>Sheet1!AF67*100</f>
        <v>14.112854666666671</v>
      </c>
      <c r="D78">
        <f>Sheet1!AJ67*100</f>
        <v>11.648854666666672</v>
      </c>
      <c r="E78">
        <f>Sheet1!AK67*100</f>
        <v>16.893134666666672</v>
      </c>
      <c r="F78">
        <f t="shared" si="14"/>
        <v>2.4639999999999986</v>
      </c>
      <c r="G78">
        <f t="shared" si="15"/>
        <v>2.7802800000000012</v>
      </c>
      <c r="Q78">
        <v>10</v>
      </c>
      <c r="R78">
        <v>3100</v>
      </c>
      <c r="S78" t="s">
        <v>374</v>
      </c>
      <c r="T78" t="s">
        <v>374</v>
      </c>
      <c r="U78" t="s">
        <v>374</v>
      </c>
      <c r="W78">
        <v>10</v>
      </c>
      <c r="X78">
        <v>800</v>
      </c>
      <c r="Y78" t="s">
        <v>374</v>
      </c>
      <c r="Z78" t="s">
        <v>374</v>
      </c>
      <c r="AA78" t="s">
        <v>374</v>
      </c>
      <c r="AE78" t="s">
        <v>666</v>
      </c>
      <c r="AF78">
        <v>17443.330000000002</v>
      </c>
      <c r="AG78">
        <v>52.645589999999999</v>
      </c>
      <c r="AH78">
        <v>17339.3</v>
      </c>
      <c r="AI78">
        <v>17547.36</v>
      </c>
      <c r="AL78" t="s">
        <v>660</v>
      </c>
      <c r="AM78">
        <v>4758.6670000000004</v>
      </c>
      <c r="AN78">
        <v>22.27722</v>
      </c>
      <c r="AO78">
        <v>4714.6469999999999</v>
      </c>
      <c r="AP78">
        <v>4802.6869999999999</v>
      </c>
      <c r="AS78">
        <v>27</v>
      </c>
      <c r="AT78">
        <v>13296.67</v>
      </c>
      <c r="AU78">
        <v>211.5343</v>
      </c>
      <c r="AV78">
        <v>12881.53</v>
      </c>
      <c r="AW78">
        <v>13711.81</v>
      </c>
      <c r="AY78">
        <v>27</v>
      </c>
      <c r="AZ78">
        <v>2903.3330000000001</v>
      </c>
      <c r="BA78">
        <v>85.699730000000002</v>
      </c>
      <c r="BB78">
        <v>2735.1460000000002</v>
      </c>
      <c r="BC78">
        <v>3071.5210000000002</v>
      </c>
    </row>
    <row r="79" spans="1:57" x14ac:dyDescent="0.3">
      <c r="A79" s="45">
        <v>2006</v>
      </c>
      <c r="B79">
        <f t="shared" si="13"/>
        <v>14.951320000000001</v>
      </c>
      <c r="C79">
        <f>Sheet1!AF66*100</f>
        <v>14.348012000000004</v>
      </c>
      <c r="D79">
        <f>Sheet1!AJ66*100</f>
        <v>11.884012000000006</v>
      </c>
      <c r="E79">
        <f>Sheet1!AK66*100</f>
        <v>17.128292000000005</v>
      </c>
      <c r="F79">
        <f t="shared" si="14"/>
        <v>2.4639999999999986</v>
      </c>
      <c r="G79">
        <f t="shared" si="15"/>
        <v>2.7802800000000012</v>
      </c>
      <c r="Q79">
        <v>11</v>
      </c>
      <c r="R79">
        <v>5400</v>
      </c>
      <c r="S79" t="s">
        <v>374</v>
      </c>
      <c r="T79" t="s">
        <v>374</v>
      </c>
      <c r="U79" t="s">
        <v>374</v>
      </c>
      <c r="W79">
        <v>11</v>
      </c>
      <c r="X79">
        <v>700</v>
      </c>
      <c r="Y79" t="s">
        <v>374</v>
      </c>
      <c r="Z79" t="s">
        <v>374</v>
      </c>
      <c r="AA79" t="s">
        <v>374</v>
      </c>
      <c r="AE79" t="s">
        <v>667</v>
      </c>
      <c r="AF79">
        <v>18506.669999999998</v>
      </c>
      <c r="AG79">
        <v>46.273829999999997</v>
      </c>
      <c r="AH79">
        <v>18415.23</v>
      </c>
      <c r="AI79">
        <v>18598.099999999999</v>
      </c>
      <c r="AL79" t="s">
        <v>661</v>
      </c>
      <c r="AM79">
        <v>5256</v>
      </c>
      <c r="AN79">
        <v>25.87321</v>
      </c>
      <c r="AO79">
        <v>5204.8739999999998</v>
      </c>
      <c r="AP79">
        <v>5307.1260000000002</v>
      </c>
      <c r="AS79">
        <v>28</v>
      </c>
      <c r="AT79">
        <v>13486.67</v>
      </c>
      <c r="AU79">
        <v>229.32849999999999</v>
      </c>
      <c r="AV79">
        <v>13036.6</v>
      </c>
      <c r="AW79">
        <v>13936.73</v>
      </c>
      <c r="AY79">
        <v>28</v>
      </c>
      <c r="AZ79">
        <v>3180</v>
      </c>
      <c r="BA79">
        <v>75.870429999999999</v>
      </c>
      <c r="BB79">
        <v>3031.1030000000001</v>
      </c>
      <c r="BC79">
        <v>3328.8969999999999</v>
      </c>
    </row>
    <row r="80" spans="1:57" x14ac:dyDescent="0.3">
      <c r="A80" s="45">
        <v>2007</v>
      </c>
      <c r="B80">
        <f t="shared" si="13"/>
        <v>15.219849999999999</v>
      </c>
      <c r="C80">
        <f>Sheet1!AF65*100</f>
        <v>14.583169333333338</v>
      </c>
      <c r="D80">
        <f>Sheet1!AJ65*100</f>
        <v>12.119169333333337</v>
      </c>
      <c r="E80">
        <f>Sheet1!AK65*100</f>
        <v>17.363449333333339</v>
      </c>
      <c r="F80">
        <f t="shared" si="14"/>
        <v>2.4640000000000004</v>
      </c>
      <c r="G80">
        <f t="shared" si="15"/>
        <v>2.7802800000000012</v>
      </c>
      <c r="Q80">
        <v>12</v>
      </c>
      <c r="R80">
        <v>6000</v>
      </c>
      <c r="S80" t="s">
        <v>374</v>
      </c>
      <c r="T80" t="s">
        <v>374</v>
      </c>
      <c r="U80" t="s">
        <v>374</v>
      </c>
      <c r="W80">
        <v>12</v>
      </c>
      <c r="X80">
        <v>400</v>
      </c>
      <c r="Y80" t="s">
        <v>374</v>
      </c>
      <c r="Z80" t="s">
        <v>374</v>
      </c>
      <c r="AA80" t="s">
        <v>374</v>
      </c>
      <c r="AE80" t="s">
        <v>668</v>
      </c>
      <c r="AF80">
        <v>19653.330000000002</v>
      </c>
      <c r="AG80">
        <v>52.722450000000002</v>
      </c>
      <c r="AH80">
        <v>19549.150000000001</v>
      </c>
      <c r="AI80">
        <v>19757.509999999998</v>
      </c>
      <c r="AL80" t="s">
        <v>662</v>
      </c>
      <c r="AM80">
        <v>5886</v>
      </c>
      <c r="AN80">
        <v>35.390189999999997</v>
      </c>
      <c r="AO80">
        <v>5816.0690000000004</v>
      </c>
      <c r="AP80">
        <v>5955.9309999999996</v>
      </c>
      <c r="AS80">
        <v>29</v>
      </c>
      <c r="AT80">
        <v>14533.33</v>
      </c>
      <c r="AU80">
        <v>191.0848</v>
      </c>
      <c r="AV80">
        <v>14158.33</v>
      </c>
      <c r="AW80">
        <v>14908.34</v>
      </c>
      <c r="AY80">
        <v>29</v>
      </c>
      <c r="AZ80">
        <v>3350</v>
      </c>
      <c r="BA80">
        <v>93.679569999999998</v>
      </c>
      <c r="BB80">
        <v>3166.152</v>
      </c>
      <c r="BC80">
        <v>3533.848</v>
      </c>
    </row>
    <row r="81" spans="1:55" x14ac:dyDescent="0.3">
      <c r="A81" s="45">
        <v>2008</v>
      </c>
      <c r="B81">
        <f t="shared" si="13"/>
        <v>15.468580000000001</v>
      </c>
      <c r="C81">
        <f>Sheet1!AF64*100</f>
        <v>14.818326666666671</v>
      </c>
      <c r="D81">
        <f>Sheet1!AJ64*100</f>
        <v>12.354326666666671</v>
      </c>
      <c r="E81">
        <f>Sheet1!AK64*100</f>
        <v>17.598606666666672</v>
      </c>
      <c r="F81">
        <f t="shared" si="14"/>
        <v>2.4640000000000004</v>
      </c>
      <c r="G81">
        <f t="shared" si="15"/>
        <v>2.7802800000000012</v>
      </c>
      <c r="Q81">
        <v>13</v>
      </c>
      <c r="R81">
        <v>6500</v>
      </c>
      <c r="S81" t="s">
        <v>374</v>
      </c>
      <c r="T81" t="s">
        <v>374</v>
      </c>
      <c r="U81" t="s">
        <v>374</v>
      </c>
      <c r="W81">
        <v>13</v>
      </c>
      <c r="X81">
        <v>800</v>
      </c>
      <c r="Y81" t="s">
        <v>374</v>
      </c>
      <c r="Z81" t="s">
        <v>374</v>
      </c>
      <c r="AA81" t="s">
        <v>374</v>
      </c>
      <c r="AF81">
        <f>AF80/AF75</f>
        <v>1.7893780847884933</v>
      </c>
      <c r="AM81">
        <f>AM80/AM75</f>
        <v>2.5480519480519481</v>
      </c>
      <c r="AS81">
        <v>30</v>
      </c>
      <c r="AT81">
        <v>14740</v>
      </c>
      <c r="AU81">
        <v>165.23060000000001</v>
      </c>
      <c r="AV81">
        <v>14415.73</v>
      </c>
      <c r="AW81">
        <v>15064.27</v>
      </c>
      <c r="AY81">
        <v>30</v>
      </c>
      <c r="AZ81">
        <v>3550</v>
      </c>
      <c r="BA81">
        <v>120.22490000000001</v>
      </c>
      <c r="BB81">
        <v>3314.056</v>
      </c>
      <c r="BC81">
        <v>3785.944</v>
      </c>
    </row>
    <row r="82" spans="1:55" x14ac:dyDescent="0.3">
      <c r="A82" s="45">
        <v>2009</v>
      </c>
      <c r="B82">
        <f t="shared" si="13"/>
        <v>15.70223</v>
      </c>
      <c r="C82">
        <f>Sheet1!AF63*100</f>
        <v>15.053484000000003</v>
      </c>
      <c r="D82">
        <f>Sheet1!AJ63*100</f>
        <v>12.589484000000004</v>
      </c>
      <c r="E82">
        <f>Sheet1!AK63*100</f>
        <v>17.833764000000006</v>
      </c>
      <c r="F82">
        <f t="shared" si="14"/>
        <v>2.4639999999999986</v>
      </c>
      <c r="G82">
        <f t="shared" si="15"/>
        <v>2.780280000000003</v>
      </c>
      <c r="Q82">
        <v>14</v>
      </c>
      <c r="R82">
        <v>6600</v>
      </c>
      <c r="S82" t="s">
        <v>374</v>
      </c>
      <c r="T82" t="s">
        <v>374</v>
      </c>
      <c r="U82" t="s">
        <v>374</v>
      </c>
      <c r="W82">
        <v>14</v>
      </c>
      <c r="X82">
        <v>1500</v>
      </c>
      <c r="Y82" t="s">
        <v>374</v>
      </c>
      <c r="Z82" t="s">
        <v>374</v>
      </c>
      <c r="AA82" t="s">
        <v>374</v>
      </c>
      <c r="AS82">
        <v>31</v>
      </c>
      <c r="AT82">
        <v>14996.67</v>
      </c>
      <c r="AU82">
        <v>208.57939999999999</v>
      </c>
      <c r="AV82">
        <v>14587.33</v>
      </c>
      <c r="AW82">
        <v>15406.01</v>
      </c>
      <c r="AY82">
        <v>31</v>
      </c>
      <c r="AZ82">
        <v>3720</v>
      </c>
      <c r="BA82">
        <v>104.65049999999999</v>
      </c>
      <c r="BB82">
        <v>3514.6210000000001</v>
      </c>
      <c r="BC82">
        <v>3925.3789999999999</v>
      </c>
    </row>
    <row r="83" spans="1:55" x14ac:dyDescent="0.3">
      <c r="A83" s="45">
        <v>2010</v>
      </c>
      <c r="B83">
        <f t="shared" si="13"/>
        <v>15.930680000000001</v>
      </c>
      <c r="C83">
        <f>Sheet1!AF62*100</f>
        <v>15.288641333333336</v>
      </c>
      <c r="D83">
        <f>Sheet1!AJ62*100</f>
        <v>12.824641333333336</v>
      </c>
      <c r="E83">
        <f>Sheet1!AK62*100</f>
        <v>18.068921333333339</v>
      </c>
      <c r="F83">
        <f t="shared" si="14"/>
        <v>2.4640000000000004</v>
      </c>
      <c r="G83">
        <f t="shared" si="15"/>
        <v>2.780280000000003</v>
      </c>
      <c r="Q83">
        <v>15</v>
      </c>
      <c r="R83">
        <v>8600</v>
      </c>
      <c r="S83" t="s">
        <v>374</v>
      </c>
      <c r="T83" t="s">
        <v>374</v>
      </c>
      <c r="U83" t="s">
        <v>374</v>
      </c>
      <c r="W83">
        <v>15</v>
      </c>
      <c r="X83">
        <v>1500</v>
      </c>
      <c r="Y83" t="s">
        <v>374</v>
      </c>
      <c r="Z83" t="s">
        <v>374</v>
      </c>
      <c r="AA83" t="s">
        <v>374</v>
      </c>
      <c r="AS83">
        <v>32</v>
      </c>
      <c r="AT83">
        <v>15563.33</v>
      </c>
      <c r="AU83">
        <v>243.0403</v>
      </c>
      <c r="AV83">
        <v>15086.36</v>
      </c>
      <c r="AW83">
        <v>16040.3</v>
      </c>
      <c r="AY83">
        <v>32</v>
      </c>
      <c r="AZ83">
        <v>3790</v>
      </c>
      <c r="BA83">
        <v>116.0014</v>
      </c>
      <c r="BB83">
        <v>3562.3449999999998</v>
      </c>
      <c r="BC83">
        <v>4017.6550000000002</v>
      </c>
    </row>
    <row r="84" spans="1:55" x14ac:dyDescent="0.3">
      <c r="A84" s="45">
        <v>2011</v>
      </c>
      <c r="B84">
        <f t="shared" si="13"/>
        <v>16.150770000000001</v>
      </c>
      <c r="C84">
        <f>Sheet1!AF61*100</f>
        <v>15.52379866666667</v>
      </c>
      <c r="D84">
        <f>Sheet1!AJ61*100</f>
        <v>13.059798666666669</v>
      </c>
      <c r="E84">
        <f>Sheet1!AK61*100</f>
        <v>18.304078666666669</v>
      </c>
      <c r="F84">
        <f t="shared" si="14"/>
        <v>2.4640000000000004</v>
      </c>
      <c r="G84">
        <f t="shared" si="15"/>
        <v>2.7802799999999994</v>
      </c>
      <c r="Q84">
        <v>16</v>
      </c>
      <c r="R84">
        <v>8100</v>
      </c>
      <c r="S84" t="s">
        <v>374</v>
      </c>
      <c r="T84" t="s">
        <v>374</v>
      </c>
      <c r="U84" t="s">
        <v>374</v>
      </c>
      <c r="W84">
        <v>16</v>
      </c>
      <c r="X84">
        <v>1600</v>
      </c>
      <c r="Y84" t="s">
        <v>374</v>
      </c>
      <c r="Z84" t="s">
        <v>374</v>
      </c>
      <c r="AA84" t="s">
        <v>374</v>
      </c>
      <c r="AS84">
        <v>33</v>
      </c>
      <c r="AT84">
        <v>16333.33</v>
      </c>
      <c r="AU84">
        <v>235.2955</v>
      </c>
      <c r="AV84">
        <v>15871.56</v>
      </c>
      <c r="AW84">
        <v>16795.11</v>
      </c>
      <c r="AY84">
        <v>33</v>
      </c>
      <c r="AZ84">
        <v>4006.6669999999999</v>
      </c>
      <c r="BA84">
        <v>134.58609999999999</v>
      </c>
      <c r="BB84">
        <v>3742.5390000000002</v>
      </c>
      <c r="BC84">
        <v>4270.7950000000001</v>
      </c>
    </row>
    <row r="85" spans="1:55" x14ac:dyDescent="0.3">
      <c r="A85" s="45">
        <v>2012</v>
      </c>
      <c r="B85">
        <f t="shared" si="13"/>
        <v>16.363700000000001</v>
      </c>
      <c r="C85">
        <f>Sheet1!AF60*100</f>
        <v>15.758956000000001</v>
      </c>
      <c r="D85">
        <f>Sheet1!AJ60*100</f>
        <v>13.294956000000003</v>
      </c>
      <c r="E85">
        <f>Sheet1!AK60*100</f>
        <v>18.539236000000002</v>
      </c>
      <c r="F85">
        <f t="shared" si="14"/>
        <v>2.4639999999999986</v>
      </c>
      <c r="G85">
        <f t="shared" si="15"/>
        <v>2.7802800000000012</v>
      </c>
      <c r="Q85">
        <v>17</v>
      </c>
      <c r="R85">
        <v>9400</v>
      </c>
      <c r="S85" t="s">
        <v>374</v>
      </c>
      <c r="T85" t="s">
        <v>374</v>
      </c>
      <c r="U85" t="s">
        <v>374</v>
      </c>
      <c r="W85">
        <v>17</v>
      </c>
      <c r="X85">
        <v>1700</v>
      </c>
      <c r="Y85" t="s">
        <v>374</v>
      </c>
      <c r="Z85" t="s">
        <v>374</v>
      </c>
      <c r="AA85" t="s">
        <v>374</v>
      </c>
      <c r="AS85">
        <v>34</v>
      </c>
      <c r="AT85">
        <v>16443.330000000002</v>
      </c>
      <c r="AU85">
        <v>167.85900000000001</v>
      </c>
      <c r="AV85">
        <v>16113.91</v>
      </c>
      <c r="AW85">
        <v>16772.759999999998</v>
      </c>
      <c r="AY85">
        <v>34</v>
      </c>
      <c r="AZ85">
        <v>3956.6669999999999</v>
      </c>
      <c r="BA85">
        <v>93.302539999999993</v>
      </c>
      <c r="BB85">
        <v>3773.558</v>
      </c>
      <c r="BC85">
        <v>4139.7749999999996</v>
      </c>
    </row>
    <row r="86" spans="1:55" x14ac:dyDescent="0.3">
      <c r="A86" s="45">
        <v>2013</v>
      </c>
      <c r="B86">
        <f t="shared" si="13"/>
        <v>16.556540000000002</v>
      </c>
      <c r="C86">
        <f>Sheet1!AF59*100</f>
        <v>15.994113333333335</v>
      </c>
      <c r="D86">
        <f>Sheet1!AJ59*100</f>
        <v>13.530113333333334</v>
      </c>
      <c r="E86">
        <f>Sheet1!AK59*100</f>
        <v>18.774393333333336</v>
      </c>
      <c r="F86">
        <f t="shared" si="14"/>
        <v>2.4640000000000004</v>
      </c>
      <c r="G86">
        <f t="shared" si="15"/>
        <v>2.7802800000000012</v>
      </c>
      <c r="Q86">
        <v>18</v>
      </c>
      <c r="R86">
        <v>9600</v>
      </c>
      <c r="S86" t="s">
        <v>374</v>
      </c>
      <c r="T86" t="s">
        <v>374</v>
      </c>
      <c r="U86" t="s">
        <v>374</v>
      </c>
      <c r="W86">
        <v>18</v>
      </c>
      <c r="X86">
        <v>1800</v>
      </c>
      <c r="Y86" t="s">
        <v>374</v>
      </c>
      <c r="Z86" t="s">
        <v>374</v>
      </c>
      <c r="AA86" t="s">
        <v>374</v>
      </c>
      <c r="AM86" t="s">
        <v>654</v>
      </c>
      <c r="AS86">
        <v>35</v>
      </c>
      <c r="AT86">
        <v>16616.669999999998</v>
      </c>
      <c r="AU86">
        <v>211.8383</v>
      </c>
      <c r="AV86">
        <v>16200.93</v>
      </c>
      <c r="AW86">
        <v>17032.400000000001</v>
      </c>
      <c r="AY86">
        <v>35</v>
      </c>
      <c r="AZ86">
        <v>4353.3329999999996</v>
      </c>
      <c r="BA86">
        <v>126.9205</v>
      </c>
      <c r="BB86">
        <v>4104.2489999999998</v>
      </c>
      <c r="BC86">
        <v>4602.4170000000004</v>
      </c>
    </row>
    <row r="87" spans="1:55" x14ac:dyDescent="0.3">
      <c r="A87" s="45">
        <v>2014</v>
      </c>
      <c r="B87">
        <f t="shared" si="13"/>
        <v>16.72991</v>
      </c>
      <c r="C87">
        <f>Sheet1!AF58*100</f>
        <v>16.229270666666668</v>
      </c>
      <c r="D87">
        <f>Sheet1!AJ58*100</f>
        <v>13.765270666666668</v>
      </c>
      <c r="E87">
        <f>Sheet1!AK58*100</f>
        <v>19.009550666666669</v>
      </c>
      <c r="F87">
        <f t="shared" si="14"/>
        <v>2.4640000000000004</v>
      </c>
      <c r="G87">
        <f t="shared" si="15"/>
        <v>2.7802800000000012</v>
      </c>
      <c r="Q87">
        <v>19</v>
      </c>
      <c r="R87">
        <v>8900</v>
      </c>
      <c r="S87" t="s">
        <v>374</v>
      </c>
      <c r="T87" t="s">
        <v>374</v>
      </c>
      <c r="U87" t="s">
        <v>374</v>
      </c>
      <c r="W87">
        <v>19</v>
      </c>
      <c r="X87">
        <v>1200</v>
      </c>
      <c r="Y87" t="s">
        <v>374</v>
      </c>
      <c r="Z87" t="s">
        <v>374</v>
      </c>
      <c r="AA87" t="s">
        <v>374</v>
      </c>
      <c r="AM87">
        <v>20</v>
      </c>
      <c r="AN87">
        <v>9593</v>
      </c>
      <c r="AO87">
        <v>1933</v>
      </c>
      <c r="AS87">
        <v>36</v>
      </c>
      <c r="AT87">
        <v>16743.330000000002</v>
      </c>
      <c r="AU87">
        <v>214.941</v>
      </c>
      <c r="AV87">
        <v>16321.51</v>
      </c>
      <c r="AW87">
        <v>17165.16</v>
      </c>
      <c r="AY87">
        <v>36</v>
      </c>
      <c r="AZ87">
        <v>4650</v>
      </c>
      <c r="BA87">
        <v>156.08349999999999</v>
      </c>
      <c r="BB87">
        <v>4343.683</v>
      </c>
      <c r="BC87">
        <v>4956.317</v>
      </c>
    </row>
    <row r="88" spans="1:55" x14ac:dyDescent="0.3">
      <c r="A88" s="45">
        <v>2015</v>
      </c>
      <c r="B88">
        <f>S23*100</f>
        <v>16.922909999999998</v>
      </c>
      <c r="C88">
        <f>Sheet1!AF57*100</f>
        <v>16.464428000000002</v>
      </c>
      <c r="D88">
        <f>Sheet1!AJ57*100</f>
        <v>14.000428000000001</v>
      </c>
      <c r="E88">
        <f>Sheet1!AK57*100</f>
        <v>19.244708000000003</v>
      </c>
      <c r="F88">
        <f t="shared" si="14"/>
        <v>2.4640000000000004</v>
      </c>
      <c r="G88">
        <f t="shared" si="15"/>
        <v>2.7802800000000012</v>
      </c>
      <c r="Q88">
        <v>20</v>
      </c>
      <c r="R88">
        <v>10200</v>
      </c>
      <c r="S88" t="s">
        <v>374</v>
      </c>
      <c r="T88" t="s">
        <v>374</v>
      </c>
      <c r="U88" t="s">
        <v>374</v>
      </c>
      <c r="W88">
        <v>20</v>
      </c>
      <c r="X88">
        <v>1400</v>
      </c>
      <c r="Y88" t="s">
        <v>374</v>
      </c>
      <c r="Z88" t="s">
        <v>374</v>
      </c>
      <c r="AA88" t="s">
        <v>374</v>
      </c>
      <c r="AM88">
        <v>25</v>
      </c>
      <c r="AN88">
        <v>12280</v>
      </c>
      <c r="AO88">
        <v>2657</v>
      </c>
      <c r="AS88">
        <v>37</v>
      </c>
      <c r="AT88">
        <v>17456.669999999998</v>
      </c>
      <c r="AU88">
        <v>227.21109999999999</v>
      </c>
      <c r="AV88">
        <v>17010.759999999998</v>
      </c>
      <c r="AW88">
        <v>17902.57</v>
      </c>
      <c r="AY88">
        <v>37</v>
      </c>
      <c r="AZ88">
        <v>4456.6670000000004</v>
      </c>
      <c r="BA88">
        <v>114.7394</v>
      </c>
      <c r="BB88">
        <v>4231.4880000000003</v>
      </c>
      <c r="BC88">
        <v>4681.8450000000003</v>
      </c>
    </row>
    <row r="89" spans="1:55" x14ac:dyDescent="0.3">
      <c r="A89" s="45">
        <v>2016</v>
      </c>
      <c r="B89">
        <f t="shared" si="13"/>
        <v>17.10595</v>
      </c>
      <c r="C89">
        <f>Sheet1!AF56*100</f>
        <v>16.699585333333332</v>
      </c>
      <c r="D89">
        <f>Sheet1!AJ56*100</f>
        <v>14.235585333333333</v>
      </c>
      <c r="E89">
        <f>Sheet1!AK56*100</f>
        <v>19.479865333333336</v>
      </c>
      <c r="F89">
        <f t="shared" si="14"/>
        <v>2.4639999999999986</v>
      </c>
      <c r="G89">
        <f t="shared" si="15"/>
        <v>2.7802800000000047</v>
      </c>
      <c r="Q89">
        <v>21</v>
      </c>
      <c r="R89">
        <v>9500</v>
      </c>
      <c r="S89" t="s">
        <v>374</v>
      </c>
      <c r="T89" t="s">
        <v>374</v>
      </c>
      <c r="U89" t="s">
        <v>374</v>
      </c>
      <c r="W89">
        <v>21</v>
      </c>
      <c r="X89">
        <v>2000</v>
      </c>
      <c r="Y89" t="s">
        <v>374</v>
      </c>
      <c r="Z89" t="s">
        <v>374</v>
      </c>
      <c r="AA89" t="s">
        <v>374</v>
      </c>
      <c r="AM89">
        <v>30</v>
      </c>
      <c r="AN89">
        <v>14740</v>
      </c>
      <c r="AO89">
        <v>3550</v>
      </c>
      <c r="AS89">
        <v>38</v>
      </c>
      <c r="AT89">
        <v>17573.330000000002</v>
      </c>
      <c r="AU89">
        <v>256.27449999999999</v>
      </c>
      <c r="AV89">
        <v>17070.39</v>
      </c>
      <c r="AW89">
        <v>18076.28</v>
      </c>
      <c r="AY89">
        <v>38</v>
      </c>
      <c r="AZ89">
        <v>4716.6670000000004</v>
      </c>
      <c r="BA89">
        <v>115.0795</v>
      </c>
      <c r="BB89">
        <v>4490.8209999999999</v>
      </c>
      <c r="BC89">
        <v>4942.5129999999999</v>
      </c>
    </row>
    <row r="90" spans="1:55" x14ac:dyDescent="0.3">
      <c r="A90" s="45">
        <v>2017</v>
      </c>
      <c r="B90">
        <f t="shared" si="13"/>
        <v>17.2562</v>
      </c>
      <c r="C90">
        <f>Sheet1!AF55*100</f>
        <v>16.934742666666665</v>
      </c>
      <c r="D90">
        <f>Sheet1!AJ55*100</f>
        <v>14.470742666666666</v>
      </c>
      <c r="E90">
        <f>Sheet1!AK55*100</f>
        <v>19.715022666666666</v>
      </c>
      <c r="F90">
        <f t="shared" si="14"/>
        <v>2.4639999999999986</v>
      </c>
      <c r="G90">
        <f t="shared" si="15"/>
        <v>2.7802800000000012</v>
      </c>
      <c r="Q90">
        <v>22</v>
      </c>
      <c r="R90">
        <v>11100</v>
      </c>
      <c r="S90" t="s">
        <v>374</v>
      </c>
      <c r="T90" t="s">
        <v>374</v>
      </c>
      <c r="U90" t="s">
        <v>374</v>
      </c>
      <c r="W90">
        <v>22</v>
      </c>
      <c r="X90">
        <v>800</v>
      </c>
      <c r="Y90" t="s">
        <v>374</v>
      </c>
      <c r="Z90" t="s">
        <v>374</v>
      </c>
      <c r="AA90" t="s">
        <v>374</v>
      </c>
      <c r="AM90">
        <v>35</v>
      </c>
      <c r="AN90">
        <v>16617</v>
      </c>
      <c r="AO90">
        <v>4353</v>
      </c>
      <c r="AS90">
        <v>39</v>
      </c>
      <c r="AT90">
        <v>17590</v>
      </c>
      <c r="AU90">
        <v>274.73500000000001</v>
      </c>
      <c r="AV90">
        <v>17050.830000000002</v>
      </c>
      <c r="AW90">
        <v>18129.169999999998</v>
      </c>
      <c r="AY90">
        <v>39</v>
      </c>
      <c r="AZ90">
        <v>4903.3329999999996</v>
      </c>
      <c r="BA90">
        <v>154.5839</v>
      </c>
      <c r="BB90">
        <v>4599.9589999999998</v>
      </c>
      <c r="BC90">
        <v>5206.7070000000003</v>
      </c>
    </row>
    <row r="91" spans="1:55" x14ac:dyDescent="0.3">
      <c r="A91" s="45">
        <v>2018</v>
      </c>
      <c r="B91">
        <f t="shared" si="13"/>
        <v>17.396840000000001</v>
      </c>
      <c r="C91">
        <f>Sheet1!AF54*100</f>
        <v>17.169899999999998</v>
      </c>
      <c r="D91">
        <f>Sheet1!AJ54*100</f>
        <v>14.7059</v>
      </c>
      <c r="E91">
        <f>Sheet1!AK54*100</f>
        <v>19.95018</v>
      </c>
      <c r="F91">
        <f t="shared" si="14"/>
        <v>2.4639999999999986</v>
      </c>
      <c r="G91">
        <f t="shared" si="15"/>
        <v>2.7802800000000012</v>
      </c>
      <c r="Q91">
        <v>23</v>
      </c>
      <c r="R91">
        <v>11700</v>
      </c>
      <c r="S91" t="s">
        <v>374</v>
      </c>
      <c r="T91" t="s">
        <v>374</v>
      </c>
      <c r="U91" t="s">
        <v>374</v>
      </c>
      <c r="W91">
        <v>23</v>
      </c>
      <c r="X91">
        <v>2200</v>
      </c>
      <c r="Y91" t="s">
        <v>374</v>
      </c>
      <c r="Z91" t="s">
        <v>374</v>
      </c>
      <c r="AA91" t="s">
        <v>374</v>
      </c>
      <c r="AM91">
        <v>40</v>
      </c>
      <c r="AN91">
        <v>17853</v>
      </c>
      <c r="AO91">
        <v>5067</v>
      </c>
      <c r="AS91">
        <v>40</v>
      </c>
      <c r="AT91">
        <v>17853.330000000002</v>
      </c>
      <c r="AU91">
        <v>261.1087</v>
      </c>
      <c r="AV91">
        <v>17340.900000000001</v>
      </c>
      <c r="AW91">
        <v>18365.759999999998</v>
      </c>
      <c r="AY91">
        <v>40</v>
      </c>
      <c r="AZ91">
        <v>5066.6670000000004</v>
      </c>
      <c r="BA91">
        <v>108.9483</v>
      </c>
      <c r="BB91">
        <v>4852.8530000000001</v>
      </c>
      <c r="BC91">
        <v>5280.48</v>
      </c>
    </row>
    <row r="92" spans="1:55" x14ac:dyDescent="0.3">
      <c r="Q92">
        <v>24</v>
      </c>
      <c r="R92">
        <v>13000</v>
      </c>
      <c r="S92" t="s">
        <v>374</v>
      </c>
      <c r="T92" t="s">
        <v>374</v>
      </c>
      <c r="U92" t="s">
        <v>374</v>
      </c>
      <c r="W92">
        <v>24</v>
      </c>
      <c r="X92">
        <v>1800</v>
      </c>
      <c r="Y92" t="s">
        <v>374</v>
      </c>
      <c r="Z92" t="s">
        <v>374</v>
      </c>
      <c r="AA92" t="s">
        <v>374</v>
      </c>
      <c r="AM92">
        <v>45</v>
      </c>
      <c r="AN92">
        <v>19097</v>
      </c>
      <c r="AO92">
        <v>5627</v>
      </c>
      <c r="AS92">
        <v>41</v>
      </c>
      <c r="AT92">
        <v>18123.330000000002</v>
      </c>
      <c r="AU92">
        <v>215.3683</v>
      </c>
      <c r="AV92">
        <v>17700.669999999998</v>
      </c>
      <c r="AW92">
        <v>18546</v>
      </c>
      <c r="AY92">
        <v>41</v>
      </c>
      <c r="AZ92">
        <v>4896.6670000000004</v>
      </c>
      <c r="BA92">
        <v>112.5956</v>
      </c>
      <c r="BB92">
        <v>4675.6949999999997</v>
      </c>
      <c r="BC92">
        <v>5117.6379999999999</v>
      </c>
    </row>
    <row r="93" spans="1:55" x14ac:dyDescent="0.3">
      <c r="Q93">
        <v>25</v>
      </c>
      <c r="R93">
        <v>13400</v>
      </c>
      <c r="S93" t="s">
        <v>374</v>
      </c>
      <c r="T93" t="s">
        <v>374</v>
      </c>
      <c r="U93" t="s">
        <v>374</v>
      </c>
      <c r="W93">
        <v>25</v>
      </c>
      <c r="X93">
        <v>2100</v>
      </c>
      <c r="Y93" t="s">
        <v>374</v>
      </c>
      <c r="Z93" t="s">
        <v>374</v>
      </c>
      <c r="AA93" t="s">
        <v>374</v>
      </c>
      <c r="AM93">
        <v>50</v>
      </c>
      <c r="AN93">
        <v>20297</v>
      </c>
      <c r="AO93">
        <v>6030</v>
      </c>
      <c r="AS93">
        <v>42</v>
      </c>
      <c r="AT93">
        <v>18520</v>
      </c>
      <c r="AU93">
        <v>263.286</v>
      </c>
      <c r="AV93">
        <v>18003.3</v>
      </c>
      <c r="AW93">
        <v>19036.7</v>
      </c>
      <c r="AY93">
        <v>42</v>
      </c>
      <c r="AZ93">
        <v>5260</v>
      </c>
      <c r="BA93">
        <v>127.9907</v>
      </c>
      <c r="BB93">
        <v>5008.8159999999998</v>
      </c>
      <c r="BC93">
        <v>5511.1840000000002</v>
      </c>
    </row>
    <row r="94" spans="1:55" x14ac:dyDescent="0.3">
      <c r="A94" s="21" t="s">
        <v>563</v>
      </c>
      <c r="B94" s="18"/>
      <c r="Q94">
        <v>26</v>
      </c>
      <c r="R94">
        <v>12300</v>
      </c>
      <c r="S94" t="s">
        <v>374</v>
      </c>
      <c r="T94" t="s">
        <v>374</v>
      </c>
      <c r="U94" t="s">
        <v>374</v>
      </c>
      <c r="W94">
        <v>26</v>
      </c>
      <c r="X94">
        <v>3400</v>
      </c>
      <c r="Y94" t="s">
        <v>374</v>
      </c>
      <c r="Z94" t="s">
        <v>374</v>
      </c>
      <c r="AA94" t="s">
        <v>374</v>
      </c>
      <c r="AN94">
        <f>AN93/AN87</f>
        <v>2.1158136140936099</v>
      </c>
      <c r="AO94">
        <f>AO93/AO87</f>
        <v>3.1195033626487327</v>
      </c>
      <c r="AS94">
        <v>43</v>
      </c>
      <c r="AT94">
        <v>18470</v>
      </c>
      <c r="AU94">
        <v>254.21279999999999</v>
      </c>
      <c r="AV94">
        <v>17971.099999999999</v>
      </c>
      <c r="AW94">
        <v>18968.900000000001</v>
      </c>
      <c r="AY94">
        <v>43</v>
      </c>
      <c r="AZ94">
        <v>5163.3329999999996</v>
      </c>
      <c r="BA94">
        <v>106.0778</v>
      </c>
      <c r="BB94">
        <v>4955.1540000000005</v>
      </c>
      <c r="BC94">
        <v>5371.5129999999999</v>
      </c>
    </row>
    <row r="95" spans="1:55" x14ac:dyDescent="0.3">
      <c r="A95" t="s">
        <v>571</v>
      </c>
      <c r="Q95">
        <v>27</v>
      </c>
      <c r="R95">
        <v>14100</v>
      </c>
      <c r="S95" t="s">
        <v>374</v>
      </c>
      <c r="T95" t="s">
        <v>374</v>
      </c>
      <c r="U95" t="s">
        <v>374</v>
      </c>
      <c r="W95">
        <v>27</v>
      </c>
      <c r="X95">
        <v>3200</v>
      </c>
      <c r="Y95" t="s">
        <v>374</v>
      </c>
      <c r="Z95" t="s">
        <v>374</v>
      </c>
      <c r="AA95" t="s">
        <v>374</v>
      </c>
      <c r="AS95">
        <v>44</v>
      </c>
      <c r="AT95">
        <v>18323.330000000002</v>
      </c>
      <c r="AU95">
        <v>205.76089999999999</v>
      </c>
      <c r="AV95">
        <v>17919.52</v>
      </c>
      <c r="AW95">
        <v>18727.14</v>
      </c>
      <c r="AY95">
        <v>44</v>
      </c>
      <c r="AZ95">
        <v>5333.3329999999996</v>
      </c>
      <c r="BA95">
        <v>151.18940000000001</v>
      </c>
      <c r="BB95">
        <v>5036.6210000000001</v>
      </c>
      <c r="BC95">
        <v>5630.0460000000003</v>
      </c>
    </row>
    <row r="96" spans="1:55" x14ac:dyDescent="0.3">
      <c r="A96" t="s">
        <v>354</v>
      </c>
      <c r="B96" t="s">
        <v>241</v>
      </c>
      <c r="Q96">
        <v>28</v>
      </c>
      <c r="R96">
        <v>13200</v>
      </c>
      <c r="S96" t="s">
        <v>374</v>
      </c>
      <c r="T96" t="s">
        <v>374</v>
      </c>
      <c r="U96" t="s">
        <v>374</v>
      </c>
      <c r="W96">
        <v>28</v>
      </c>
      <c r="X96">
        <v>2800</v>
      </c>
      <c r="Y96" t="s">
        <v>374</v>
      </c>
      <c r="Z96" t="s">
        <v>374</v>
      </c>
      <c r="AA96" t="s">
        <v>374</v>
      </c>
      <c r="AS96">
        <v>45</v>
      </c>
      <c r="AT96">
        <v>19096.669999999998</v>
      </c>
      <c r="AU96">
        <v>243.93719999999999</v>
      </c>
      <c r="AV96">
        <v>18617.93</v>
      </c>
      <c r="AW96">
        <v>19575.400000000001</v>
      </c>
      <c r="AY96">
        <v>45</v>
      </c>
      <c r="AZ96">
        <v>5626.6670000000004</v>
      </c>
      <c r="BA96">
        <v>146.52549999999999</v>
      </c>
      <c r="BB96">
        <v>5339.107</v>
      </c>
      <c r="BC96">
        <v>5914.2259999999997</v>
      </c>
    </row>
    <row r="97" spans="1:55" x14ac:dyDescent="0.3">
      <c r="Q97">
        <v>29</v>
      </c>
      <c r="R97">
        <v>12900</v>
      </c>
      <c r="S97" t="s">
        <v>374</v>
      </c>
      <c r="T97" t="s">
        <v>374</v>
      </c>
      <c r="U97" t="s">
        <v>374</v>
      </c>
      <c r="W97">
        <v>29</v>
      </c>
      <c r="X97">
        <v>3700</v>
      </c>
      <c r="Y97" t="s">
        <v>374</v>
      </c>
      <c r="Z97" t="s">
        <v>374</v>
      </c>
      <c r="AA97" t="s">
        <v>374</v>
      </c>
      <c r="AS97">
        <v>46</v>
      </c>
      <c r="AT97">
        <v>19793.330000000002</v>
      </c>
      <c r="AU97">
        <v>227.77959999999999</v>
      </c>
      <c r="AV97">
        <v>19346.310000000001</v>
      </c>
      <c r="AW97">
        <v>20240.36</v>
      </c>
      <c r="AY97">
        <v>46</v>
      </c>
      <c r="AZ97">
        <v>5750</v>
      </c>
      <c r="BA97">
        <v>150.68809999999999</v>
      </c>
      <c r="BB97">
        <v>5454.2719999999999</v>
      </c>
      <c r="BC97">
        <v>6045.7280000000001</v>
      </c>
    </row>
    <row r="98" spans="1:55" x14ac:dyDescent="0.3">
      <c r="Q98">
        <v>30</v>
      </c>
      <c r="R98">
        <v>14800</v>
      </c>
      <c r="S98" t="s">
        <v>374</v>
      </c>
      <c r="T98" t="s">
        <v>374</v>
      </c>
      <c r="U98" t="s">
        <v>374</v>
      </c>
      <c r="W98">
        <v>30</v>
      </c>
      <c r="X98">
        <v>2900</v>
      </c>
      <c r="Y98" t="s">
        <v>374</v>
      </c>
      <c r="Z98" t="s">
        <v>374</v>
      </c>
      <c r="AA98" t="s">
        <v>374</v>
      </c>
      <c r="AS98">
        <v>47</v>
      </c>
      <c r="AT98">
        <v>19160</v>
      </c>
      <c r="AU98">
        <v>328.58460000000002</v>
      </c>
      <c r="AV98">
        <v>18515.150000000001</v>
      </c>
      <c r="AW98">
        <v>19804.849999999999</v>
      </c>
      <c r="AY98">
        <v>47</v>
      </c>
      <c r="AZ98">
        <v>5793.3329999999996</v>
      </c>
      <c r="BA98">
        <v>136.03020000000001</v>
      </c>
      <c r="BB98">
        <v>5526.3710000000001</v>
      </c>
      <c r="BC98">
        <v>6060.2950000000001</v>
      </c>
    </row>
    <row r="99" spans="1:55" x14ac:dyDescent="0.3">
      <c r="A99" t="s">
        <v>568</v>
      </c>
      <c r="B99" t="s">
        <v>569</v>
      </c>
      <c r="C99" t="s">
        <v>570</v>
      </c>
      <c r="D99" t="s">
        <v>572</v>
      </c>
      <c r="E99" t="s">
        <v>573</v>
      </c>
      <c r="F99" t="s">
        <v>574</v>
      </c>
      <c r="Q99">
        <v>31</v>
      </c>
      <c r="R99">
        <v>14800</v>
      </c>
      <c r="S99" t="s">
        <v>374</v>
      </c>
      <c r="T99" t="s">
        <v>374</v>
      </c>
      <c r="U99" t="s">
        <v>374</v>
      </c>
      <c r="W99">
        <v>31</v>
      </c>
      <c r="X99">
        <v>2700</v>
      </c>
      <c r="Y99" t="s">
        <v>374</v>
      </c>
      <c r="Z99" t="s">
        <v>374</v>
      </c>
      <c r="AA99" t="s">
        <v>374</v>
      </c>
      <c r="AS99">
        <v>48</v>
      </c>
      <c r="AT99">
        <v>19640</v>
      </c>
      <c r="AU99">
        <v>256.21469999999999</v>
      </c>
      <c r="AV99">
        <v>19137.169999999998</v>
      </c>
      <c r="AW99">
        <v>20142.830000000002</v>
      </c>
      <c r="AY99">
        <v>48</v>
      </c>
      <c r="AZ99">
        <v>5863.3329999999996</v>
      </c>
      <c r="BA99">
        <v>151.3528</v>
      </c>
      <c r="BB99">
        <v>5566.3</v>
      </c>
      <c r="BC99">
        <v>6160.366</v>
      </c>
    </row>
    <row r="100" spans="1:55" x14ac:dyDescent="0.3">
      <c r="A100">
        <v>2001</v>
      </c>
      <c r="B100" s="33">
        <v>1285.6427715676998</v>
      </c>
      <c r="C100" s="33">
        <v>1800.2351195093991</v>
      </c>
      <c r="D100" s="33">
        <f>R69</f>
        <v>1500</v>
      </c>
      <c r="E100" s="33"/>
      <c r="F100" s="33"/>
      <c r="Q100">
        <v>32</v>
      </c>
      <c r="R100">
        <v>17600</v>
      </c>
      <c r="S100" t="s">
        <v>374</v>
      </c>
      <c r="T100" t="s">
        <v>374</v>
      </c>
      <c r="U100" t="s">
        <v>374</v>
      </c>
      <c r="W100">
        <v>32</v>
      </c>
      <c r="X100">
        <v>4500</v>
      </c>
      <c r="Y100" t="s">
        <v>374</v>
      </c>
      <c r="Z100" t="s">
        <v>374</v>
      </c>
      <c r="AA100" t="s">
        <v>374</v>
      </c>
      <c r="AE100" s="2" t="s">
        <v>675</v>
      </c>
      <c r="AS100">
        <v>49</v>
      </c>
      <c r="AT100">
        <v>19376.669999999998</v>
      </c>
      <c r="AU100">
        <v>222.56</v>
      </c>
      <c r="AV100">
        <v>18939.89</v>
      </c>
      <c r="AW100">
        <v>19813.45</v>
      </c>
      <c r="AY100">
        <v>49</v>
      </c>
      <c r="AZ100">
        <v>5993.3329999999996</v>
      </c>
      <c r="BA100">
        <v>161.59639999999999</v>
      </c>
      <c r="BB100">
        <v>5676.1970000000001</v>
      </c>
      <c r="BC100">
        <v>6310.47</v>
      </c>
    </row>
    <row r="101" spans="1:55" x14ac:dyDescent="0.3">
      <c r="A101">
        <v>2002</v>
      </c>
      <c r="B101" s="33">
        <v>2733.9252150436996</v>
      </c>
      <c r="C101" s="33">
        <v>3894.9460682441986</v>
      </c>
      <c r="D101" s="33">
        <f>R70+D100</f>
        <v>4000</v>
      </c>
      <c r="E101" s="33"/>
      <c r="F101" s="33"/>
      <c r="Q101">
        <v>33</v>
      </c>
      <c r="R101">
        <v>14900</v>
      </c>
      <c r="S101" t="s">
        <v>374</v>
      </c>
      <c r="T101" t="s">
        <v>374</v>
      </c>
      <c r="U101" t="s">
        <v>374</v>
      </c>
      <c r="W101">
        <v>33</v>
      </c>
      <c r="X101">
        <v>5400</v>
      </c>
      <c r="Y101" t="s">
        <v>374</v>
      </c>
      <c r="Z101" t="s">
        <v>374</v>
      </c>
      <c r="AA101" t="s">
        <v>374</v>
      </c>
      <c r="AE101" t="s">
        <v>433</v>
      </c>
      <c r="AF101" t="s">
        <v>674</v>
      </c>
      <c r="AH101" t="s">
        <v>433</v>
      </c>
      <c r="AI101" t="s">
        <v>676</v>
      </c>
      <c r="AS101">
        <v>50</v>
      </c>
      <c r="AT101">
        <v>20296.669999999998</v>
      </c>
      <c r="AU101">
        <v>272.09210000000002</v>
      </c>
      <c r="AV101">
        <v>19762.68</v>
      </c>
      <c r="AW101">
        <v>20830.650000000001</v>
      </c>
      <c r="AY101">
        <v>50</v>
      </c>
      <c r="AZ101">
        <v>6030</v>
      </c>
      <c r="BA101">
        <v>120.6448</v>
      </c>
      <c r="BB101">
        <v>5793.232</v>
      </c>
      <c r="BC101">
        <v>6266.768</v>
      </c>
    </row>
    <row r="102" spans="1:55" x14ac:dyDescent="0.3">
      <c r="A102">
        <v>2003</v>
      </c>
      <c r="B102" s="33">
        <v>4321.6430649532995</v>
      </c>
      <c r="C102" s="33">
        <v>6255.6078886137984</v>
      </c>
      <c r="D102" s="33">
        <f t="shared" ref="D102:D119" si="16">R71+D101</f>
        <v>7200</v>
      </c>
      <c r="E102" s="33"/>
      <c r="F102" s="33"/>
      <c r="Q102">
        <v>34</v>
      </c>
      <c r="R102">
        <v>17100</v>
      </c>
      <c r="S102" t="s">
        <v>374</v>
      </c>
      <c r="T102" t="s">
        <v>374</v>
      </c>
      <c r="U102" t="s">
        <v>374</v>
      </c>
      <c r="W102">
        <v>34</v>
      </c>
      <c r="X102">
        <v>5000</v>
      </c>
      <c r="Y102" t="s">
        <v>374</v>
      </c>
      <c r="Z102" t="s">
        <v>374</v>
      </c>
      <c r="AA102" t="s">
        <v>374</v>
      </c>
      <c r="AT102">
        <f>SUM(AT71:AT101)</f>
        <v>492703.32299999997</v>
      </c>
      <c r="AZ102">
        <f>SUM(AZ71:AZ101)</f>
        <v>128939.999</v>
      </c>
    </row>
    <row r="103" spans="1:55" x14ac:dyDescent="0.3">
      <c r="A103">
        <v>2004</v>
      </c>
      <c r="B103" s="33">
        <v>6179.9955595010997</v>
      </c>
      <c r="C103" s="33">
        <v>9085.2806934867986</v>
      </c>
      <c r="D103" s="33">
        <f t="shared" si="16"/>
        <v>11000</v>
      </c>
      <c r="E103" s="33"/>
      <c r="F103" s="33"/>
      <c r="Q103">
        <v>35</v>
      </c>
      <c r="R103">
        <v>17200</v>
      </c>
      <c r="S103" t="s">
        <v>374</v>
      </c>
      <c r="T103" t="s">
        <v>374</v>
      </c>
      <c r="U103" t="s">
        <v>374</v>
      </c>
      <c r="W103">
        <v>35</v>
      </c>
      <c r="X103">
        <v>4000</v>
      </c>
      <c r="Y103" t="s">
        <v>374</v>
      </c>
      <c r="Z103" t="s">
        <v>374</v>
      </c>
      <c r="AA103" t="s">
        <v>374</v>
      </c>
      <c r="AE103">
        <v>20</v>
      </c>
      <c r="AF103">
        <v>29383</v>
      </c>
      <c r="AH103">
        <v>20</v>
      </c>
      <c r="AI103">
        <v>3083207</v>
      </c>
      <c r="AK103">
        <f>AF103/AI103*100</f>
        <v>0.95300120945496036</v>
      </c>
    </row>
    <row r="104" spans="1:55" x14ac:dyDescent="0.3">
      <c r="A104">
        <v>2005</v>
      </c>
      <c r="B104" s="33">
        <v>8274.3564478669996</v>
      </c>
      <c r="C104" s="33">
        <v>12341.273821262999</v>
      </c>
      <c r="D104" s="33">
        <f t="shared" si="16"/>
        <v>13300</v>
      </c>
      <c r="E104" s="33"/>
      <c r="F104" s="33"/>
      <c r="Q104">
        <v>36</v>
      </c>
      <c r="R104">
        <v>20100</v>
      </c>
      <c r="S104" t="s">
        <v>374</v>
      </c>
      <c r="T104" t="s">
        <v>374</v>
      </c>
      <c r="U104" t="s">
        <v>374</v>
      </c>
      <c r="W104">
        <v>36</v>
      </c>
      <c r="X104">
        <v>4200</v>
      </c>
      <c r="Y104" t="s">
        <v>374</v>
      </c>
      <c r="Z104" t="s">
        <v>374</v>
      </c>
      <c r="AA104" t="s">
        <v>374</v>
      </c>
      <c r="AE104">
        <v>50</v>
      </c>
      <c r="AF104">
        <v>87340</v>
      </c>
      <c r="AH104">
        <v>50</v>
      </c>
      <c r="AI104">
        <v>4559877</v>
      </c>
      <c r="AK104">
        <f>AF104/AI104*100</f>
        <v>1.9154025426563039</v>
      </c>
    </row>
    <row r="105" spans="1:55" x14ac:dyDescent="0.3">
      <c r="A105">
        <v>2006</v>
      </c>
      <c r="B105" s="33">
        <v>10553.7264400598</v>
      </c>
      <c r="C105" s="33">
        <v>15950.276308901601</v>
      </c>
      <c r="D105" s="33">
        <f t="shared" si="16"/>
        <v>17100</v>
      </c>
      <c r="E105" s="33"/>
      <c r="F105" s="33"/>
      <c r="Q105">
        <v>37</v>
      </c>
      <c r="R105">
        <v>13900</v>
      </c>
      <c r="S105" t="s">
        <v>374</v>
      </c>
      <c r="T105" t="s">
        <v>374</v>
      </c>
      <c r="U105" t="s">
        <v>374</v>
      </c>
      <c r="W105">
        <v>37</v>
      </c>
      <c r="X105">
        <v>4700</v>
      </c>
      <c r="Y105" t="s">
        <v>374</v>
      </c>
      <c r="Z105" t="s">
        <v>374</v>
      </c>
      <c r="AA105" t="s">
        <v>374</v>
      </c>
    </row>
    <row r="106" spans="1:55" x14ac:dyDescent="0.3">
      <c r="A106">
        <v>2007</v>
      </c>
      <c r="B106" s="33">
        <v>13134.734257465299</v>
      </c>
      <c r="C106" s="33">
        <v>20103.676907233403</v>
      </c>
      <c r="D106" s="33">
        <f t="shared" si="16"/>
        <v>20500</v>
      </c>
      <c r="E106" s="33"/>
      <c r="F106" s="33"/>
      <c r="Q106">
        <v>38</v>
      </c>
      <c r="R106">
        <v>19300</v>
      </c>
      <c r="S106" t="s">
        <v>374</v>
      </c>
      <c r="T106" t="s">
        <v>374</v>
      </c>
      <c r="U106" t="s">
        <v>374</v>
      </c>
      <c r="W106">
        <v>38</v>
      </c>
      <c r="X106">
        <v>5000</v>
      </c>
      <c r="Y106" t="s">
        <v>374</v>
      </c>
      <c r="Z106" t="s">
        <v>374</v>
      </c>
      <c r="AA106" t="s">
        <v>374</v>
      </c>
    </row>
    <row r="107" spans="1:55" x14ac:dyDescent="0.3">
      <c r="A107">
        <v>2008</v>
      </c>
      <c r="B107" s="33">
        <v>15953.7150895347</v>
      </c>
      <c r="C107" s="33">
        <v>24706.195699838805</v>
      </c>
      <c r="D107" s="33">
        <f t="shared" si="16"/>
        <v>25000</v>
      </c>
      <c r="E107" s="33"/>
      <c r="F107" s="33"/>
      <c r="Q107">
        <v>39</v>
      </c>
      <c r="R107">
        <v>18600</v>
      </c>
      <c r="S107" t="s">
        <v>374</v>
      </c>
      <c r="T107" t="s">
        <v>374</v>
      </c>
      <c r="U107" t="s">
        <v>374</v>
      </c>
      <c r="W107">
        <v>39</v>
      </c>
      <c r="X107">
        <v>6100</v>
      </c>
      <c r="Y107" t="s">
        <v>374</v>
      </c>
      <c r="Z107" t="s">
        <v>374</v>
      </c>
      <c r="AA107" t="s">
        <v>374</v>
      </c>
    </row>
    <row r="108" spans="1:55" x14ac:dyDescent="0.3">
      <c r="A108">
        <v>2009</v>
      </c>
      <c r="B108" s="33">
        <v>19118.812684268702</v>
      </c>
      <c r="C108" s="33">
        <v>29941.495667618809</v>
      </c>
      <c r="D108" s="33">
        <f t="shared" si="16"/>
        <v>30500</v>
      </c>
      <c r="E108" s="33"/>
      <c r="F108" s="33"/>
      <c r="Q108">
        <v>40</v>
      </c>
      <c r="R108">
        <v>18600</v>
      </c>
      <c r="S108" t="s">
        <v>374</v>
      </c>
      <c r="T108" t="s">
        <v>374</v>
      </c>
      <c r="U108" t="s">
        <v>374</v>
      </c>
      <c r="W108">
        <v>40</v>
      </c>
      <c r="X108">
        <v>5000</v>
      </c>
      <c r="Y108" t="s">
        <v>374</v>
      </c>
      <c r="Z108" t="s">
        <v>374</v>
      </c>
      <c r="AA108" t="s">
        <v>374</v>
      </c>
    </row>
    <row r="109" spans="1:55" x14ac:dyDescent="0.3">
      <c r="A109">
        <v>2010</v>
      </c>
      <c r="B109" s="33">
        <v>22488.457646626302</v>
      </c>
      <c r="C109" s="33">
        <v>35581.046159281614</v>
      </c>
      <c r="D109" s="33">
        <f>R78+D108</f>
        <v>33600</v>
      </c>
      <c r="E109" s="33"/>
      <c r="F109" s="33"/>
      <c r="Q109">
        <v>41</v>
      </c>
      <c r="R109">
        <v>19800</v>
      </c>
      <c r="S109" t="s">
        <v>374</v>
      </c>
      <c r="T109" t="s">
        <v>374</v>
      </c>
      <c r="U109" t="s">
        <v>374</v>
      </c>
      <c r="W109">
        <v>41</v>
      </c>
      <c r="X109">
        <v>4800</v>
      </c>
      <c r="Y109" t="s">
        <v>374</v>
      </c>
      <c r="Z109" t="s">
        <v>374</v>
      </c>
      <c r="AA109" t="s">
        <v>374</v>
      </c>
    </row>
    <row r="110" spans="1:55" x14ac:dyDescent="0.3">
      <c r="A110">
        <v>2011</v>
      </c>
      <c r="B110" s="33">
        <v>26162.799030799502</v>
      </c>
      <c r="C110" s="33">
        <v>41796.547313388015</v>
      </c>
      <c r="D110" s="33">
        <f t="shared" si="16"/>
        <v>39000</v>
      </c>
      <c r="E110" s="33"/>
      <c r="F110" s="33"/>
      <c r="Q110">
        <v>42</v>
      </c>
      <c r="R110">
        <v>22800</v>
      </c>
      <c r="S110" t="s">
        <v>374</v>
      </c>
      <c r="T110" t="s">
        <v>374</v>
      </c>
      <c r="U110" t="s">
        <v>374</v>
      </c>
      <c r="W110">
        <v>42</v>
      </c>
      <c r="X110">
        <v>5200</v>
      </c>
      <c r="Y110" t="s">
        <v>374</v>
      </c>
      <c r="Z110" t="s">
        <v>374</v>
      </c>
      <c r="AA110" t="s">
        <v>374</v>
      </c>
    </row>
    <row r="111" spans="1:55" x14ac:dyDescent="0.3">
      <c r="A111">
        <v>2012</v>
      </c>
      <c r="B111" s="33">
        <v>30213.024297469503</v>
      </c>
      <c r="C111" s="33">
        <v>48714.932102233215</v>
      </c>
      <c r="D111" s="33">
        <f t="shared" si="16"/>
        <v>45000</v>
      </c>
      <c r="E111" s="33"/>
      <c r="F111" s="33"/>
      <c r="Q111">
        <v>43</v>
      </c>
      <c r="R111">
        <v>20900</v>
      </c>
      <c r="S111" t="s">
        <v>374</v>
      </c>
      <c r="T111" t="s">
        <v>374</v>
      </c>
      <c r="U111" t="s">
        <v>374</v>
      </c>
      <c r="W111">
        <v>43</v>
      </c>
      <c r="X111">
        <v>5000</v>
      </c>
      <c r="Y111" t="s">
        <v>374</v>
      </c>
      <c r="Z111" t="s">
        <v>374</v>
      </c>
      <c r="AA111" t="s">
        <v>374</v>
      </c>
    </row>
    <row r="112" spans="1:55" x14ac:dyDescent="0.3">
      <c r="A112">
        <v>2013</v>
      </c>
      <c r="B112" s="33">
        <v>34587.457376827901</v>
      </c>
      <c r="C112" s="33">
        <v>56254.047701583622</v>
      </c>
      <c r="D112" s="33">
        <f t="shared" si="16"/>
        <v>51500</v>
      </c>
      <c r="E112" s="33"/>
      <c r="F112" s="33"/>
      <c r="Q112">
        <v>44</v>
      </c>
      <c r="R112">
        <v>20300</v>
      </c>
      <c r="S112" t="s">
        <v>374</v>
      </c>
      <c r="T112" t="s">
        <v>374</v>
      </c>
      <c r="U112" t="s">
        <v>374</v>
      </c>
      <c r="W112">
        <v>44</v>
      </c>
      <c r="X112">
        <v>5000</v>
      </c>
      <c r="Y112" t="s">
        <v>374</v>
      </c>
      <c r="Z112" t="s">
        <v>374</v>
      </c>
      <c r="AA112" t="s">
        <v>374</v>
      </c>
    </row>
    <row r="113" spans="1:27" x14ac:dyDescent="0.3">
      <c r="A113">
        <v>2014</v>
      </c>
      <c r="B113" s="33">
        <v>39418.727948810301</v>
      </c>
      <c r="C113" s="33">
        <v>64649.043956470625</v>
      </c>
      <c r="D113" s="33">
        <f t="shared" si="16"/>
        <v>58100</v>
      </c>
      <c r="E113" s="33"/>
      <c r="F113" s="33"/>
      <c r="Q113">
        <v>45</v>
      </c>
      <c r="R113">
        <v>23600</v>
      </c>
      <c r="S113" t="s">
        <v>374</v>
      </c>
      <c r="T113" t="s">
        <v>374</v>
      </c>
      <c r="U113" t="s">
        <v>374</v>
      </c>
      <c r="W113">
        <v>45</v>
      </c>
      <c r="X113">
        <v>6100</v>
      </c>
      <c r="Y113" t="s">
        <v>374</v>
      </c>
      <c r="Z113" t="s">
        <v>374</v>
      </c>
      <c r="AA113" t="s">
        <v>374</v>
      </c>
    </row>
    <row r="114" spans="1:27" x14ac:dyDescent="0.3">
      <c r="A114">
        <v>2015</v>
      </c>
      <c r="B114" s="33">
        <v>44577.078731184803</v>
      </c>
      <c r="C114" s="33">
        <v>73680.430813351632</v>
      </c>
      <c r="D114" s="33">
        <f t="shared" si="16"/>
        <v>66700</v>
      </c>
      <c r="E114" s="33"/>
      <c r="F114" s="33"/>
      <c r="Q114">
        <v>46</v>
      </c>
      <c r="R114">
        <v>23000</v>
      </c>
      <c r="S114" t="s">
        <v>374</v>
      </c>
      <c r="T114" t="s">
        <v>374</v>
      </c>
      <c r="U114" t="s">
        <v>374</v>
      </c>
      <c r="W114">
        <v>46</v>
      </c>
      <c r="X114">
        <v>6400</v>
      </c>
      <c r="Y114" t="s">
        <v>374</v>
      </c>
      <c r="Z114" t="s">
        <v>374</v>
      </c>
      <c r="AA114" t="s">
        <v>374</v>
      </c>
    </row>
    <row r="115" spans="1:27" x14ac:dyDescent="0.3">
      <c r="A115">
        <v>2016</v>
      </c>
      <c r="B115" s="33">
        <v>49997.564029091605</v>
      </c>
      <c r="C115" s="33">
        <v>83237.419616447238</v>
      </c>
      <c r="D115" s="33">
        <f t="shared" si="16"/>
        <v>74800</v>
      </c>
      <c r="E115" s="33"/>
      <c r="F115" s="33"/>
      <c r="Q115">
        <v>47</v>
      </c>
      <c r="R115">
        <v>21300</v>
      </c>
      <c r="S115" t="s">
        <v>374</v>
      </c>
      <c r="T115" t="s">
        <v>374</v>
      </c>
      <c r="U115" t="s">
        <v>374</v>
      </c>
      <c r="W115">
        <v>47</v>
      </c>
      <c r="X115">
        <v>6700</v>
      </c>
      <c r="Y115" t="s">
        <v>374</v>
      </c>
      <c r="Z115" t="s">
        <v>374</v>
      </c>
      <c r="AA115" t="s">
        <v>374</v>
      </c>
    </row>
    <row r="116" spans="1:27" x14ac:dyDescent="0.3">
      <c r="A116">
        <v>2017</v>
      </c>
      <c r="B116" s="33">
        <v>55758.191316906603</v>
      </c>
      <c r="C116" s="33">
        <v>93460.303707393236</v>
      </c>
      <c r="D116" s="33">
        <f t="shared" si="16"/>
        <v>84200</v>
      </c>
      <c r="E116" s="33"/>
      <c r="F116" s="33"/>
      <c r="Q116">
        <v>48</v>
      </c>
      <c r="R116">
        <v>23300</v>
      </c>
      <c r="S116" t="s">
        <v>374</v>
      </c>
      <c r="T116" t="s">
        <v>374</v>
      </c>
      <c r="U116" t="s">
        <v>374</v>
      </c>
      <c r="W116">
        <v>48</v>
      </c>
      <c r="X116">
        <v>6800</v>
      </c>
      <c r="Y116" t="s">
        <v>374</v>
      </c>
      <c r="Z116" t="s">
        <v>374</v>
      </c>
      <c r="AA116" t="s">
        <v>374</v>
      </c>
    </row>
    <row r="117" spans="1:27" x14ac:dyDescent="0.3">
      <c r="A117">
        <v>2018</v>
      </c>
      <c r="B117" s="33">
        <v>61850.966909121002</v>
      </c>
      <c r="C117" s="33">
        <v>104338.17284025563</v>
      </c>
      <c r="D117" s="33">
        <f t="shared" si="16"/>
        <v>93800</v>
      </c>
      <c r="E117" s="33"/>
      <c r="F117" s="33"/>
      <c r="Q117">
        <v>49</v>
      </c>
      <c r="R117">
        <v>22900</v>
      </c>
      <c r="S117" t="s">
        <v>374</v>
      </c>
      <c r="T117" t="s">
        <v>374</v>
      </c>
      <c r="U117" t="s">
        <v>374</v>
      </c>
      <c r="W117">
        <v>49</v>
      </c>
      <c r="X117">
        <v>6300</v>
      </c>
      <c r="Y117" t="s">
        <v>374</v>
      </c>
      <c r="Z117" t="s">
        <v>374</v>
      </c>
      <c r="AA117" t="s">
        <v>374</v>
      </c>
    </row>
    <row r="118" spans="1:27" x14ac:dyDescent="0.3">
      <c r="A118">
        <v>2019</v>
      </c>
      <c r="B118" s="33">
        <v>68391.3457781412</v>
      </c>
      <c r="C118" s="33">
        <v>116081.21218091363</v>
      </c>
      <c r="D118" s="33">
        <f t="shared" si="16"/>
        <v>102700</v>
      </c>
      <c r="E118" s="33"/>
      <c r="F118" s="33"/>
      <c r="Q118">
        <v>50</v>
      </c>
      <c r="R118">
        <v>21700</v>
      </c>
      <c r="S118" t="s">
        <v>374</v>
      </c>
      <c r="T118" t="s">
        <v>374</v>
      </c>
      <c r="U118" t="s">
        <v>374</v>
      </c>
      <c r="W118">
        <v>50</v>
      </c>
      <c r="X118">
        <v>7400</v>
      </c>
      <c r="Y118" t="s">
        <v>374</v>
      </c>
      <c r="Z118" t="s">
        <v>374</v>
      </c>
      <c r="AA118" t="s">
        <v>374</v>
      </c>
    </row>
    <row r="119" spans="1:27" x14ac:dyDescent="0.3">
      <c r="A119">
        <v>2020</v>
      </c>
      <c r="B119" s="33">
        <v>74707.431065673998</v>
      </c>
      <c r="C119" s="33">
        <v>127481.49689944803</v>
      </c>
      <c r="D119" s="33">
        <f t="shared" si="16"/>
        <v>112900</v>
      </c>
      <c r="E119" s="33"/>
      <c r="F119" s="33"/>
    </row>
    <row r="124" spans="1:27" x14ac:dyDescent="0.3">
      <c r="A124" s="21" t="s">
        <v>575</v>
      </c>
      <c r="B124" s="18"/>
    </row>
    <row r="125" spans="1:27" x14ac:dyDescent="0.3">
      <c r="A125" t="s">
        <v>576</v>
      </c>
    </row>
    <row r="126" spans="1:27" x14ac:dyDescent="0.3">
      <c r="A126" t="s">
        <v>354</v>
      </c>
      <c r="B126" t="s">
        <v>241</v>
      </c>
    </row>
    <row r="128" spans="1:27" x14ac:dyDescent="0.3">
      <c r="A128" t="s">
        <v>568</v>
      </c>
      <c r="B128" t="s">
        <v>577</v>
      </c>
      <c r="C128" t="s">
        <v>572</v>
      </c>
      <c r="D128" t="s">
        <v>573</v>
      </c>
      <c r="E128" t="s">
        <v>574</v>
      </c>
    </row>
    <row r="129" spans="1:3" x14ac:dyDescent="0.3">
      <c r="A129">
        <v>2001</v>
      </c>
      <c r="B129">
        <v>229</v>
      </c>
      <c r="C129" s="33">
        <f>X69</f>
        <v>0</v>
      </c>
    </row>
    <row r="130" spans="1:3" x14ac:dyDescent="0.3">
      <c r="A130">
        <v>2002</v>
      </c>
      <c r="B130">
        <v>440</v>
      </c>
      <c r="C130" s="33">
        <f>C129+X70</f>
        <v>200</v>
      </c>
    </row>
    <row r="131" spans="1:3" x14ac:dyDescent="0.3">
      <c r="A131">
        <v>2003</v>
      </c>
      <c r="B131">
        <v>683</v>
      </c>
      <c r="C131" s="33">
        <f>C130+X71</f>
        <v>400</v>
      </c>
    </row>
    <row r="132" spans="1:3" x14ac:dyDescent="0.3">
      <c r="A132">
        <v>2004</v>
      </c>
      <c r="B132">
        <v>1075</v>
      </c>
      <c r="C132" s="33">
        <f t="shared" ref="C132:C148" si="17">C131+X72</f>
        <v>800</v>
      </c>
    </row>
    <row r="133" spans="1:3" x14ac:dyDescent="0.3">
      <c r="A133">
        <v>2005</v>
      </c>
      <c r="B133">
        <v>1534</v>
      </c>
      <c r="C133" s="33">
        <f t="shared" si="17"/>
        <v>1000</v>
      </c>
    </row>
    <row r="134" spans="1:3" x14ac:dyDescent="0.3">
      <c r="A134">
        <v>2006</v>
      </c>
      <c r="B134">
        <v>2069</v>
      </c>
      <c r="C134" s="33">
        <f t="shared" si="17"/>
        <v>1400</v>
      </c>
    </row>
    <row r="135" spans="1:3" x14ac:dyDescent="0.3">
      <c r="A135">
        <v>2007</v>
      </c>
      <c r="B135">
        <v>2600</v>
      </c>
      <c r="C135" s="33">
        <f t="shared" si="17"/>
        <v>1900</v>
      </c>
    </row>
    <row r="136" spans="1:3" x14ac:dyDescent="0.3">
      <c r="A136">
        <v>2008</v>
      </c>
      <c r="B136">
        <v>3172</v>
      </c>
      <c r="C136" s="33">
        <f t="shared" si="17"/>
        <v>2400</v>
      </c>
    </row>
    <row r="137" spans="1:3" x14ac:dyDescent="0.3">
      <c r="A137">
        <v>2009</v>
      </c>
      <c r="B137">
        <v>3772</v>
      </c>
      <c r="C137" s="33">
        <f t="shared" si="17"/>
        <v>3100</v>
      </c>
    </row>
    <row r="138" spans="1:3" x14ac:dyDescent="0.3">
      <c r="A138">
        <v>2010</v>
      </c>
      <c r="B138">
        <v>4441</v>
      </c>
      <c r="C138" s="33">
        <f t="shared" si="17"/>
        <v>3900</v>
      </c>
    </row>
    <row r="139" spans="1:3" x14ac:dyDescent="0.3">
      <c r="A139">
        <v>2011</v>
      </c>
      <c r="B139">
        <v>5104</v>
      </c>
      <c r="C139" s="33">
        <f t="shared" si="17"/>
        <v>4600</v>
      </c>
    </row>
    <row r="140" spans="1:3" x14ac:dyDescent="0.3">
      <c r="A140">
        <v>2012</v>
      </c>
      <c r="B140">
        <v>5765</v>
      </c>
      <c r="C140" s="33">
        <f t="shared" si="17"/>
        <v>5000</v>
      </c>
    </row>
    <row r="141" spans="1:3" x14ac:dyDescent="0.3">
      <c r="A141">
        <v>2013</v>
      </c>
      <c r="B141">
        <v>6540</v>
      </c>
      <c r="C141" s="33">
        <f t="shared" si="17"/>
        <v>5800</v>
      </c>
    </row>
    <row r="142" spans="1:3" x14ac:dyDescent="0.3">
      <c r="A142">
        <v>2014</v>
      </c>
      <c r="B142">
        <v>7395</v>
      </c>
      <c r="C142" s="33">
        <f t="shared" si="17"/>
        <v>7300</v>
      </c>
    </row>
    <row r="143" spans="1:3" x14ac:dyDescent="0.3">
      <c r="A143">
        <v>2015</v>
      </c>
      <c r="B143">
        <v>8368</v>
      </c>
      <c r="C143" s="33">
        <f t="shared" si="17"/>
        <v>8800</v>
      </c>
    </row>
    <row r="144" spans="1:3" x14ac:dyDescent="0.3">
      <c r="A144">
        <v>2016</v>
      </c>
      <c r="B144">
        <v>9738</v>
      </c>
      <c r="C144" s="33">
        <f t="shared" si="17"/>
        <v>10400</v>
      </c>
    </row>
    <row r="145" spans="1:33" x14ac:dyDescent="0.3">
      <c r="A145">
        <v>2017</v>
      </c>
      <c r="B145">
        <v>11196</v>
      </c>
      <c r="C145" s="33">
        <f t="shared" si="17"/>
        <v>12100</v>
      </c>
    </row>
    <row r="146" spans="1:33" x14ac:dyDescent="0.3">
      <c r="A146">
        <v>2018</v>
      </c>
      <c r="B146">
        <v>12818</v>
      </c>
      <c r="C146" s="33">
        <f t="shared" si="17"/>
        <v>13900</v>
      </c>
    </row>
    <row r="147" spans="1:33" x14ac:dyDescent="0.3">
      <c r="A147">
        <v>2019</v>
      </c>
      <c r="B147">
        <v>14693</v>
      </c>
      <c r="C147" s="33">
        <f t="shared" si="17"/>
        <v>15100</v>
      </c>
    </row>
    <row r="148" spans="1:33" x14ac:dyDescent="0.3">
      <c r="A148">
        <v>2020</v>
      </c>
      <c r="B148">
        <v>16596</v>
      </c>
      <c r="C148" s="33">
        <f t="shared" si="17"/>
        <v>16500</v>
      </c>
    </row>
    <row r="151" spans="1:33" x14ac:dyDescent="0.3">
      <c r="A151" s="21" t="s">
        <v>581</v>
      </c>
      <c r="B151" s="18"/>
      <c r="C151" t="s">
        <v>595</v>
      </c>
    </row>
    <row r="152" spans="1:33" x14ac:dyDescent="0.3">
      <c r="A152" t="s">
        <v>582</v>
      </c>
      <c r="W152" t="s">
        <v>1</v>
      </c>
      <c r="X152" t="s">
        <v>580</v>
      </c>
    </row>
    <row r="153" spans="1:33" x14ac:dyDescent="0.3">
      <c r="A153" t="s">
        <v>354</v>
      </c>
      <c r="B153" t="s">
        <v>241</v>
      </c>
      <c r="O153" t="s">
        <v>433</v>
      </c>
      <c r="P153" t="s">
        <v>585</v>
      </c>
      <c r="Q153" t="s">
        <v>439</v>
      </c>
      <c r="R153" t="s">
        <v>592</v>
      </c>
      <c r="S153" t="s">
        <v>593</v>
      </c>
      <c r="T153" t="s">
        <v>594</v>
      </c>
      <c r="U153" t="s">
        <v>258</v>
      </c>
      <c r="W153" s="2" t="s">
        <v>578</v>
      </c>
    </row>
    <row r="154" spans="1:33" x14ac:dyDescent="0.3">
      <c r="O154">
        <v>0</v>
      </c>
      <c r="P154">
        <f>Q154</f>
        <v>1773000</v>
      </c>
      <c r="Q154">
        <f t="shared" ref="Q154:Q164" si="18">X155</f>
        <v>1773000</v>
      </c>
      <c r="R154">
        <f t="shared" ref="R154:R164" si="19">AD155</f>
        <v>0</v>
      </c>
      <c r="S154">
        <f>Q154/P154</f>
        <v>1</v>
      </c>
      <c r="T154">
        <f>S154</f>
        <v>1</v>
      </c>
      <c r="U154" t="e">
        <f>#REF!</f>
        <v>#REF!</v>
      </c>
      <c r="W154" t="s">
        <v>373</v>
      </c>
      <c r="AC154" t="s">
        <v>579</v>
      </c>
    </row>
    <row r="155" spans="1:33" x14ac:dyDescent="0.3">
      <c r="O155">
        <v>1</v>
      </c>
      <c r="P155">
        <f>Q154</f>
        <v>1773000</v>
      </c>
      <c r="Q155">
        <f t="shared" si="18"/>
        <v>1758142</v>
      </c>
      <c r="R155">
        <f t="shared" si="19"/>
        <v>14858</v>
      </c>
      <c r="S155">
        <f t="shared" ref="S155:S164" si="20">Q155/P155</f>
        <v>0.99161985335589398</v>
      </c>
      <c r="T155">
        <f>S155*T154</f>
        <v>0.99161985335589398</v>
      </c>
      <c r="U155" t="e">
        <f>#REF!</f>
        <v>#REF!</v>
      </c>
      <c r="W155">
        <v>0</v>
      </c>
      <c r="X155">
        <v>1773000</v>
      </c>
      <c r="Y155">
        <v>0</v>
      </c>
      <c r="Z155" t="s">
        <v>374</v>
      </c>
      <c r="AA155" t="s">
        <v>374</v>
      </c>
      <c r="AC155">
        <v>0</v>
      </c>
      <c r="AD155">
        <v>0</v>
      </c>
      <c r="AE155" t="s">
        <v>566</v>
      </c>
    </row>
    <row r="156" spans="1:33" x14ac:dyDescent="0.3">
      <c r="A156" t="s">
        <v>583</v>
      </c>
      <c r="O156">
        <v>2</v>
      </c>
      <c r="P156">
        <f>SUM(Q156:R156)</f>
        <v>1758141.97</v>
      </c>
      <c r="Q156">
        <f t="shared" si="18"/>
        <v>1741816</v>
      </c>
      <c r="R156">
        <f t="shared" si="19"/>
        <v>16325.97</v>
      </c>
      <c r="S156">
        <f t="shared" si="20"/>
        <v>0.99071407754403362</v>
      </c>
      <c r="T156">
        <f t="shared" ref="T156:T164" si="21">S156*T155</f>
        <v>0.98241174829183442</v>
      </c>
      <c r="U156" t="e">
        <f>#REF!</f>
        <v>#REF!</v>
      </c>
      <c r="W156">
        <v>1</v>
      </c>
      <c r="X156">
        <v>1758142</v>
      </c>
      <c r="Y156">
        <v>14.10885</v>
      </c>
      <c r="Z156">
        <v>1758114</v>
      </c>
      <c r="AA156">
        <v>1758170</v>
      </c>
      <c r="AC156">
        <v>1</v>
      </c>
      <c r="AD156">
        <v>14858</v>
      </c>
      <c r="AE156">
        <v>14.10885</v>
      </c>
      <c r="AF156">
        <v>14830.33</v>
      </c>
      <c r="AG156">
        <v>763.2029</v>
      </c>
    </row>
    <row r="157" spans="1:33" x14ac:dyDescent="0.3">
      <c r="A157" t="s">
        <v>584</v>
      </c>
      <c r="O157">
        <v>3</v>
      </c>
      <c r="P157">
        <f t="shared" ref="P157:P164" si="22">SUM(Q157:R157)</f>
        <v>1741816.23</v>
      </c>
      <c r="Q157">
        <f t="shared" si="18"/>
        <v>1724348</v>
      </c>
      <c r="R157">
        <f t="shared" si="19"/>
        <v>17468.23</v>
      </c>
      <c r="S157">
        <f t="shared" si="20"/>
        <v>0.98997125546361453</v>
      </c>
      <c r="T157">
        <f t="shared" si="21"/>
        <v>0.97255939183867179</v>
      </c>
      <c r="U157" t="e">
        <f>#REF!</f>
        <v>#REF!</v>
      </c>
      <c r="W157">
        <v>2</v>
      </c>
      <c r="X157">
        <v>1741816</v>
      </c>
      <c r="Y157">
        <v>25.05857</v>
      </c>
      <c r="Z157">
        <v>1741767</v>
      </c>
      <c r="AA157">
        <v>1741865</v>
      </c>
      <c r="AC157">
        <v>2</v>
      </c>
      <c r="AD157">
        <v>16325.97</v>
      </c>
      <c r="AE157">
        <v>22.45289</v>
      </c>
      <c r="AF157">
        <v>16281.92</v>
      </c>
      <c r="AG157">
        <v>765.15859999999998</v>
      </c>
    </row>
    <row r="158" spans="1:33" x14ac:dyDescent="0.3">
      <c r="A158" t="s">
        <v>568</v>
      </c>
      <c r="B158" t="s">
        <v>585</v>
      </c>
      <c r="C158" t="s">
        <v>586</v>
      </c>
      <c r="D158" t="s">
        <v>587</v>
      </c>
      <c r="E158" t="s">
        <v>588</v>
      </c>
      <c r="F158" t="s">
        <v>589</v>
      </c>
      <c r="G158" t="s">
        <v>590</v>
      </c>
      <c r="H158" t="s">
        <v>591</v>
      </c>
      <c r="I158" t="s">
        <v>377</v>
      </c>
      <c r="O158">
        <v>4</v>
      </c>
      <c r="P158">
        <f t="shared" si="22"/>
        <v>1724347.67</v>
      </c>
      <c r="Q158">
        <f t="shared" si="18"/>
        <v>1705668</v>
      </c>
      <c r="R158">
        <f t="shared" si="19"/>
        <v>18679.669999999998</v>
      </c>
      <c r="S158">
        <f t="shared" si="20"/>
        <v>0.98916710920599904</v>
      </c>
      <c r="T158">
        <f t="shared" si="21"/>
        <v>0.96202376215620344</v>
      </c>
      <c r="U158" t="e">
        <f>#REF!</f>
        <v>#REF!</v>
      </c>
      <c r="W158">
        <v>3</v>
      </c>
      <c r="X158">
        <v>1724348</v>
      </c>
      <c r="Y158">
        <v>35.572220000000002</v>
      </c>
      <c r="Z158">
        <v>1724278</v>
      </c>
      <c r="AA158">
        <v>1724418</v>
      </c>
      <c r="AC158">
        <v>3</v>
      </c>
      <c r="AD158">
        <v>17468.23</v>
      </c>
      <c r="AE158">
        <v>25.411809999999999</v>
      </c>
      <c r="AF158">
        <v>17418.39</v>
      </c>
      <c r="AG158">
        <v>757.45569999999998</v>
      </c>
    </row>
    <row r="159" spans="1:33" x14ac:dyDescent="0.3">
      <c r="A159">
        <v>0</v>
      </c>
      <c r="B159">
        <v>1773</v>
      </c>
      <c r="C159">
        <v>0</v>
      </c>
      <c r="D159">
        <v>0</v>
      </c>
      <c r="F159">
        <v>0</v>
      </c>
      <c r="G159">
        <v>1</v>
      </c>
      <c r="H159">
        <v>1</v>
      </c>
      <c r="I159">
        <f>T154</f>
        <v>1</v>
      </c>
      <c r="O159">
        <v>5</v>
      </c>
      <c r="P159">
        <f t="shared" si="22"/>
        <v>1705668.07</v>
      </c>
      <c r="Q159">
        <f t="shared" si="18"/>
        <v>1685970</v>
      </c>
      <c r="R159">
        <f t="shared" si="19"/>
        <v>19698.07</v>
      </c>
      <c r="S159">
        <f t="shared" si="20"/>
        <v>0.98845140485041727</v>
      </c>
      <c r="T159">
        <f t="shared" si="21"/>
        <v>0.95091373920278299</v>
      </c>
      <c r="U159" t="e">
        <f>#REF!</f>
        <v>#REF!</v>
      </c>
      <c r="W159">
        <v>4</v>
      </c>
      <c r="X159">
        <v>1705668</v>
      </c>
      <c r="Y159">
        <v>46.092010000000002</v>
      </c>
      <c r="Z159">
        <v>1705578</v>
      </c>
      <c r="AA159">
        <v>1705759</v>
      </c>
      <c r="AC159">
        <v>4</v>
      </c>
      <c r="AD159">
        <v>18679.669999999998</v>
      </c>
      <c r="AE159">
        <v>26.69256</v>
      </c>
      <c r="AF159">
        <v>18627.310000000001</v>
      </c>
      <c r="AG159">
        <v>758.50059999999996</v>
      </c>
    </row>
    <row r="160" spans="1:33" x14ac:dyDescent="0.3">
      <c r="A160">
        <v>1</v>
      </c>
      <c r="B160">
        <v>1773</v>
      </c>
      <c r="C160">
        <v>13</v>
      </c>
      <c r="D160">
        <v>410</v>
      </c>
      <c r="E160">
        <v>1568</v>
      </c>
      <c r="F160">
        <v>8.2908163265306128E-3</v>
      </c>
      <c r="G160">
        <v>0.99170918367346939</v>
      </c>
      <c r="H160">
        <v>0.99170918367346939</v>
      </c>
      <c r="I160">
        <f>T156</f>
        <v>0.98241174829183442</v>
      </c>
      <c r="O160">
        <v>6</v>
      </c>
      <c r="P160">
        <f t="shared" si="22"/>
        <v>1685970.03</v>
      </c>
      <c r="Q160">
        <f t="shared" si="18"/>
        <v>1665562</v>
      </c>
      <c r="R160">
        <f t="shared" si="19"/>
        <v>20408.03</v>
      </c>
      <c r="S160">
        <f t="shared" si="20"/>
        <v>0.9878953779504609</v>
      </c>
      <c r="T160">
        <f t="shared" si="21"/>
        <v>0.93940328778801929</v>
      </c>
      <c r="U160" t="e">
        <f>#REF!</f>
        <v>#REF!</v>
      </c>
      <c r="W160">
        <v>5</v>
      </c>
      <c r="X160">
        <v>1685970</v>
      </c>
      <c r="Y160">
        <v>56.208269999999999</v>
      </c>
      <c r="Z160">
        <v>1685860</v>
      </c>
      <c r="AA160">
        <v>1686080</v>
      </c>
      <c r="AC160">
        <v>5</v>
      </c>
      <c r="AD160">
        <v>19698.07</v>
      </c>
      <c r="AE160">
        <v>23.068760000000001</v>
      </c>
      <c r="AF160">
        <v>19652.82</v>
      </c>
      <c r="AG160">
        <v>753.83870000000002</v>
      </c>
    </row>
    <row r="161" spans="1:33" x14ac:dyDescent="0.3">
      <c r="A161">
        <v>2</v>
      </c>
      <c r="B161">
        <v>1350</v>
      </c>
      <c r="C161">
        <v>13</v>
      </c>
      <c r="D161">
        <v>443</v>
      </c>
      <c r="E161">
        <v>1128.5</v>
      </c>
      <c r="F161">
        <v>1.1519716437749225E-2</v>
      </c>
      <c r="G161">
        <v>0.98848028356225082</v>
      </c>
      <c r="H161">
        <v>0.98028497508883927</v>
      </c>
      <c r="I161">
        <f>T156</f>
        <v>0.98241174829183442</v>
      </c>
      <c r="O161">
        <v>7</v>
      </c>
      <c r="P161">
        <f t="shared" si="22"/>
        <v>1665561.7</v>
      </c>
      <c r="Q161">
        <f t="shared" si="18"/>
        <v>1643949</v>
      </c>
      <c r="R161">
        <f t="shared" si="19"/>
        <v>21612.7</v>
      </c>
      <c r="S161">
        <f t="shared" si="20"/>
        <v>0.98702377702369115</v>
      </c>
      <c r="T161">
        <f t="shared" si="21"/>
        <v>0.92721338126100428</v>
      </c>
      <c r="U161" t="e">
        <f>#REF!</f>
        <v>#REF!</v>
      </c>
      <c r="W161">
        <v>6</v>
      </c>
      <c r="X161">
        <v>1665562</v>
      </c>
      <c r="Y161">
        <v>64.690780000000004</v>
      </c>
      <c r="Z161">
        <v>1665435</v>
      </c>
      <c r="AA161">
        <v>1665689</v>
      </c>
      <c r="AC161">
        <v>6</v>
      </c>
      <c r="AD161">
        <v>20408.03</v>
      </c>
      <c r="AE161">
        <v>25.124680000000001</v>
      </c>
      <c r="AF161">
        <v>20358.75</v>
      </c>
      <c r="AG161">
        <v>744.90869999999995</v>
      </c>
    </row>
    <row r="162" spans="1:33" x14ac:dyDescent="0.3">
      <c r="A162">
        <v>4</v>
      </c>
      <c r="B162">
        <v>894</v>
      </c>
      <c r="C162">
        <v>10</v>
      </c>
      <c r="D162">
        <v>269</v>
      </c>
      <c r="E162">
        <v>759.5</v>
      </c>
      <c r="F162">
        <v>1.3166556945358789E-2</v>
      </c>
      <c r="G162">
        <v>0.98683344305464116</v>
      </c>
      <c r="H162">
        <v>0.9673779971416524</v>
      </c>
      <c r="I162">
        <f>T158</f>
        <v>0.96202376215620344</v>
      </c>
      <c r="O162">
        <v>8</v>
      </c>
      <c r="P162">
        <f t="shared" si="22"/>
        <v>1643949.27</v>
      </c>
      <c r="Q162">
        <f t="shared" si="18"/>
        <v>1621523</v>
      </c>
      <c r="R162">
        <f t="shared" si="19"/>
        <v>22426.27</v>
      </c>
      <c r="S162">
        <f t="shared" si="20"/>
        <v>0.986358295593878</v>
      </c>
      <c r="T162">
        <f t="shared" si="21"/>
        <v>0.91456461039244075</v>
      </c>
      <c r="U162" t="e">
        <f>#REF!</f>
        <v>#REF!</v>
      </c>
      <c r="W162">
        <v>7</v>
      </c>
      <c r="X162">
        <v>1643949</v>
      </c>
      <c r="Y162">
        <v>71.174750000000003</v>
      </c>
      <c r="Z162">
        <v>1643810</v>
      </c>
      <c r="AA162">
        <v>1644089</v>
      </c>
      <c r="AC162">
        <v>7</v>
      </c>
      <c r="AD162">
        <v>21612.7</v>
      </c>
      <c r="AE162">
        <v>29.217459999999999</v>
      </c>
      <c r="AF162">
        <v>21555.39</v>
      </c>
      <c r="AG162">
        <v>754.30349999999999</v>
      </c>
    </row>
    <row r="163" spans="1:33" x14ac:dyDescent="0.3">
      <c r="A163">
        <v>6</v>
      </c>
      <c r="B163">
        <v>615</v>
      </c>
      <c r="C163">
        <v>9</v>
      </c>
      <c r="D163">
        <v>266</v>
      </c>
      <c r="E163">
        <v>482</v>
      </c>
      <c r="F163">
        <v>1.8672199170124481E-2</v>
      </c>
      <c r="G163">
        <v>0.98132780082987547</v>
      </c>
      <c r="H163">
        <v>0.94931492250622729</v>
      </c>
      <c r="I163">
        <f>T160</f>
        <v>0.93940328778801929</v>
      </c>
      <c r="O163">
        <v>9</v>
      </c>
      <c r="P163">
        <f t="shared" si="22"/>
        <v>1621522.9</v>
      </c>
      <c r="Q163">
        <f t="shared" si="18"/>
        <v>1598254</v>
      </c>
      <c r="R163">
        <f t="shared" si="19"/>
        <v>23268.9</v>
      </c>
      <c r="S163">
        <f t="shared" si="20"/>
        <v>0.98564997139417521</v>
      </c>
      <c r="T163">
        <f t="shared" si="21"/>
        <v>0.90144058207143418</v>
      </c>
      <c r="U163" t="e">
        <f>#REF!</f>
        <v>#REF!</v>
      </c>
      <c r="W163">
        <v>8</v>
      </c>
      <c r="X163">
        <v>1621523</v>
      </c>
      <c r="Y163">
        <v>79.162109999999998</v>
      </c>
      <c r="Z163">
        <v>1621368</v>
      </c>
      <c r="AA163">
        <v>1621678</v>
      </c>
      <c r="AC163">
        <v>8</v>
      </c>
      <c r="AD163">
        <v>22426.27</v>
      </c>
      <c r="AE163">
        <v>26.591069999999998</v>
      </c>
      <c r="AF163">
        <v>22374.11</v>
      </c>
      <c r="AG163">
        <v>741.97190000000001</v>
      </c>
    </row>
    <row r="164" spans="1:33" x14ac:dyDescent="0.3">
      <c r="A164">
        <v>8</v>
      </c>
      <c r="B164">
        <v>340</v>
      </c>
      <c r="C164">
        <v>2</v>
      </c>
      <c r="D164">
        <v>338</v>
      </c>
      <c r="E164">
        <v>171</v>
      </c>
      <c r="F164">
        <v>1.1695906432748537E-2</v>
      </c>
      <c r="G164">
        <v>0.98830409356725146</v>
      </c>
      <c r="H164">
        <v>0.93821182399738257</v>
      </c>
      <c r="I164">
        <f>T162</f>
        <v>0.91456461039244075</v>
      </c>
      <c r="O164">
        <v>10</v>
      </c>
      <c r="P164">
        <f t="shared" si="22"/>
        <v>1598254.13</v>
      </c>
      <c r="Q164">
        <f t="shared" si="18"/>
        <v>1574082</v>
      </c>
      <c r="R164">
        <f t="shared" si="19"/>
        <v>24172.13</v>
      </c>
      <c r="S164">
        <f t="shared" si="20"/>
        <v>0.98487591582197265</v>
      </c>
      <c r="T164">
        <f t="shared" si="21"/>
        <v>0.88780711882669583</v>
      </c>
      <c r="U164" t="e">
        <f>#REF!</f>
        <v>#REF!</v>
      </c>
      <c r="W164">
        <v>9</v>
      </c>
      <c r="X164">
        <v>1598254</v>
      </c>
      <c r="Y164">
        <v>75.800799999999995</v>
      </c>
      <c r="Z164">
        <v>1598105</v>
      </c>
      <c r="AA164">
        <v>1598403</v>
      </c>
      <c r="AC164">
        <v>9</v>
      </c>
      <c r="AD164">
        <v>23268.9</v>
      </c>
      <c r="AE164">
        <v>30.450800000000001</v>
      </c>
      <c r="AF164">
        <v>23209.17</v>
      </c>
      <c r="AG164">
        <v>738.75300000000004</v>
      </c>
    </row>
    <row r="165" spans="1:33" x14ac:dyDescent="0.3">
      <c r="A165">
        <v>10</v>
      </c>
      <c r="P165">
        <f>SUM(P155:P162)</f>
        <v>13698454.939999998</v>
      </c>
      <c r="R165">
        <f>SUM(R155:R162)</f>
        <v>151476.94</v>
      </c>
      <c r="S165">
        <f>R165/P165</f>
        <v>1.1057958044427456E-2</v>
      </c>
      <c r="U165" t="e">
        <f>SUM(U155:U162)</f>
        <v>#REF!</v>
      </c>
      <c r="W165">
        <v>10</v>
      </c>
      <c r="X165">
        <v>1574082</v>
      </c>
      <c r="Y165">
        <v>76.802199999999999</v>
      </c>
      <c r="Z165">
        <v>1573931</v>
      </c>
      <c r="AA165">
        <v>1574233</v>
      </c>
      <c r="AC165">
        <v>10</v>
      </c>
      <c r="AD165">
        <v>24172.13</v>
      </c>
      <c r="AE165">
        <v>24.733419999999999</v>
      </c>
      <c r="AF165">
        <v>24123.62</v>
      </c>
      <c r="AG165">
        <v>724.17380000000003</v>
      </c>
    </row>
    <row r="167" spans="1:33" x14ac:dyDescent="0.3">
      <c r="A167" t="s">
        <v>598</v>
      </c>
    </row>
    <row r="168" spans="1:33" x14ac:dyDescent="0.3">
      <c r="A168" s="25" t="s">
        <v>596</v>
      </c>
      <c r="B168">
        <v>9</v>
      </c>
      <c r="C168">
        <v>8120</v>
      </c>
      <c r="D168">
        <f>B168/C168</f>
        <v>1.1083743842364533E-3</v>
      </c>
      <c r="E168">
        <f>SQRT(B168/C168^2)</f>
        <v>3.6945812807881776E-4</v>
      </c>
      <c r="F168">
        <f>D168-1.96*E168</f>
        <v>3.8423645320197046E-4</v>
      </c>
      <c r="G168">
        <f>D168+1.96*E168</f>
        <v>1.8325123152709362E-3</v>
      </c>
    </row>
    <row r="169" spans="1:33" x14ac:dyDescent="0.3">
      <c r="A169" s="25" t="s">
        <v>597</v>
      </c>
      <c r="B169" t="e">
        <f>U165</f>
        <v>#REF!</v>
      </c>
      <c r="C169">
        <f>P165</f>
        <v>13698454.939999998</v>
      </c>
      <c r="D169" t="e">
        <f>B169/C169</f>
        <v>#REF!</v>
      </c>
    </row>
    <row r="170" spans="1:33" x14ac:dyDescent="0.3">
      <c r="A170" s="25"/>
    </row>
    <row r="173" spans="1:33" x14ac:dyDescent="0.3">
      <c r="A173" s="21" t="s">
        <v>677</v>
      </c>
      <c r="B173" s="21"/>
    </row>
    <row r="175" spans="1:33" x14ac:dyDescent="0.3">
      <c r="A175" s="21" t="s">
        <v>684</v>
      </c>
      <c r="B175" s="18"/>
    </row>
    <row r="176" spans="1:33" x14ac:dyDescent="0.3">
      <c r="A176" t="s">
        <v>679</v>
      </c>
    </row>
    <row r="177" spans="1:14" x14ac:dyDescent="0.3">
      <c r="A177" s="2" t="s">
        <v>680</v>
      </c>
    </row>
    <row r="178" spans="1:14" x14ac:dyDescent="0.3">
      <c r="A178" t="s">
        <v>433</v>
      </c>
      <c r="B178" t="s">
        <v>678</v>
      </c>
      <c r="C178" t="s">
        <v>618</v>
      </c>
      <c r="D178" t="s">
        <v>619</v>
      </c>
      <c r="F178" t="s">
        <v>433</v>
      </c>
      <c r="G178" t="s">
        <v>678</v>
      </c>
      <c r="H178" t="s">
        <v>618</v>
      </c>
      <c r="I178" t="s">
        <v>619</v>
      </c>
      <c r="K178" t="s">
        <v>433</v>
      </c>
      <c r="L178" t="s">
        <v>678</v>
      </c>
      <c r="M178" t="s">
        <v>618</v>
      </c>
      <c r="N178" t="s">
        <v>619</v>
      </c>
    </row>
    <row r="179" spans="1:14" x14ac:dyDescent="0.3">
      <c r="C179" t="s">
        <v>140</v>
      </c>
      <c r="D179" t="s">
        <v>620</v>
      </c>
      <c r="H179" t="s">
        <v>140</v>
      </c>
      <c r="I179" t="s">
        <v>620</v>
      </c>
      <c r="M179" t="s">
        <v>140</v>
      </c>
      <c r="N179" t="s">
        <v>620</v>
      </c>
    </row>
    <row r="180" spans="1:14" x14ac:dyDescent="0.3">
      <c r="A180" t="s">
        <v>433</v>
      </c>
      <c r="C180" t="s">
        <v>682</v>
      </c>
      <c r="D180" t="s">
        <v>682</v>
      </c>
      <c r="H180" t="s">
        <v>681</v>
      </c>
      <c r="I180" t="s">
        <v>681</v>
      </c>
      <c r="M180" t="s">
        <v>174</v>
      </c>
      <c r="N180" t="s">
        <v>174</v>
      </c>
    </row>
    <row r="181" spans="1:14" x14ac:dyDescent="0.3">
      <c r="A181" s="54">
        <v>2020</v>
      </c>
      <c r="B181">
        <v>0.33730233999999998</v>
      </c>
      <c r="C181">
        <v>86264600</v>
      </c>
      <c r="D181">
        <v>14912500</v>
      </c>
      <c r="F181">
        <v>20</v>
      </c>
      <c r="G181">
        <v>0.33631762999999998</v>
      </c>
      <c r="H181">
        <v>85990704</v>
      </c>
      <c r="I181">
        <v>14888500</v>
      </c>
      <c r="K181">
        <v>20</v>
      </c>
      <c r="L181">
        <v>0.33730233999999998</v>
      </c>
      <c r="M181">
        <v>86264600</v>
      </c>
      <c r="N181">
        <v>14912500</v>
      </c>
    </row>
    <row r="182" spans="1:14" x14ac:dyDescent="0.3">
      <c r="A182">
        <v>2021</v>
      </c>
      <c r="B182">
        <v>0.34040383000000002</v>
      </c>
      <c r="C182">
        <v>87685200</v>
      </c>
      <c r="D182">
        <v>15250900</v>
      </c>
      <c r="F182">
        <v>21</v>
      </c>
      <c r="G182">
        <v>0.33886825999999998</v>
      </c>
      <c r="H182">
        <v>87274200</v>
      </c>
      <c r="I182">
        <v>15214500</v>
      </c>
      <c r="K182">
        <v>21</v>
      </c>
      <c r="L182">
        <v>0.34040383000000002</v>
      </c>
      <c r="M182">
        <v>87685200</v>
      </c>
      <c r="N182">
        <v>15250900</v>
      </c>
    </row>
    <row r="183" spans="1:14" x14ac:dyDescent="0.3">
      <c r="A183" s="54">
        <v>2022</v>
      </c>
      <c r="B183">
        <v>0.34327740000000001</v>
      </c>
      <c r="C183">
        <v>88890000</v>
      </c>
      <c r="D183">
        <v>15548300</v>
      </c>
      <c r="F183">
        <v>22</v>
      </c>
      <c r="G183">
        <v>0.34129639000000001</v>
      </c>
      <c r="H183">
        <v>88361504</v>
      </c>
      <c r="I183">
        <v>15518300</v>
      </c>
      <c r="K183">
        <v>22</v>
      </c>
      <c r="L183">
        <v>0.34327740000000001</v>
      </c>
      <c r="M183">
        <v>88890000</v>
      </c>
      <c r="N183">
        <v>15548300</v>
      </c>
    </row>
    <row r="184" spans="1:14" x14ac:dyDescent="0.3">
      <c r="A184" s="54">
        <v>2023</v>
      </c>
      <c r="B184">
        <v>0.34629932000000002</v>
      </c>
      <c r="C184">
        <v>90257104</v>
      </c>
      <c r="D184">
        <v>15873900</v>
      </c>
      <c r="F184">
        <v>23</v>
      </c>
      <c r="G184">
        <v>0.34361455000000002</v>
      </c>
      <c r="H184">
        <v>89545296</v>
      </c>
      <c r="I184">
        <v>15825200</v>
      </c>
      <c r="K184">
        <v>23</v>
      </c>
      <c r="L184">
        <v>0.34629932000000002</v>
      </c>
      <c r="M184">
        <v>90257104</v>
      </c>
      <c r="N184">
        <v>15873900</v>
      </c>
    </row>
    <row r="185" spans="1:14" x14ac:dyDescent="0.3">
      <c r="A185">
        <v>2024</v>
      </c>
      <c r="B185">
        <v>0.34947478999999998</v>
      </c>
      <c r="C185">
        <v>91774704</v>
      </c>
      <c r="D185">
        <v>16228300</v>
      </c>
      <c r="F185">
        <v>24</v>
      </c>
      <c r="G185">
        <v>0.34587530999999999</v>
      </c>
      <c r="H185">
        <v>90809696</v>
      </c>
      <c r="I185">
        <v>16128300</v>
      </c>
      <c r="K185">
        <v>24</v>
      </c>
      <c r="L185">
        <v>0.34947478999999998</v>
      </c>
      <c r="M185">
        <v>91774704</v>
      </c>
      <c r="N185">
        <v>16228300</v>
      </c>
    </row>
    <row r="186" spans="1:14" x14ac:dyDescent="0.3">
      <c r="A186" s="54">
        <v>2025</v>
      </c>
      <c r="B186">
        <v>0.35267353000000001</v>
      </c>
      <c r="C186">
        <v>93384600</v>
      </c>
      <c r="D186">
        <v>16593300</v>
      </c>
      <c r="F186">
        <v>25</v>
      </c>
      <c r="G186">
        <v>0.34820681999999997</v>
      </c>
      <c r="H186">
        <v>92199696</v>
      </c>
      <c r="I186">
        <v>16456900</v>
      </c>
      <c r="K186">
        <v>25</v>
      </c>
      <c r="L186">
        <v>0.35267353000000001</v>
      </c>
      <c r="M186">
        <v>93384600</v>
      </c>
      <c r="N186">
        <v>16593300</v>
      </c>
    </row>
    <row r="187" spans="1:14" x14ac:dyDescent="0.3">
      <c r="A187" s="54">
        <v>2026</v>
      </c>
      <c r="B187">
        <v>0.35578839000000001</v>
      </c>
      <c r="C187">
        <v>94978600</v>
      </c>
      <c r="D187">
        <v>16961300</v>
      </c>
      <c r="F187">
        <v>26</v>
      </c>
      <c r="G187">
        <v>0.35040883</v>
      </c>
      <c r="H187">
        <v>93540896</v>
      </c>
      <c r="I187">
        <v>16783800</v>
      </c>
      <c r="K187">
        <v>26</v>
      </c>
      <c r="L187">
        <v>0.35578839000000001</v>
      </c>
      <c r="M187">
        <v>94978600</v>
      </c>
      <c r="N187">
        <v>16961300</v>
      </c>
    </row>
    <row r="188" spans="1:14" x14ac:dyDescent="0.3">
      <c r="A188">
        <v>2027</v>
      </c>
      <c r="B188">
        <v>0.35879125000000001</v>
      </c>
      <c r="C188">
        <v>96545200</v>
      </c>
      <c r="D188">
        <v>17327800</v>
      </c>
      <c r="F188">
        <v>27</v>
      </c>
      <c r="G188">
        <v>0.35241130999999998</v>
      </c>
      <c r="H188">
        <v>94826200</v>
      </c>
      <c r="I188">
        <v>17094400</v>
      </c>
      <c r="K188">
        <v>27</v>
      </c>
      <c r="L188">
        <v>0.35879125000000001</v>
      </c>
      <c r="M188">
        <v>96545200</v>
      </c>
      <c r="N188">
        <v>17327800</v>
      </c>
    </row>
    <row r="189" spans="1:14" x14ac:dyDescent="0.3">
      <c r="A189" s="54">
        <v>2028</v>
      </c>
      <c r="B189">
        <v>0.36192996</v>
      </c>
      <c r="C189">
        <v>98121600</v>
      </c>
      <c r="D189">
        <v>17670000</v>
      </c>
      <c r="F189">
        <v>28</v>
      </c>
      <c r="G189">
        <v>0.35433751000000002</v>
      </c>
      <c r="H189">
        <v>96068800</v>
      </c>
      <c r="I189">
        <v>17388600</v>
      </c>
      <c r="K189">
        <v>28</v>
      </c>
      <c r="L189">
        <v>0.36192996</v>
      </c>
      <c r="M189">
        <v>98121600</v>
      </c>
      <c r="N189">
        <v>17670000</v>
      </c>
    </row>
    <row r="190" spans="1:14" x14ac:dyDescent="0.3">
      <c r="A190" s="54">
        <v>2029</v>
      </c>
      <c r="B190">
        <v>0.36525214</v>
      </c>
      <c r="C190">
        <v>99683696</v>
      </c>
      <c r="D190">
        <v>18016400</v>
      </c>
      <c r="F190">
        <v>29</v>
      </c>
      <c r="G190">
        <v>0.35621707000000002</v>
      </c>
      <c r="H190">
        <v>97240600</v>
      </c>
      <c r="I190">
        <v>17690700</v>
      </c>
      <c r="K190">
        <v>29</v>
      </c>
      <c r="L190">
        <v>0.36525214</v>
      </c>
      <c r="M190">
        <v>99683696</v>
      </c>
      <c r="N190">
        <v>18016400</v>
      </c>
    </row>
    <row r="191" spans="1:14" x14ac:dyDescent="0.3">
      <c r="A191">
        <v>2030</v>
      </c>
      <c r="B191">
        <v>0.36846099999999998</v>
      </c>
      <c r="C191">
        <v>101206400</v>
      </c>
      <c r="D191">
        <v>18364300</v>
      </c>
      <c r="F191">
        <v>30</v>
      </c>
      <c r="G191">
        <v>0.35790972999999998</v>
      </c>
      <c r="H191">
        <v>98329904</v>
      </c>
      <c r="I191">
        <v>17938600</v>
      </c>
      <c r="K191">
        <v>30</v>
      </c>
      <c r="L191">
        <v>0.36846099999999998</v>
      </c>
      <c r="M191">
        <v>101206400</v>
      </c>
      <c r="N191">
        <v>18364300</v>
      </c>
    </row>
    <row r="192" spans="1:14" x14ac:dyDescent="0.3">
      <c r="A192" s="54">
        <v>2031</v>
      </c>
      <c r="B192">
        <v>0.37158219999999997</v>
      </c>
      <c r="C192">
        <v>102698000</v>
      </c>
      <c r="D192">
        <v>18679700</v>
      </c>
      <c r="F192">
        <v>31</v>
      </c>
      <c r="G192">
        <v>0.35959022000000002</v>
      </c>
      <c r="H192">
        <v>99403000</v>
      </c>
      <c r="I192">
        <v>18202400</v>
      </c>
      <c r="K192">
        <v>31</v>
      </c>
      <c r="L192">
        <v>0.37158219999999997</v>
      </c>
      <c r="M192">
        <v>102698000</v>
      </c>
      <c r="N192">
        <v>18679700</v>
      </c>
    </row>
    <row r="193" spans="1:14" x14ac:dyDescent="0.3">
      <c r="A193" s="54">
        <v>2032</v>
      </c>
      <c r="B193">
        <v>0.37454892000000001</v>
      </c>
      <c r="C193">
        <v>104125200</v>
      </c>
      <c r="D193">
        <v>18993600</v>
      </c>
      <c r="F193">
        <v>32</v>
      </c>
      <c r="G193">
        <v>0.36116991999999998</v>
      </c>
      <c r="H193">
        <v>100434600</v>
      </c>
      <c r="I193">
        <v>18457100</v>
      </c>
      <c r="K193">
        <v>32</v>
      </c>
      <c r="L193">
        <v>0.37462363999999998</v>
      </c>
      <c r="M193">
        <v>104142896</v>
      </c>
      <c r="N193">
        <v>18998400</v>
      </c>
    </row>
    <row r="194" spans="1:14" x14ac:dyDescent="0.3">
      <c r="A194">
        <v>2033</v>
      </c>
      <c r="B194">
        <v>0.37755828000000002</v>
      </c>
      <c r="C194">
        <v>105553104</v>
      </c>
      <c r="D194">
        <v>19319500</v>
      </c>
      <c r="F194">
        <v>33</v>
      </c>
      <c r="G194">
        <v>0.36271969999999998</v>
      </c>
      <c r="H194">
        <v>101437904</v>
      </c>
      <c r="I194">
        <v>18710800</v>
      </c>
      <c r="K194">
        <v>33</v>
      </c>
      <c r="L194">
        <v>0.3774091</v>
      </c>
      <c r="M194">
        <v>105516304</v>
      </c>
      <c r="N194">
        <v>19304600</v>
      </c>
    </row>
    <row r="195" spans="1:14" x14ac:dyDescent="0.3">
      <c r="A195" s="54">
        <v>2034</v>
      </c>
      <c r="B195">
        <v>0.38056455</v>
      </c>
      <c r="C195">
        <v>106947200</v>
      </c>
      <c r="D195">
        <v>19611500</v>
      </c>
      <c r="F195">
        <v>34</v>
      </c>
      <c r="G195">
        <v>0.36425438999999998</v>
      </c>
      <c r="H195">
        <v>102396896</v>
      </c>
      <c r="I195">
        <v>18960300</v>
      </c>
      <c r="K195">
        <v>34</v>
      </c>
      <c r="L195">
        <v>0.38026221999999998</v>
      </c>
      <c r="M195">
        <v>106870304</v>
      </c>
      <c r="N195">
        <v>19579000</v>
      </c>
    </row>
    <row r="196" spans="1:14" x14ac:dyDescent="0.3">
      <c r="A196" s="54">
        <v>2035</v>
      </c>
      <c r="B196">
        <v>0.38351515000000003</v>
      </c>
      <c r="C196">
        <v>108278600</v>
      </c>
      <c r="D196">
        <v>19900800</v>
      </c>
      <c r="F196">
        <v>35</v>
      </c>
      <c r="G196">
        <v>0.36567713000000002</v>
      </c>
      <c r="H196">
        <v>103277904</v>
      </c>
      <c r="I196">
        <v>19162000</v>
      </c>
      <c r="K196">
        <v>35</v>
      </c>
      <c r="L196">
        <v>0.38283664000000001</v>
      </c>
      <c r="M196">
        <v>108084704</v>
      </c>
      <c r="N196">
        <v>19882700</v>
      </c>
    </row>
    <row r="197" spans="1:14" x14ac:dyDescent="0.3">
      <c r="A197">
        <v>2036</v>
      </c>
      <c r="B197">
        <v>0.38654984999999997</v>
      </c>
      <c r="C197">
        <v>109604200</v>
      </c>
      <c r="D197">
        <v>20164600</v>
      </c>
      <c r="F197">
        <v>36</v>
      </c>
      <c r="G197">
        <v>0.36696224999999999</v>
      </c>
      <c r="H197">
        <v>104085104</v>
      </c>
      <c r="I197">
        <v>19358100</v>
      </c>
      <c r="K197">
        <v>36</v>
      </c>
      <c r="L197">
        <v>0.38541176999999999</v>
      </c>
      <c r="M197">
        <v>109275800</v>
      </c>
      <c r="N197">
        <v>20144800</v>
      </c>
    </row>
    <row r="198" spans="1:14" x14ac:dyDescent="0.3">
      <c r="A198" s="54">
        <v>2037</v>
      </c>
      <c r="B198">
        <v>0.38962689</v>
      </c>
      <c r="C198">
        <v>110918400</v>
      </c>
      <c r="D198">
        <v>20442500</v>
      </c>
      <c r="F198">
        <v>37</v>
      </c>
      <c r="G198">
        <v>0.36819577999999997</v>
      </c>
      <c r="H198">
        <v>104853800</v>
      </c>
      <c r="I198">
        <v>19536500</v>
      </c>
      <c r="K198">
        <v>37</v>
      </c>
      <c r="L198">
        <v>0.38781376000000001</v>
      </c>
      <c r="M198">
        <v>110394600</v>
      </c>
      <c r="N198">
        <v>20418800</v>
      </c>
    </row>
    <row r="199" spans="1:14" x14ac:dyDescent="0.3">
      <c r="A199" s="54">
        <v>2038</v>
      </c>
      <c r="B199">
        <v>0.39261388000000003</v>
      </c>
      <c r="C199">
        <v>112161504</v>
      </c>
      <c r="D199">
        <v>20715700</v>
      </c>
      <c r="F199">
        <v>38</v>
      </c>
      <c r="G199">
        <v>0.36932432999999998</v>
      </c>
      <c r="H199">
        <v>105550896</v>
      </c>
      <c r="I199">
        <v>19730100</v>
      </c>
      <c r="K199">
        <v>38</v>
      </c>
      <c r="L199">
        <v>0.39023857000000001</v>
      </c>
      <c r="M199">
        <v>111479104</v>
      </c>
      <c r="N199">
        <v>20670900</v>
      </c>
    </row>
    <row r="200" spans="1:14" x14ac:dyDescent="0.3">
      <c r="A200">
        <v>2039</v>
      </c>
      <c r="B200">
        <v>0.39552408</v>
      </c>
      <c r="C200">
        <v>113399800</v>
      </c>
      <c r="D200">
        <v>20984200</v>
      </c>
      <c r="F200">
        <v>39</v>
      </c>
      <c r="G200">
        <v>0.37039306</v>
      </c>
      <c r="H200">
        <v>106219104</v>
      </c>
      <c r="I200">
        <v>19901800</v>
      </c>
      <c r="K200">
        <v>39</v>
      </c>
      <c r="L200">
        <v>0.3923797</v>
      </c>
      <c r="M200">
        <v>112468496</v>
      </c>
      <c r="N200">
        <v>20917200</v>
      </c>
    </row>
    <row r="201" spans="1:14" x14ac:dyDescent="0.3">
      <c r="A201" s="54">
        <v>2040</v>
      </c>
      <c r="B201">
        <v>0.39858146</v>
      </c>
      <c r="C201">
        <v>114594800</v>
      </c>
      <c r="D201">
        <v>21248700</v>
      </c>
      <c r="F201">
        <v>40</v>
      </c>
      <c r="G201">
        <v>0.37151144000000003</v>
      </c>
      <c r="H201">
        <v>106837696</v>
      </c>
      <c r="I201">
        <v>20056000</v>
      </c>
      <c r="K201">
        <v>40</v>
      </c>
      <c r="L201">
        <v>0.39462287000000001</v>
      </c>
      <c r="M201">
        <v>113428704</v>
      </c>
      <c r="N201">
        <v>21146000</v>
      </c>
    </row>
    <row r="202" spans="1:14" x14ac:dyDescent="0.3">
      <c r="A202" s="54">
        <v>2041</v>
      </c>
      <c r="B202">
        <v>0.40165700999999998</v>
      </c>
      <c r="C202">
        <v>115735504</v>
      </c>
      <c r="D202">
        <v>21517500</v>
      </c>
      <c r="F202">
        <v>41</v>
      </c>
      <c r="G202">
        <v>0.37268293000000002</v>
      </c>
      <c r="H202">
        <v>107408600</v>
      </c>
      <c r="I202">
        <v>20219000</v>
      </c>
      <c r="K202">
        <v>41</v>
      </c>
      <c r="L202">
        <v>0.39690102999999999</v>
      </c>
      <c r="M202">
        <v>114350600</v>
      </c>
      <c r="N202">
        <v>21369000</v>
      </c>
    </row>
    <row r="203" spans="1:14" x14ac:dyDescent="0.3">
      <c r="A203">
        <v>2042</v>
      </c>
      <c r="B203">
        <v>0.40500257000000001</v>
      </c>
      <c r="C203">
        <v>117087696</v>
      </c>
      <c r="D203">
        <v>21805000</v>
      </c>
      <c r="F203">
        <v>42</v>
      </c>
      <c r="G203">
        <v>0.37407459999999998</v>
      </c>
      <c r="H203">
        <v>108171904</v>
      </c>
      <c r="I203">
        <v>20424900</v>
      </c>
      <c r="K203">
        <v>42</v>
      </c>
      <c r="L203">
        <v>0.39925901000000003</v>
      </c>
      <c r="M203">
        <v>115392800</v>
      </c>
      <c r="N203">
        <v>21615300</v>
      </c>
    </row>
    <row r="204" spans="1:14" x14ac:dyDescent="0.3">
      <c r="A204" s="54">
        <v>2043</v>
      </c>
      <c r="B204">
        <v>0.40832933999999999</v>
      </c>
      <c r="C204">
        <v>118391504</v>
      </c>
      <c r="D204">
        <v>22087900</v>
      </c>
      <c r="F204">
        <v>43</v>
      </c>
      <c r="G204">
        <v>0.37542639</v>
      </c>
      <c r="H204">
        <v>108893104</v>
      </c>
      <c r="I204">
        <v>20609900</v>
      </c>
      <c r="K204">
        <v>43</v>
      </c>
      <c r="L204">
        <v>0.40140255000000002</v>
      </c>
      <c r="M204">
        <v>116349696</v>
      </c>
      <c r="N204">
        <v>21841400</v>
      </c>
    </row>
    <row r="205" spans="1:14" x14ac:dyDescent="0.3">
      <c r="A205" s="54">
        <v>2044</v>
      </c>
      <c r="B205">
        <v>0.411443</v>
      </c>
      <c r="C205">
        <v>119625904</v>
      </c>
      <c r="D205">
        <v>22350100</v>
      </c>
      <c r="F205">
        <v>44</v>
      </c>
      <c r="G205">
        <v>0.37663922999999999</v>
      </c>
      <c r="H205">
        <v>109549696</v>
      </c>
      <c r="I205">
        <v>20754200</v>
      </c>
      <c r="K205">
        <v>44</v>
      </c>
      <c r="L205">
        <v>0.40350139000000002</v>
      </c>
      <c r="M205">
        <v>117319400</v>
      </c>
      <c r="N205">
        <v>22054300</v>
      </c>
    </row>
    <row r="206" spans="1:14" x14ac:dyDescent="0.3">
      <c r="A206">
        <v>2045</v>
      </c>
      <c r="B206">
        <v>0.41448028999999997</v>
      </c>
      <c r="C206">
        <v>120815696</v>
      </c>
      <c r="D206">
        <v>22599300</v>
      </c>
      <c r="F206">
        <v>45</v>
      </c>
      <c r="G206">
        <v>0.37781034000000002</v>
      </c>
      <c r="H206">
        <v>110190200</v>
      </c>
      <c r="I206">
        <v>20908600</v>
      </c>
      <c r="K206">
        <v>45</v>
      </c>
      <c r="L206">
        <v>0.40545984000000002</v>
      </c>
      <c r="M206">
        <v>118189800</v>
      </c>
      <c r="N206">
        <v>22256000</v>
      </c>
    </row>
    <row r="207" spans="1:14" x14ac:dyDescent="0.3">
      <c r="A207" s="54">
        <v>2046</v>
      </c>
      <c r="B207">
        <v>0.41764314000000002</v>
      </c>
      <c r="C207">
        <v>122013904</v>
      </c>
      <c r="D207">
        <v>22859500</v>
      </c>
      <c r="F207">
        <v>46</v>
      </c>
      <c r="G207">
        <v>0.37875265000000002</v>
      </c>
      <c r="H207">
        <v>110729696</v>
      </c>
      <c r="I207">
        <v>21066200</v>
      </c>
      <c r="K207">
        <v>46</v>
      </c>
      <c r="L207">
        <v>0.40745422999999997</v>
      </c>
      <c r="M207">
        <v>119053400</v>
      </c>
      <c r="N207">
        <v>22444800</v>
      </c>
    </row>
    <row r="208" spans="1:14" x14ac:dyDescent="0.3">
      <c r="A208" s="54">
        <v>2047</v>
      </c>
      <c r="B208">
        <v>0.42070794</v>
      </c>
      <c r="C208">
        <v>123183200</v>
      </c>
      <c r="D208">
        <v>23116000</v>
      </c>
      <c r="F208">
        <v>47</v>
      </c>
      <c r="G208">
        <v>0.37980265000000002</v>
      </c>
      <c r="H208">
        <v>111266304</v>
      </c>
      <c r="I208">
        <v>21197600</v>
      </c>
      <c r="K208">
        <v>47</v>
      </c>
      <c r="L208">
        <v>0.40920898999999999</v>
      </c>
      <c r="M208">
        <v>119839800</v>
      </c>
      <c r="N208">
        <v>22655500</v>
      </c>
    </row>
    <row r="209" spans="1:14" x14ac:dyDescent="0.3">
      <c r="A209">
        <v>2048</v>
      </c>
      <c r="B209">
        <v>0.42358290999999998</v>
      </c>
      <c r="C209">
        <v>124269400</v>
      </c>
      <c r="D209">
        <v>23369000</v>
      </c>
      <c r="F209">
        <v>48</v>
      </c>
      <c r="G209">
        <v>0.38067898999999999</v>
      </c>
      <c r="H209">
        <v>111741200</v>
      </c>
      <c r="I209">
        <v>21313100</v>
      </c>
      <c r="K209">
        <v>48</v>
      </c>
      <c r="L209">
        <v>0.41090174000000002</v>
      </c>
      <c r="M209">
        <v>120583104</v>
      </c>
      <c r="N209">
        <v>22835700</v>
      </c>
    </row>
    <row r="210" spans="1:14" x14ac:dyDescent="0.3">
      <c r="A210" s="54">
        <v>2049</v>
      </c>
      <c r="B210">
        <v>0.42659930000000001</v>
      </c>
      <c r="C210">
        <v>125406800</v>
      </c>
      <c r="D210">
        <v>23601300</v>
      </c>
      <c r="F210">
        <v>49</v>
      </c>
      <c r="G210">
        <v>0.38147088000000001</v>
      </c>
      <c r="H210">
        <v>112198096</v>
      </c>
      <c r="I210">
        <v>21433400</v>
      </c>
      <c r="K210">
        <v>49</v>
      </c>
      <c r="L210">
        <v>0.41255212000000002</v>
      </c>
      <c r="M210">
        <v>121312600</v>
      </c>
      <c r="N210">
        <v>23011600</v>
      </c>
    </row>
    <row r="211" spans="1:14" x14ac:dyDescent="0.3">
      <c r="A211" s="54">
        <v>2050</v>
      </c>
      <c r="B211">
        <v>0.42960345</v>
      </c>
      <c r="C211">
        <v>126505504</v>
      </c>
      <c r="D211">
        <v>23827600</v>
      </c>
      <c r="F211">
        <v>50</v>
      </c>
      <c r="G211">
        <v>0.38233499999999998</v>
      </c>
      <c r="H211">
        <v>112659104</v>
      </c>
      <c r="I211">
        <v>21548800</v>
      </c>
      <c r="K211">
        <v>50</v>
      </c>
      <c r="L211">
        <v>0.41400189999999998</v>
      </c>
      <c r="M211">
        <v>121953696</v>
      </c>
      <c r="N211">
        <v>23167300</v>
      </c>
    </row>
    <row r="216" spans="1:14" x14ac:dyDescent="0.3">
      <c r="A216" s="21" t="s">
        <v>685</v>
      </c>
      <c r="B216" s="18"/>
    </row>
    <row r="217" spans="1:14" x14ac:dyDescent="0.3">
      <c r="A217" t="s">
        <v>686</v>
      </c>
    </row>
    <row r="218" spans="1:14" x14ac:dyDescent="0.3">
      <c r="A218" s="2" t="s">
        <v>680</v>
      </c>
    </row>
    <row r="219" spans="1:14" x14ac:dyDescent="0.3">
      <c r="A219" t="s">
        <v>433</v>
      </c>
      <c r="B219" t="s">
        <v>678</v>
      </c>
      <c r="C219" t="s">
        <v>618</v>
      </c>
      <c r="D219" t="s">
        <v>619</v>
      </c>
      <c r="F219" t="s">
        <v>433</v>
      </c>
      <c r="G219" t="s">
        <v>678</v>
      </c>
      <c r="H219" t="s">
        <v>618</v>
      </c>
      <c r="I219" t="s">
        <v>619</v>
      </c>
    </row>
    <row r="220" spans="1:14" x14ac:dyDescent="0.3">
      <c r="C220" t="s">
        <v>140</v>
      </c>
      <c r="D220" t="s">
        <v>620</v>
      </c>
      <c r="H220" t="s">
        <v>140</v>
      </c>
      <c r="I220" t="s">
        <v>620</v>
      </c>
    </row>
    <row r="221" spans="1:14" x14ac:dyDescent="0.3">
      <c r="C221" t="s">
        <v>687</v>
      </c>
      <c r="D221" t="s">
        <v>687</v>
      </c>
      <c r="H221" t="s">
        <v>688</v>
      </c>
      <c r="I221" t="s">
        <v>688</v>
      </c>
    </row>
    <row r="222" spans="1:14" x14ac:dyDescent="0.3">
      <c r="A222">
        <f>A181</f>
        <v>2020</v>
      </c>
      <c r="B222">
        <v>0.34114537</v>
      </c>
      <c r="C222">
        <v>87309440</v>
      </c>
      <c r="D222">
        <v>14932327</v>
      </c>
      <c r="F222">
        <v>20</v>
      </c>
      <c r="G222">
        <v>0.33707442999999998</v>
      </c>
      <c r="H222">
        <v>86113376</v>
      </c>
      <c r="I222">
        <v>15006413</v>
      </c>
    </row>
    <row r="223" spans="1:14" x14ac:dyDescent="0.3">
      <c r="A223">
        <f t="shared" ref="A223:A252" si="23">A182</f>
        <v>2021</v>
      </c>
      <c r="B223">
        <v>0.34550478000000001</v>
      </c>
      <c r="C223">
        <v>89072608</v>
      </c>
      <c r="D223">
        <v>15329257</v>
      </c>
      <c r="F223">
        <v>21</v>
      </c>
      <c r="G223">
        <v>0.33855246999999999</v>
      </c>
      <c r="H223">
        <v>87135200</v>
      </c>
      <c r="I223">
        <v>15282610</v>
      </c>
    </row>
    <row r="224" spans="1:14" x14ac:dyDescent="0.3">
      <c r="A224">
        <f t="shared" si="23"/>
        <v>2022</v>
      </c>
      <c r="B224">
        <v>0.34966001000000002</v>
      </c>
      <c r="C224">
        <v>90610792</v>
      </c>
      <c r="D224">
        <v>15688527</v>
      </c>
      <c r="F224">
        <v>22</v>
      </c>
      <c r="G224">
        <v>0.33992550999999999</v>
      </c>
      <c r="H224">
        <v>87952496</v>
      </c>
      <c r="I224">
        <v>15517037</v>
      </c>
    </row>
    <row r="225" spans="1:9" x14ac:dyDescent="0.3">
      <c r="A225">
        <f t="shared" si="23"/>
        <v>2023</v>
      </c>
      <c r="B225">
        <v>0.35390134000000001</v>
      </c>
      <c r="C225">
        <v>92316832</v>
      </c>
      <c r="D225">
        <v>16071563</v>
      </c>
      <c r="F225">
        <v>23</v>
      </c>
      <c r="G225">
        <v>0.34149831000000003</v>
      </c>
      <c r="H225">
        <v>88950440</v>
      </c>
      <c r="I225">
        <v>15784343</v>
      </c>
    </row>
    <row r="226" spans="1:9" x14ac:dyDescent="0.3">
      <c r="A226">
        <f t="shared" si="23"/>
        <v>2024</v>
      </c>
      <c r="B226">
        <v>0.35817342000000002</v>
      </c>
      <c r="C226">
        <v>94129928</v>
      </c>
      <c r="D226">
        <v>16474967</v>
      </c>
      <c r="F226">
        <v>24</v>
      </c>
      <c r="G226">
        <v>0.34322365999999999</v>
      </c>
      <c r="H226">
        <v>90076968</v>
      </c>
      <c r="I226">
        <v>16073000</v>
      </c>
    </row>
    <row r="227" spans="1:9" x14ac:dyDescent="0.3">
      <c r="A227">
        <f t="shared" si="23"/>
        <v>2025</v>
      </c>
      <c r="B227">
        <v>0.36243246000000001</v>
      </c>
      <c r="C227">
        <v>96045360</v>
      </c>
      <c r="D227">
        <v>16896000</v>
      </c>
      <c r="F227">
        <v>25</v>
      </c>
      <c r="G227">
        <v>0.34507658000000002</v>
      </c>
      <c r="H227">
        <v>91329672</v>
      </c>
      <c r="I227">
        <v>16378803</v>
      </c>
    </row>
    <row r="228" spans="1:9" x14ac:dyDescent="0.3">
      <c r="A228">
        <f t="shared" si="23"/>
        <v>2026</v>
      </c>
      <c r="B228">
        <v>0.36656300000000003</v>
      </c>
      <c r="C228">
        <v>97930584</v>
      </c>
      <c r="D228">
        <v>17309150</v>
      </c>
      <c r="F228">
        <v>26</v>
      </c>
      <c r="G228">
        <v>0.34693732999999999</v>
      </c>
      <c r="H228">
        <v>92576752</v>
      </c>
      <c r="I228">
        <v>16681500</v>
      </c>
    </row>
    <row r="229" spans="1:9" x14ac:dyDescent="0.3">
      <c r="A229">
        <f t="shared" si="23"/>
        <v>2027</v>
      </c>
      <c r="B229">
        <v>0.37060388</v>
      </c>
      <c r="C229">
        <v>99800208</v>
      </c>
      <c r="D229">
        <v>17718506</v>
      </c>
      <c r="F229">
        <v>27</v>
      </c>
      <c r="G229">
        <v>0.34878337999999998</v>
      </c>
      <c r="H229">
        <v>93820504</v>
      </c>
      <c r="I229">
        <v>16979234</v>
      </c>
    </row>
    <row r="230" spans="1:9" x14ac:dyDescent="0.3">
      <c r="A230">
        <f t="shared" si="23"/>
        <v>2028</v>
      </c>
      <c r="B230">
        <v>0.37461663000000001</v>
      </c>
      <c r="C230">
        <v>101634880</v>
      </c>
      <c r="D230">
        <v>18119456</v>
      </c>
      <c r="F230">
        <v>28</v>
      </c>
      <c r="G230">
        <v>0.35068284</v>
      </c>
      <c r="H230">
        <v>95045280</v>
      </c>
      <c r="I230">
        <v>17271710</v>
      </c>
    </row>
    <row r="231" spans="1:9" x14ac:dyDescent="0.3">
      <c r="A231">
        <f t="shared" si="23"/>
        <v>2029</v>
      </c>
      <c r="B231">
        <v>0.37861907</v>
      </c>
      <c r="C231">
        <v>103422168</v>
      </c>
      <c r="D231">
        <v>18508550</v>
      </c>
      <c r="F231">
        <v>29</v>
      </c>
      <c r="G231">
        <v>0.35265331999999999</v>
      </c>
      <c r="H231">
        <v>96239856</v>
      </c>
      <c r="I231">
        <v>17551126</v>
      </c>
    </row>
    <row r="232" spans="1:9" x14ac:dyDescent="0.3">
      <c r="A232">
        <f t="shared" si="23"/>
        <v>2030</v>
      </c>
      <c r="B232">
        <v>0.38257562000000001</v>
      </c>
      <c r="C232">
        <v>105170520</v>
      </c>
      <c r="D232">
        <v>18893796</v>
      </c>
      <c r="F232">
        <v>30</v>
      </c>
      <c r="G232">
        <v>0.35463947000000001</v>
      </c>
      <c r="H232">
        <v>97410976</v>
      </c>
      <c r="I232">
        <v>17827930</v>
      </c>
    </row>
    <row r="233" spans="1:9" x14ac:dyDescent="0.3">
      <c r="A233">
        <f t="shared" si="23"/>
        <v>2031</v>
      </c>
      <c r="B233">
        <v>0.38641188999999998</v>
      </c>
      <c r="C233">
        <v>106877128</v>
      </c>
      <c r="D233">
        <v>19266026</v>
      </c>
      <c r="F233">
        <v>31</v>
      </c>
      <c r="G233">
        <v>0.35665666000000001</v>
      </c>
      <c r="H233">
        <v>98576864</v>
      </c>
      <c r="I233">
        <v>18100990</v>
      </c>
    </row>
    <row r="234" spans="1:9" x14ac:dyDescent="0.3">
      <c r="A234">
        <f t="shared" si="23"/>
        <v>2032</v>
      </c>
      <c r="B234">
        <v>0.39016252000000001</v>
      </c>
      <c r="C234">
        <v>108551552</v>
      </c>
      <c r="D234">
        <v>19632614</v>
      </c>
      <c r="F234">
        <v>32</v>
      </c>
      <c r="G234">
        <v>0.35866854999999997</v>
      </c>
      <c r="H234">
        <v>99732576</v>
      </c>
      <c r="I234">
        <v>18364310</v>
      </c>
    </row>
    <row r="235" spans="1:9" x14ac:dyDescent="0.3">
      <c r="A235">
        <f t="shared" si="23"/>
        <v>2033</v>
      </c>
      <c r="B235">
        <v>0.39369408</v>
      </c>
      <c r="C235">
        <v>110155016</v>
      </c>
      <c r="D235">
        <v>19984610</v>
      </c>
      <c r="F235">
        <v>33</v>
      </c>
      <c r="G235">
        <v>0.36056549999999998</v>
      </c>
      <c r="H235">
        <v>100843216</v>
      </c>
      <c r="I235">
        <v>18621034</v>
      </c>
    </row>
    <row r="236" spans="1:9" x14ac:dyDescent="0.3">
      <c r="A236">
        <f t="shared" si="23"/>
        <v>2034</v>
      </c>
      <c r="B236">
        <v>0.39711566999999998</v>
      </c>
      <c r="C236">
        <v>111681912</v>
      </c>
      <c r="D236">
        <v>20324106</v>
      </c>
      <c r="F236">
        <v>34</v>
      </c>
      <c r="G236">
        <v>0.36242203000000001</v>
      </c>
      <c r="H236">
        <v>101893496</v>
      </c>
      <c r="I236">
        <v>18868470</v>
      </c>
    </row>
    <row r="237" spans="1:9" x14ac:dyDescent="0.3">
      <c r="A237">
        <f t="shared" si="23"/>
        <v>2035</v>
      </c>
      <c r="B237">
        <v>0.40041586000000001</v>
      </c>
      <c r="C237">
        <v>113118000</v>
      </c>
      <c r="D237">
        <v>20648804</v>
      </c>
      <c r="F237">
        <v>35</v>
      </c>
      <c r="G237">
        <v>0.36424029000000002</v>
      </c>
      <c r="H237">
        <v>102877616</v>
      </c>
      <c r="I237">
        <v>19103070</v>
      </c>
    </row>
    <row r="238" spans="1:9" x14ac:dyDescent="0.3">
      <c r="A238">
        <f t="shared" si="23"/>
        <v>2036</v>
      </c>
      <c r="B238">
        <v>0.40354008000000002</v>
      </c>
      <c r="C238">
        <v>114477256</v>
      </c>
      <c r="D238">
        <v>20959956</v>
      </c>
      <c r="F238">
        <v>36</v>
      </c>
      <c r="G238">
        <v>0.36595799000000001</v>
      </c>
      <c r="H238">
        <v>103811008</v>
      </c>
      <c r="I238">
        <v>19326530</v>
      </c>
    </row>
    <row r="239" spans="1:9" x14ac:dyDescent="0.3">
      <c r="A239">
        <f t="shared" si="23"/>
        <v>2037</v>
      </c>
      <c r="B239">
        <v>0.40655145999999998</v>
      </c>
      <c r="C239">
        <v>115776424</v>
      </c>
      <c r="D239">
        <v>21256906</v>
      </c>
      <c r="F239">
        <v>37</v>
      </c>
      <c r="G239">
        <v>0.36765784000000001</v>
      </c>
      <c r="H239">
        <v>104704968</v>
      </c>
      <c r="I239">
        <v>19538074</v>
      </c>
    </row>
    <row r="240" spans="1:9" x14ac:dyDescent="0.3">
      <c r="A240">
        <f t="shared" si="23"/>
        <v>2038</v>
      </c>
      <c r="B240">
        <v>0.40940863</v>
      </c>
      <c r="C240">
        <v>116991568</v>
      </c>
      <c r="D240">
        <v>21537434</v>
      </c>
      <c r="F240">
        <v>38</v>
      </c>
      <c r="G240">
        <v>0.36929305000000001</v>
      </c>
      <c r="H240">
        <v>105545680</v>
      </c>
      <c r="I240">
        <v>19739184</v>
      </c>
    </row>
    <row r="241" spans="1:9" x14ac:dyDescent="0.3">
      <c r="A241">
        <f t="shared" si="23"/>
        <v>2039</v>
      </c>
      <c r="B241">
        <v>0.41210450999999998</v>
      </c>
      <c r="C241">
        <v>118147024</v>
      </c>
      <c r="D241">
        <v>21808024</v>
      </c>
      <c r="F241">
        <v>39</v>
      </c>
      <c r="G241">
        <v>0.37083236000000003</v>
      </c>
      <c r="H241">
        <v>106345656</v>
      </c>
      <c r="I241">
        <v>19931930</v>
      </c>
    </row>
    <row r="242" spans="1:9" x14ac:dyDescent="0.3">
      <c r="A242">
        <f t="shared" si="23"/>
        <v>2040</v>
      </c>
      <c r="B242">
        <v>0.41471298000000001</v>
      </c>
      <c r="C242">
        <v>119211456</v>
      </c>
      <c r="D242">
        <v>22060060</v>
      </c>
      <c r="F242">
        <v>40</v>
      </c>
      <c r="G242">
        <v>0.37237767999999999</v>
      </c>
      <c r="H242">
        <v>107087104</v>
      </c>
      <c r="I242">
        <v>20115686</v>
      </c>
    </row>
    <row r="243" spans="1:9" x14ac:dyDescent="0.3">
      <c r="A243">
        <f t="shared" si="23"/>
        <v>2041</v>
      </c>
      <c r="B243">
        <v>0.41732762000000001</v>
      </c>
      <c r="C243">
        <v>120206504</v>
      </c>
      <c r="D243">
        <v>22297846</v>
      </c>
      <c r="F243">
        <v>41</v>
      </c>
      <c r="G243">
        <v>0.37392565999999999</v>
      </c>
      <c r="H243">
        <v>107766208</v>
      </c>
      <c r="I243">
        <v>20286414</v>
      </c>
    </row>
    <row r="244" spans="1:9" x14ac:dyDescent="0.3">
      <c r="A244">
        <f t="shared" si="23"/>
        <v>2042</v>
      </c>
      <c r="B244">
        <v>0.42001285999999999</v>
      </c>
      <c r="C244">
        <v>121372952</v>
      </c>
      <c r="D244">
        <v>22567296</v>
      </c>
      <c r="F244">
        <v>42</v>
      </c>
      <c r="G244">
        <v>0.37563711999999999</v>
      </c>
      <c r="H244">
        <v>108626968</v>
      </c>
      <c r="I244">
        <v>20491310</v>
      </c>
    </row>
    <row r="245" spans="1:9" x14ac:dyDescent="0.3">
      <c r="A245">
        <f t="shared" si="23"/>
        <v>2043</v>
      </c>
      <c r="B245">
        <v>0.42252687</v>
      </c>
      <c r="C245">
        <v>122465248</v>
      </c>
      <c r="D245">
        <v>22825064</v>
      </c>
      <c r="F245">
        <v>43</v>
      </c>
      <c r="G245">
        <v>0.37723077999999999</v>
      </c>
      <c r="H245">
        <v>109427984</v>
      </c>
      <c r="I245">
        <v>20683120</v>
      </c>
    </row>
    <row r="246" spans="1:9" x14ac:dyDescent="0.3">
      <c r="A246">
        <f t="shared" si="23"/>
        <v>2044</v>
      </c>
      <c r="B246">
        <v>0.42494201999999998</v>
      </c>
      <c r="C246">
        <v>123501280</v>
      </c>
      <c r="D246">
        <v>23068574</v>
      </c>
      <c r="F246">
        <v>44</v>
      </c>
      <c r="G246">
        <v>0.37875666000000002</v>
      </c>
      <c r="H246">
        <v>110189104</v>
      </c>
      <c r="I246">
        <v>20868266</v>
      </c>
    </row>
    <row r="247" spans="1:9" x14ac:dyDescent="0.3">
      <c r="A247">
        <f t="shared" si="23"/>
        <v>2045</v>
      </c>
      <c r="B247">
        <v>0.42718795999999998</v>
      </c>
      <c r="C247">
        <v>124465656</v>
      </c>
      <c r="D247">
        <v>23299250</v>
      </c>
      <c r="F247">
        <v>45</v>
      </c>
      <c r="G247">
        <v>0.38021503000000001</v>
      </c>
      <c r="H247">
        <v>110906536</v>
      </c>
      <c r="I247">
        <v>21042940</v>
      </c>
    </row>
    <row r="248" spans="1:9" x14ac:dyDescent="0.3">
      <c r="A248">
        <f t="shared" si="23"/>
        <v>2046</v>
      </c>
      <c r="B248">
        <v>0.42930701999999998</v>
      </c>
      <c r="C248">
        <v>125375888</v>
      </c>
      <c r="D248">
        <v>23517190</v>
      </c>
      <c r="F248">
        <v>46</v>
      </c>
      <c r="G248">
        <v>0.38159442999999998</v>
      </c>
      <c r="H248">
        <v>111581392</v>
      </c>
      <c r="I248">
        <v>21208030</v>
      </c>
    </row>
    <row r="249" spans="1:9" x14ac:dyDescent="0.3">
      <c r="A249">
        <f t="shared" si="23"/>
        <v>2047</v>
      </c>
      <c r="B249">
        <v>0.43129153999999997</v>
      </c>
      <c r="C249">
        <v>126224376</v>
      </c>
      <c r="D249">
        <v>23719604</v>
      </c>
      <c r="F249">
        <v>47</v>
      </c>
      <c r="G249">
        <v>0.38290754999999999</v>
      </c>
      <c r="H249">
        <v>112221104</v>
      </c>
      <c r="I249">
        <v>21363734</v>
      </c>
    </row>
    <row r="250" spans="1:9" x14ac:dyDescent="0.3">
      <c r="A250">
        <f t="shared" si="23"/>
        <v>2048</v>
      </c>
      <c r="B250">
        <v>0.43315028999999999</v>
      </c>
      <c r="C250">
        <v>127014408</v>
      </c>
      <c r="D250">
        <v>23908344</v>
      </c>
      <c r="F250">
        <v>48</v>
      </c>
      <c r="G250">
        <v>0.38416084</v>
      </c>
      <c r="H250">
        <v>112822352</v>
      </c>
      <c r="I250">
        <v>21511624</v>
      </c>
    </row>
    <row r="251" spans="1:9" x14ac:dyDescent="0.3">
      <c r="A251">
        <f t="shared" si="23"/>
        <v>2049</v>
      </c>
      <c r="B251">
        <v>0.43486371000000001</v>
      </c>
      <c r="C251">
        <v>127745416</v>
      </c>
      <c r="D251">
        <v>24086814</v>
      </c>
      <c r="F251">
        <v>49</v>
      </c>
      <c r="G251">
        <v>0.38536557999999999</v>
      </c>
      <c r="H251">
        <v>113393760</v>
      </c>
      <c r="I251">
        <v>21655326</v>
      </c>
    </row>
    <row r="252" spans="1:9" x14ac:dyDescent="0.3">
      <c r="A252">
        <f t="shared" si="23"/>
        <v>2050</v>
      </c>
      <c r="B252">
        <v>0.43649850000000001</v>
      </c>
      <c r="C252">
        <v>128438104</v>
      </c>
      <c r="D252">
        <v>24258430</v>
      </c>
      <c r="F252">
        <v>50</v>
      </c>
      <c r="G252">
        <v>0.38651055000000001</v>
      </c>
      <c r="H252">
        <v>113939248</v>
      </c>
      <c r="I252">
        <v>21788344</v>
      </c>
    </row>
    <row r="254" spans="1:9" x14ac:dyDescent="0.3">
      <c r="A254" s="21" t="s">
        <v>690</v>
      </c>
      <c r="B254" s="18"/>
    </row>
    <row r="255" spans="1:9" x14ac:dyDescent="0.3">
      <c r="A255" t="s">
        <v>691</v>
      </c>
    </row>
    <row r="256" spans="1:9" x14ac:dyDescent="0.3">
      <c r="A256" s="2" t="s">
        <v>680</v>
      </c>
    </row>
    <row r="257" spans="1:9" x14ac:dyDescent="0.3">
      <c r="A257" t="s">
        <v>433</v>
      </c>
      <c r="B257" t="s">
        <v>678</v>
      </c>
      <c r="C257" t="s">
        <v>618</v>
      </c>
      <c r="D257" t="s">
        <v>619</v>
      </c>
      <c r="F257" t="s">
        <v>433</v>
      </c>
      <c r="G257" t="s">
        <v>678</v>
      </c>
      <c r="H257" t="s">
        <v>618</v>
      </c>
      <c r="I257" t="s">
        <v>619</v>
      </c>
    </row>
    <row r="259" spans="1:9" x14ac:dyDescent="0.3">
      <c r="D259" t="s">
        <v>692</v>
      </c>
      <c r="I259" t="s">
        <v>693</v>
      </c>
    </row>
    <row r="260" spans="1:9" x14ac:dyDescent="0.3">
      <c r="A260">
        <f>A222</f>
        <v>2020</v>
      </c>
      <c r="B260">
        <v>0.33740847000000002</v>
      </c>
      <c r="C260">
        <v>86294256</v>
      </c>
      <c r="D260">
        <v>14960533</v>
      </c>
      <c r="F260">
        <v>20</v>
      </c>
      <c r="G260">
        <v>0.33723216</v>
      </c>
      <c r="H260">
        <v>86220688</v>
      </c>
      <c r="I260">
        <v>14510723</v>
      </c>
    </row>
    <row r="261" spans="1:9" x14ac:dyDescent="0.3">
      <c r="A261">
        <f t="shared" ref="A261:A290" si="24">A223</f>
        <v>2021</v>
      </c>
      <c r="B261">
        <v>0.34052570999999998</v>
      </c>
      <c r="C261">
        <v>87731400</v>
      </c>
      <c r="D261">
        <v>15389110</v>
      </c>
      <c r="F261">
        <v>21</v>
      </c>
      <c r="G261">
        <v>0.34032185999999998</v>
      </c>
      <c r="H261">
        <v>87650704</v>
      </c>
      <c r="I261">
        <v>14773663</v>
      </c>
    </row>
    <row r="262" spans="1:9" x14ac:dyDescent="0.3">
      <c r="A262">
        <f t="shared" si="24"/>
        <v>2022</v>
      </c>
      <c r="B262">
        <v>0.34345740000000002</v>
      </c>
      <c r="C262">
        <v>88948720</v>
      </c>
      <c r="D262">
        <v>15775747</v>
      </c>
      <c r="F262">
        <v>22</v>
      </c>
      <c r="G262">
        <v>0.34327246</v>
      </c>
      <c r="H262">
        <v>88872072</v>
      </c>
      <c r="I262">
        <v>15003917</v>
      </c>
    </row>
    <row r="263" spans="1:9" x14ac:dyDescent="0.3">
      <c r="A263">
        <f t="shared" si="24"/>
        <v>2023</v>
      </c>
      <c r="B263">
        <v>0.34655318000000002</v>
      </c>
      <c r="C263">
        <v>90360080</v>
      </c>
      <c r="D263">
        <v>16190550</v>
      </c>
      <c r="F263">
        <v>23</v>
      </c>
      <c r="G263">
        <v>0.34635725000000001</v>
      </c>
      <c r="H263">
        <v>90277464</v>
      </c>
      <c r="I263">
        <v>15260477</v>
      </c>
    </row>
    <row r="264" spans="1:9" x14ac:dyDescent="0.3">
      <c r="A264">
        <f t="shared" si="24"/>
        <v>2024</v>
      </c>
      <c r="B264">
        <v>0.34959628999999998</v>
      </c>
      <c r="C264">
        <v>91750264</v>
      </c>
      <c r="D264">
        <v>16596787</v>
      </c>
      <c r="F264">
        <v>24</v>
      </c>
      <c r="G264">
        <v>0.34940200999999999</v>
      </c>
      <c r="H264">
        <v>91663048</v>
      </c>
      <c r="I264">
        <v>15516513</v>
      </c>
    </row>
    <row r="265" spans="1:9" x14ac:dyDescent="0.3">
      <c r="A265">
        <f t="shared" si="24"/>
        <v>2025</v>
      </c>
      <c r="B265">
        <v>0.35256335</v>
      </c>
      <c r="C265">
        <v>93111024</v>
      </c>
      <c r="D265">
        <v>16995824</v>
      </c>
      <c r="F265">
        <v>25</v>
      </c>
      <c r="G265">
        <v>0.35239661</v>
      </c>
      <c r="H265">
        <v>93028320</v>
      </c>
      <c r="I265">
        <v>15770493</v>
      </c>
    </row>
    <row r="266" spans="1:9" x14ac:dyDescent="0.3">
      <c r="A266">
        <f t="shared" si="24"/>
        <v>2026</v>
      </c>
      <c r="B266">
        <v>0.35548134999999997</v>
      </c>
      <c r="C266">
        <v>94452312</v>
      </c>
      <c r="D266">
        <v>17389634</v>
      </c>
      <c r="F266">
        <v>26</v>
      </c>
      <c r="G266">
        <v>0.35530991000000001</v>
      </c>
      <c r="H266">
        <v>94365272</v>
      </c>
      <c r="I266">
        <v>16015580</v>
      </c>
    </row>
    <row r="267" spans="1:9" x14ac:dyDescent="0.3">
      <c r="A267">
        <f t="shared" si="24"/>
        <v>2027</v>
      </c>
      <c r="B267">
        <v>0.35834273999999999</v>
      </c>
      <c r="C267">
        <v>95776264</v>
      </c>
      <c r="D267">
        <v>17774914</v>
      </c>
      <c r="F267">
        <v>27</v>
      </c>
      <c r="G267">
        <v>0.35815174999999999</v>
      </c>
      <c r="H267">
        <v>95678848</v>
      </c>
      <c r="I267">
        <v>16257377</v>
      </c>
    </row>
    <row r="268" spans="1:9" x14ac:dyDescent="0.3">
      <c r="A268">
        <f t="shared" si="24"/>
        <v>2028</v>
      </c>
      <c r="B268">
        <v>0.36117358999999999</v>
      </c>
      <c r="C268">
        <v>97055496</v>
      </c>
      <c r="D268">
        <v>18146260</v>
      </c>
      <c r="F268">
        <v>28</v>
      </c>
      <c r="G268">
        <v>0.36097607999999998</v>
      </c>
      <c r="H268">
        <v>96950808</v>
      </c>
      <c r="I268">
        <v>16489887</v>
      </c>
    </row>
    <row r="269" spans="1:9" x14ac:dyDescent="0.3">
      <c r="A269">
        <f t="shared" si="24"/>
        <v>2029</v>
      </c>
      <c r="B269">
        <v>0.36401122000000002</v>
      </c>
      <c r="C269">
        <v>98282536</v>
      </c>
      <c r="D269">
        <v>18501870</v>
      </c>
      <c r="F269">
        <v>29</v>
      </c>
      <c r="G269">
        <v>0.36381329000000001</v>
      </c>
      <c r="H269">
        <v>98169696</v>
      </c>
      <c r="I269">
        <v>16709660</v>
      </c>
    </row>
    <row r="270" spans="1:9" x14ac:dyDescent="0.3">
      <c r="A270">
        <f t="shared" si="24"/>
        <v>2030</v>
      </c>
      <c r="B270">
        <v>0.36683206000000002</v>
      </c>
      <c r="C270">
        <v>99473832</v>
      </c>
      <c r="D270">
        <v>18848606</v>
      </c>
      <c r="F270">
        <v>30</v>
      </c>
      <c r="G270">
        <v>0.36662450000000002</v>
      </c>
      <c r="H270">
        <v>99350360</v>
      </c>
      <c r="I270">
        <v>16925000</v>
      </c>
    </row>
    <row r="271" spans="1:9" x14ac:dyDescent="0.3">
      <c r="A271">
        <f t="shared" si="24"/>
        <v>2031</v>
      </c>
      <c r="B271">
        <v>0.36959514999999998</v>
      </c>
      <c r="C271">
        <v>100629824</v>
      </c>
      <c r="D271">
        <v>19185536</v>
      </c>
      <c r="F271">
        <v>31</v>
      </c>
      <c r="G271">
        <v>0.36937733</v>
      </c>
      <c r="H271">
        <v>100498792</v>
      </c>
      <c r="I271">
        <v>17134664</v>
      </c>
    </row>
    <row r="272" spans="1:9" x14ac:dyDescent="0.3">
      <c r="A272">
        <f t="shared" si="24"/>
        <v>2032</v>
      </c>
      <c r="B272">
        <v>0.37229792</v>
      </c>
      <c r="C272">
        <v>101752760</v>
      </c>
      <c r="D272">
        <v>19509666</v>
      </c>
      <c r="F272">
        <v>32</v>
      </c>
      <c r="G272">
        <v>0.37209014000000001</v>
      </c>
      <c r="H272">
        <v>101619336</v>
      </c>
      <c r="I272">
        <v>17337396</v>
      </c>
    </row>
    <row r="273" spans="1:9" x14ac:dyDescent="0.3">
      <c r="A273">
        <f t="shared" si="24"/>
        <v>2033</v>
      </c>
      <c r="B273">
        <v>0.37484411000000001</v>
      </c>
      <c r="C273">
        <v>102814064</v>
      </c>
      <c r="D273">
        <v>19818616</v>
      </c>
      <c r="F273">
        <v>33</v>
      </c>
      <c r="G273">
        <v>0.37464006</v>
      </c>
      <c r="H273">
        <v>102674104</v>
      </c>
      <c r="I273">
        <v>17529116</v>
      </c>
    </row>
    <row r="274" spans="1:9" x14ac:dyDescent="0.3">
      <c r="A274">
        <f t="shared" si="24"/>
        <v>2034</v>
      </c>
      <c r="B274">
        <v>0.37729249999999998</v>
      </c>
      <c r="C274">
        <v>103792816</v>
      </c>
      <c r="D274">
        <v>20110144</v>
      </c>
      <c r="F274">
        <v>34</v>
      </c>
      <c r="G274">
        <v>0.37705771999999999</v>
      </c>
      <c r="H274">
        <v>103638248</v>
      </c>
      <c r="I274">
        <v>17704420</v>
      </c>
    </row>
    <row r="275" spans="1:9" x14ac:dyDescent="0.3">
      <c r="A275">
        <f t="shared" si="24"/>
        <v>2035</v>
      </c>
      <c r="B275">
        <v>0.37965882000000001</v>
      </c>
      <c r="C275">
        <v>104689136</v>
      </c>
      <c r="D275">
        <v>20382186</v>
      </c>
      <c r="F275">
        <v>35</v>
      </c>
      <c r="G275">
        <v>0.37939943999999998</v>
      </c>
      <c r="H275">
        <v>104521824</v>
      </c>
      <c r="I275">
        <v>17865020</v>
      </c>
    </row>
    <row r="276" spans="1:9" x14ac:dyDescent="0.3">
      <c r="A276">
        <f t="shared" si="24"/>
        <v>2036</v>
      </c>
      <c r="B276">
        <v>0.38187584000000002</v>
      </c>
      <c r="C276">
        <v>105511992</v>
      </c>
      <c r="D276">
        <v>20639960</v>
      </c>
      <c r="F276">
        <v>36</v>
      </c>
      <c r="G276">
        <v>0.38159799999999999</v>
      </c>
      <c r="H276">
        <v>105336656</v>
      </c>
      <c r="I276">
        <v>18011430</v>
      </c>
    </row>
    <row r="277" spans="1:9" x14ac:dyDescent="0.3">
      <c r="A277">
        <f t="shared" si="24"/>
        <v>2037</v>
      </c>
      <c r="B277">
        <v>0.38395899</v>
      </c>
      <c r="C277">
        <v>106262560</v>
      </c>
      <c r="D277">
        <v>20879806</v>
      </c>
      <c r="F277">
        <v>37</v>
      </c>
      <c r="G277">
        <v>0.38368590000000002</v>
      </c>
      <c r="H277">
        <v>106089280</v>
      </c>
      <c r="I277">
        <v>18150136</v>
      </c>
    </row>
    <row r="278" spans="1:9" x14ac:dyDescent="0.3">
      <c r="A278">
        <f t="shared" si="24"/>
        <v>2038</v>
      </c>
      <c r="B278">
        <v>0.38595475000000001</v>
      </c>
      <c r="C278">
        <v>106943552</v>
      </c>
      <c r="D278">
        <v>21107134</v>
      </c>
      <c r="F278">
        <v>38</v>
      </c>
      <c r="G278">
        <v>0.38569266000000002</v>
      </c>
      <c r="H278">
        <v>106768256</v>
      </c>
      <c r="I278">
        <v>18275126</v>
      </c>
    </row>
    <row r="279" spans="1:9" x14ac:dyDescent="0.3">
      <c r="A279">
        <f t="shared" si="24"/>
        <v>2039</v>
      </c>
      <c r="B279">
        <v>0.38782575000000002</v>
      </c>
      <c r="C279">
        <v>107575432</v>
      </c>
      <c r="D279">
        <v>21316154</v>
      </c>
      <c r="F279">
        <v>39</v>
      </c>
      <c r="G279">
        <v>0.38756499999999999</v>
      </c>
      <c r="H279">
        <v>107397376</v>
      </c>
      <c r="I279">
        <v>18391736</v>
      </c>
    </row>
    <row r="280" spans="1:9" x14ac:dyDescent="0.3">
      <c r="A280">
        <f t="shared" si="24"/>
        <v>2040</v>
      </c>
      <c r="B280">
        <v>0.38965511000000003</v>
      </c>
      <c r="C280">
        <v>108131472</v>
      </c>
      <c r="D280">
        <v>21510594</v>
      </c>
      <c r="F280">
        <v>40</v>
      </c>
      <c r="G280">
        <v>0.38939164999999998</v>
      </c>
      <c r="H280">
        <v>107950712</v>
      </c>
      <c r="I280">
        <v>18490914</v>
      </c>
    </row>
    <row r="281" spans="1:9" x14ac:dyDescent="0.3">
      <c r="A281">
        <f t="shared" si="24"/>
        <v>2041</v>
      </c>
      <c r="B281">
        <v>0.39150328000000001</v>
      </c>
      <c r="C281">
        <v>108625304</v>
      </c>
      <c r="D281">
        <v>21693556</v>
      </c>
      <c r="F281">
        <v>41</v>
      </c>
      <c r="G281">
        <v>0.39123639999999998</v>
      </c>
      <c r="H281">
        <v>108444016</v>
      </c>
      <c r="I281">
        <v>18587166</v>
      </c>
    </row>
    <row r="282" spans="1:9" x14ac:dyDescent="0.3">
      <c r="A282">
        <f t="shared" si="24"/>
        <v>2042</v>
      </c>
      <c r="B282">
        <v>0.39353192999999997</v>
      </c>
      <c r="C282">
        <v>109334824</v>
      </c>
      <c r="D282">
        <v>21921834</v>
      </c>
      <c r="F282">
        <v>42</v>
      </c>
      <c r="G282">
        <v>0.39324902</v>
      </c>
      <c r="H282">
        <v>109147880</v>
      </c>
      <c r="I282">
        <v>18713130</v>
      </c>
    </row>
    <row r="283" spans="1:9" x14ac:dyDescent="0.3">
      <c r="A283">
        <f t="shared" si="24"/>
        <v>2043</v>
      </c>
      <c r="B283">
        <v>0.39541981999999998</v>
      </c>
      <c r="C283">
        <v>109976040</v>
      </c>
      <c r="D283">
        <v>22137360</v>
      </c>
      <c r="F283">
        <v>43</v>
      </c>
      <c r="G283">
        <v>0.39513058000000001</v>
      </c>
      <c r="H283">
        <v>109785208</v>
      </c>
      <c r="I283">
        <v>18831544</v>
      </c>
    </row>
    <row r="284" spans="1:9" x14ac:dyDescent="0.3">
      <c r="A284">
        <f t="shared" si="24"/>
        <v>2044</v>
      </c>
      <c r="B284">
        <v>0.39718516999999998</v>
      </c>
      <c r="C284">
        <v>110554408</v>
      </c>
      <c r="D284">
        <v>22333654</v>
      </c>
      <c r="F284">
        <v>44</v>
      </c>
      <c r="G284">
        <v>0.39690757999999998</v>
      </c>
      <c r="H284">
        <v>110367080</v>
      </c>
      <c r="I284">
        <v>18941674</v>
      </c>
    </row>
    <row r="285" spans="1:9" x14ac:dyDescent="0.3">
      <c r="A285">
        <f t="shared" si="24"/>
        <v>2045</v>
      </c>
      <c r="B285">
        <v>0.39885331000000002</v>
      </c>
      <c r="C285">
        <v>111082160</v>
      </c>
      <c r="D285">
        <v>22516344</v>
      </c>
      <c r="F285">
        <v>45</v>
      </c>
      <c r="G285">
        <v>0.39854940999999999</v>
      </c>
      <c r="H285">
        <v>110886752</v>
      </c>
      <c r="I285">
        <v>19042256</v>
      </c>
    </row>
    <row r="286" spans="1:9" x14ac:dyDescent="0.3">
      <c r="A286">
        <f t="shared" si="24"/>
        <v>2046</v>
      </c>
      <c r="B286">
        <v>0.40041031999999999</v>
      </c>
      <c r="C286">
        <v>111550944</v>
      </c>
      <c r="D286">
        <v>22683610</v>
      </c>
      <c r="F286">
        <v>46</v>
      </c>
      <c r="G286">
        <v>0.40011669999999999</v>
      </c>
      <c r="H286">
        <v>111362368</v>
      </c>
      <c r="I286">
        <v>19128484</v>
      </c>
    </row>
    <row r="287" spans="1:9" x14ac:dyDescent="0.3">
      <c r="A287">
        <f t="shared" si="24"/>
        <v>2047</v>
      </c>
      <c r="B287">
        <v>0.40189221000000003</v>
      </c>
      <c r="C287">
        <v>111979664</v>
      </c>
      <c r="D287">
        <v>22838026</v>
      </c>
      <c r="F287">
        <v>47</v>
      </c>
      <c r="G287">
        <v>0.40158504</v>
      </c>
      <c r="H287">
        <v>111786560</v>
      </c>
      <c r="I287">
        <v>19208630</v>
      </c>
    </row>
    <row r="288" spans="1:9" x14ac:dyDescent="0.3">
      <c r="A288">
        <f t="shared" si="24"/>
        <v>2048</v>
      </c>
      <c r="B288">
        <v>0.40330484999999999</v>
      </c>
      <c r="C288">
        <v>112371464</v>
      </c>
      <c r="D288">
        <v>22981376</v>
      </c>
      <c r="F288">
        <v>48</v>
      </c>
      <c r="G288">
        <v>0.40299616999999999</v>
      </c>
      <c r="H288">
        <v>112173736</v>
      </c>
      <c r="I288">
        <v>19282896</v>
      </c>
    </row>
    <row r="289" spans="1:9" x14ac:dyDescent="0.3">
      <c r="A289">
        <f t="shared" si="24"/>
        <v>2049</v>
      </c>
      <c r="B289">
        <v>0.40461712999999999</v>
      </c>
      <c r="C289">
        <v>112714920</v>
      </c>
      <c r="D289">
        <v>23117174</v>
      </c>
      <c r="F289">
        <v>49</v>
      </c>
      <c r="G289">
        <v>0.40428957999999998</v>
      </c>
      <c r="H289">
        <v>112514000</v>
      </c>
      <c r="I289">
        <v>19350130</v>
      </c>
    </row>
    <row r="290" spans="1:9" x14ac:dyDescent="0.3">
      <c r="A290">
        <f t="shared" si="24"/>
        <v>2050</v>
      </c>
      <c r="B290">
        <v>0.40586549</v>
      </c>
      <c r="C290">
        <v>113023752</v>
      </c>
      <c r="D290">
        <v>23236274</v>
      </c>
      <c r="F290">
        <v>50</v>
      </c>
      <c r="G290">
        <v>0.40555840999999998</v>
      </c>
      <c r="H290">
        <v>112822488</v>
      </c>
      <c r="I290">
        <v>19410490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62D9-58AD-4011-90BE-EB144617897E}">
  <dimension ref="A7:CB58"/>
  <sheetViews>
    <sheetView topLeftCell="A4" workbookViewId="0">
      <selection activeCell="J43" sqref="A7:CB58"/>
    </sheetView>
  </sheetViews>
  <sheetFormatPr defaultRowHeight="14.4" x14ac:dyDescent="0.3"/>
  <sheetData>
    <row r="7" spans="1:80" x14ac:dyDescent="0.3">
      <c r="A7" t="s">
        <v>433</v>
      </c>
      <c r="B7" t="s">
        <v>434</v>
      </c>
      <c r="C7" t="s">
        <v>435</v>
      </c>
      <c r="D7" t="s">
        <v>436</v>
      </c>
      <c r="E7" t="s">
        <v>437</v>
      </c>
      <c r="F7" t="s">
        <v>438</v>
      </c>
      <c r="G7" t="s">
        <v>439</v>
      </c>
      <c r="H7" t="s">
        <v>440</v>
      </c>
      <c r="I7" t="s">
        <v>441</v>
      </c>
      <c r="J7" t="s">
        <v>442</v>
      </c>
      <c r="K7" t="s">
        <v>443</v>
      </c>
      <c r="L7" t="s">
        <v>444</v>
      </c>
      <c r="M7" t="s">
        <v>445</v>
      </c>
      <c r="N7" t="s">
        <v>446</v>
      </c>
      <c r="O7" t="s">
        <v>447</v>
      </c>
      <c r="P7" t="s">
        <v>448</v>
      </c>
      <c r="Q7" t="s">
        <v>449</v>
      </c>
      <c r="R7" t="s">
        <v>450</v>
      </c>
      <c r="S7" t="s">
        <v>451</v>
      </c>
      <c r="T7" t="s">
        <v>452</v>
      </c>
      <c r="U7" t="s">
        <v>453</v>
      </c>
      <c r="V7" t="s">
        <v>214</v>
      </c>
      <c r="W7" t="s">
        <v>215</v>
      </c>
      <c r="X7" t="s">
        <v>216</v>
      </c>
      <c r="Y7" t="s">
        <v>217</v>
      </c>
      <c r="Z7" t="s">
        <v>454</v>
      </c>
      <c r="AA7" t="s">
        <v>455</v>
      </c>
      <c r="AB7" t="s">
        <v>456</v>
      </c>
      <c r="AC7" t="s">
        <v>457</v>
      </c>
      <c r="AD7" t="s">
        <v>458</v>
      </c>
      <c r="AE7" t="s">
        <v>459</v>
      </c>
      <c r="AF7" t="s">
        <v>218</v>
      </c>
      <c r="AG7" t="s">
        <v>259</v>
      </c>
      <c r="AH7" t="s">
        <v>460</v>
      </c>
      <c r="AI7" t="s">
        <v>461</v>
      </c>
      <c r="AJ7" t="s">
        <v>462</v>
      </c>
      <c r="AK7" t="s">
        <v>463</v>
      </c>
      <c r="AL7" t="s">
        <v>464</v>
      </c>
      <c r="AM7" t="s">
        <v>465</v>
      </c>
      <c r="AN7" t="s">
        <v>466</v>
      </c>
      <c r="AO7" t="s">
        <v>467</v>
      </c>
      <c r="AP7" t="s">
        <v>468</v>
      </c>
      <c r="AQ7" t="s">
        <v>469</v>
      </c>
      <c r="AR7" t="s">
        <v>470</v>
      </c>
      <c r="AS7" t="s">
        <v>471</v>
      </c>
      <c r="AT7" t="s">
        <v>472</v>
      </c>
      <c r="AU7" t="s">
        <v>473</v>
      </c>
      <c r="AV7" t="s">
        <v>474</v>
      </c>
      <c r="AW7" t="s">
        <v>475</v>
      </c>
      <c r="AX7" t="s">
        <v>476</v>
      </c>
      <c r="AY7" t="s">
        <v>477</v>
      </c>
      <c r="AZ7" t="s">
        <v>478</v>
      </c>
      <c r="BA7" t="s">
        <v>479</v>
      </c>
      <c r="BB7" t="s">
        <v>480</v>
      </c>
      <c r="BC7" t="s">
        <v>481</v>
      </c>
      <c r="BD7" t="s">
        <v>482</v>
      </c>
      <c r="BE7" t="s">
        <v>483</v>
      </c>
      <c r="BF7" t="s">
        <v>484</v>
      </c>
      <c r="BG7" t="s">
        <v>485</v>
      </c>
      <c r="BH7" t="s">
        <v>486</v>
      </c>
      <c r="BI7" s="49" t="s">
        <v>487</v>
      </c>
      <c r="BJ7" s="49" t="s">
        <v>488</v>
      </c>
      <c r="BK7" t="s">
        <v>489</v>
      </c>
      <c r="BL7" t="s">
        <v>490</v>
      </c>
      <c r="BM7" t="s">
        <v>491</v>
      </c>
      <c r="BN7" t="s">
        <v>492</v>
      </c>
      <c r="BO7" t="s">
        <v>493</v>
      </c>
      <c r="BP7" t="s">
        <v>494</v>
      </c>
      <c r="BQ7" t="s">
        <v>495</v>
      </c>
      <c r="BR7" t="s">
        <v>496</v>
      </c>
      <c r="BS7" t="s">
        <v>497</v>
      </c>
      <c r="BT7" t="s">
        <v>498</v>
      </c>
      <c r="BU7" t="s">
        <v>499</v>
      </c>
      <c r="BV7" t="s">
        <v>500</v>
      </c>
      <c r="BW7" t="s">
        <v>501</v>
      </c>
      <c r="BX7" t="s">
        <v>502</v>
      </c>
      <c r="BY7" t="s">
        <v>503</v>
      </c>
      <c r="BZ7" t="s">
        <v>504</v>
      </c>
      <c r="CA7" t="s">
        <v>505</v>
      </c>
      <c r="CB7" t="s">
        <v>506</v>
      </c>
    </row>
    <row r="8" spans="1:80" x14ac:dyDescent="0.3">
      <c r="A8">
        <v>0</v>
      </c>
      <c r="B8">
        <v>704577</v>
      </c>
      <c r="C8">
        <v>2117047</v>
      </c>
      <c r="D8">
        <v>0</v>
      </c>
      <c r="E8">
        <v>0</v>
      </c>
      <c r="F8">
        <v>0</v>
      </c>
      <c r="G8">
        <v>2821624</v>
      </c>
      <c r="H8">
        <v>0</v>
      </c>
      <c r="I8">
        <v>0</v>
      </c>
      <c r="J8">
        <v>2821624</v>
      </c>
      <c r="K8">
        <v>0</v>
      </c>
      <c r="L8">
        <v>0</v>
      </c>
      <c r="M8">
        <v>1542255</v>
      </c>
      <c r="N8">
        <v>574792</v>
      </c>
      <c r="O8">
        <v>0.27150648993621779</v>
      </c>
      <c r="P8">
        <v>0</v>
      </c>
      <c r="Q8">
        <v>0</v>
      </c>
      <c r="R8">
        <v>0</v>
      </c>
      <c r="S8">
        <v>574792</v>
      </c>
      <c r="T8">
        <v>574792</v>
      </c>
      <c r="U8">
        <v>500222</v>
      </c>
      <c r="V8">
        <v>0</v>
      </c>
      <c r="W8">
        <v>0</v>
      </c>
      <c r="X8">
        <v>0</v>
      </c>
      <c r="Y8">
        <v>0</v>
      </c>
      <c r="Z8">
        <v>25793</v>
      </c>
      <c r="AA8">
        <v>17983</v>
      </c>
      <c r="AB8">
        <v>15589</v>
      </c>
      <c r="AC8">
        <v>11551</v>
      </c>
      <c r="AD8">
        <v>3647</v>
      </c>
      <c r="AE8">
        <v>0</v>
      </c>
      <c r="AF8">
        <v>7</v>
      </c>
      <c r="AG8">
        <v>0</v>
      </c>
      <c r="AH8">
        <v>0</v>
      </c>
      <c r="AI8">
        <v>0.12973388634497349</v>
      </c>
      <c r="AJ8">
        <v>47.647143662403096</v>
      </c>
      <c r="AK8">
        <v>423722</v>
      </c>
      <c r="AL8">
        <v>425015</v>
      </c>
      <c r="AM8">
        <v>437710</v>
      </c>
      <c r="AN8">
        <v>333106</v>
      </c>
      <c r="AO8">
        <v>213495</v>
      </c>
      <c r="AP8">
        <v>170791</v>
      </c>
      <c r="AQ8">
        <v>113208</v>
      </c>
      <c r="AR8">
        <v>886090</v>
      </c>
      <c r="AS8">
        <v>382220</v>
      </c>
      <c r="AT8">
        <v>40625</v>
      </c>
      <c r="AU8">
        <v>77970</v>
      </c>
      <c r="AV8">
        <v>110540</v>
      </c>
      <c r="AW8">
        <v>145691</v>
      </c>
      <c r="AX8">
        <v>113066</v>
      </c>
      <c r="AY8">
        <v>63870</v>
      </c>
      <c r="AZ8">
        <v>38203</v>
      </c>
      <c r="BA8">
        <v>25452</v>
      </c>
      <c r="BB8">
        <v>298101</v>
      </c>
      <c r="BC8">
        <v>88181</v>
      </c>
      <c r="BD8">
        <v>0.18401215891551537</v>
      </c>
      <c r="BE8">
        <v>0.26008493817865252</v>
      </c>
      <c r="BF8">
        <v>0.33284823284823284</v>
      </c>
      <c r="BG8">
        <v>0.33942949091280256</v>
      </c>
      <c r="BH8">
        <v>0.29916391484578092</v>
      </c>
      <c r="BI8">
        <v>0.22368274674895047</v>
      </c>
      <c r="BJ8">
        <v>0.22482510069959721</v>
      </c>
      <c r="BK8">
        <v>0.33642293672200341</v>
      </c>
      <c r="BL8">
        <v>0.23070744597352311</v>
      </c>
      <c r="BM8">
        <v>0</v>
      </c>
      <c r="BN8">
        <v>2.4808408207472011E-6</v>
      </c>
      <c r="BO8">
        <v>7</v>
      </c>
      <c r="BP8">
        <v>0</v>
      </c>
      <c r="BQ8">
        <v>0</v>
      </c>
      <c r="BR8">
        <v>47.647582473381817</v>
      </c>
      <c r="BS8">
        <v>259396</v>
      </c>
      <c r="BT8">
        <v>0.91515088250389276</v>
      </c>
      <c r="BU8">
        <v>3.1286481032038065E-2</v>
      </c>
      <c r="BV8">
        <v>2.7121445410022878E-2</v>
      </c>
      <c r="BW8">
        <v>2.0096209887175205E-2</v>
      </c>
      <c r="BX8">
        <v>6.3449811668710911E-3</v>
      </c>
      <c r="BY8">
        <v>0</v>
      </c>
      <c r="BZ8">
        <v>0</v>
      </c>
      <c r="CA8">
        <v>0</v>
      </c>
      <c r="CB8">
        <v>0.94409562620967358</v>
      </c>
    </row>
    <row r="9" spans="1:80" x14ac:dyDescent="0.3">
      <c r="A9">
        <v>1</v>
      </c>
      <c r="B9">
        <v>746675</v>
      </c>
      <c r="C9">
        <v>2102705</v>
      </c>
      <c r="D9">
        <v>22991</v>
      </c>
      <c r="E9">
        <v>398</v>
      </c>
      <c r="F9">
        <v>22593</v>
      </c>
      <c r="G9">
        <v>2849380</v>
      </c>
      <c r="H9">
        <v>10924</v>
      </c>
      <c r="I9">
        <v>39831</v>
      </c>
      <c r="J9">
        <v>2872379</v>
      </c>
      <c r="K9">
        <v>39831</v>
      </c>
      <c r="L9">
        <v>10924</v>
      </c>
      <c r="M9">
        <v>1520614</v>
      </c>
      <c r="N9">
        <v>582091</v>
      </c>
      <c r="O9">
        <v>0.27682960757690689</v>
      </c>
      <c r="P9">
        <v>5851</v>
      </c>
      <c r="Q9">
        <v>10966</v>
      </c>
      <c r="R9">
        <v>10966</v>
      </c>
      <c r="S9">
        <v>576984</v>
      </c>
      <c r="T9">
        <v>2192</v>
      </c>
      <c r="U9">
        <v>472810</v>
      </c>
      <c r="V9">
        <v>30235</v>
      </c>
      <c r="W9">
        <v>1344</v>
      </c>
      <c r="X9">
        <v>41</v>
      </c>
      <c r="Y9">
        <v>1</v>
      </c>
      <c r="Z9">
        <v>26831</v>
      </c>
      <c r="AA9">
        <v>19015</v>
      </c>
      <c r="AB9">
        <v>16171</v>
      </c>
      <c r="AC9">
        <v>11391</v>
      </c>
      <c r="AD9">
        <v>4139</v>
      </c>
      <c r="AE9">
        <v>96</v>
      </c>
      <c r="AF9">
        <v>17</v>
      </c>
      <c r="AG9">
        <v>0</v>
      </c>
      <c r="AH9">
        <v>8</v>
      </c>
      <c r="AI9">
        <v>0.13341556560743939</v>
      </c>
      <c r="AJ9">
        <v>48.365047733086406</v>
      </c>
      <c r="AK9">
        <v>386416</v>
      </c>
      <c r="AL9">
        <v>419733</v>
      </c>
      <c r="AM9">
        <v>444125</v>
      </c>
      <c r="AN9">
        <v>344632</v>
      </c>
      <c r="AO9">
        <v>220371</v>
      </c>
      <c r="AP9">
        <v>170508</v>
      </c>
      <c r="AQ9">
        <v>116920</v>
      </c>
      <c r="AR9">
        <v>909408</v>
      </c>
      <c r="AS9">
        <v>387148</v>
      </c>
      <c r="AT9">
        <v>80760</v>
      </c>
      <c r="AU9">
        <v>73096</v>
      </c>
      <c r="AV9">
        <v>108039</v>
      </c>
      <c r="AW9">
        <v>146720</v>
      </c>
      <c r="AX9">
        <v>118859</v>
      </c>
      <c r="AY9">
        <v>69492</v>
      </c>
      <c r="AZ9">
        <v>39109</v>
      </c>
      <c r="BA9">
        <v>26776</v>
      </c>
      <c r="BB9">
        <v>307252</v>
      </c>
      <c r="BC9">
        <v>93704</v>
      </c>
      <c r="BD9">
        <v>0.1891640097718521</v>
      </c>
      <c r="BE9">
        <v>0.25739934672756254</v>
      </c>
      <c r="BF9">
        <v>0.33035744441317194</v>
      </c>
      <c r="BG9">
        <v>0.34488671974744073</v>
      </c>
      <c r="BH9">
        <v>0.31534094776535931</v>
      </c>
      <c r="BI9">
        <v>0.22936753700706125</v>
      </c>
      <c r="BJ9">
        <v>0.22901128977078344</v>
      </c>
      <c r="BK9">
        <v>0.3378593546570956</v>
      </c>
      <c r="BL9">
        <v>0.24203663715168358</v>
      </c>
      <c r="BM9">
        <v>22999</v>
      </c>
      <c r="BN9">
        <v>5.2643031115540922E-6</v>
      </c>
      <c r="BO9">
        <v>22</v>
      </c>
      <c r="BP9">
        <v>0</v>
      </c>
      <c r="BQ9">
        <v>0</v>
      </c>
      <c r="BR9">
        <v>48.372306000296099</v>
      </c>
      <c r="BS9">
        <v>249581</v>
      </c>
      <c r="BT9">
        <v>0.85852214344872146</v>
      </c>
      <c r="BU9">
        <v>8.4625192017567671E-2</v>
      </c>
      <c r="BV9">
        <v>3.0095639354064931E-2</v>
      </c>
      <c r="BW9">
        <v>1.9643354216138754E-2</v>
      </c>
      <c r="BX9">
        <v>7.1136709635072114E-3</v>
      </c>
      <c r="BY9">
        <v>5.429517372098706E-3</v>
      </c>
      <c r="BZ9">
        <v>5.1283221575212645E-3</v>
      </c>
      <c r="CA9">
        <v>5.0098562620249348E-3</v>
      </c>
      <c r="CB9">
        <v>0.94258000386685914</v>
      </c>
    </row>
    <row r="10" spans="1:80" x14ac:dyDescent="0.3">
      <c r="A10">
        <v>2</v>
      </c>
      <c r="B10">
        <v>747563</v>
      </c>
      <c r="C10">
        <v>2126296</v>
      </c>
      <c r="D10">
        <v>47849</v>
      </c>
      <c r="E10">
        <v>902</v>
      </c>
      <c r="F10">
        <v>46947</v>
      </c>
      <c r="G10">
        <v>2873859</v>
      </c>
      <c r="H10">
        <v>20557</v>
      </c>
      <c r="I10">
        <v>79562</v>
      </c>
      <c r="J10">
        <v>2921743</v>
      </c>
      <c r="K10">
        <v>39731</v>
      </c>
      <c r="L10">
        <v>9633</v>
      </c>
      <c r="M10">
        <v>1530888</v>
      </c>
      <c r="N10">
        <v>595408</v>
      </c>
      <c r="O10">
        <v>0.28002121999947327</v>
      </c>
      <c r="P10">
        <v>13148</v>
      </c>
      <c r="Q10">
        <v>22031</v>
      </c>
      <c r="R10">
        <v>11065</v>
      </c>
      <c r="S10">
        <v>586560</v>
      </c>
      <c r="T10">
        <v>9576</v>
      </c>
      <c r="U10">
        <v>453584</v>
      </c>
      <c r="V10">
        <v>55798</v>
      </c>
      <c r="W10">
        <v>4349</v>
      </c>
      <c r="X10">
        <v>196</v>
      </c>
      <c r="Y10">
        <v>2</v>
      </c>
      <c r="Z10">
        <v>27941</v>
      </c>
      <c r="AA10">
        <v>20507</v>
      </c>
      <c r="AB10">
        <v>16657</v>
      </c>
      <c r="AC10">
        <v>11522</v>
      </c>
      <c r="AD10">
        <v>4626</v>
      </c>
      <c r="AE10">
        <v>196</v>
      </c>
      <c r="AF10">
        <v>28</v>
      </c>
      <c r="AG10">
        <v>2</v>
      </c>
      <c r="AH10">
        <v>35</v>
      </c>
      <c r="AI10">
        <v>0.13684565877515922</v>
      </c>
      <c r="AJ10">
        <v>48.643224478004996</v>
      </c>
      <c r="AK10">
        <v>391153</v>
      </c>
      <c r="AL10">
        <v>412555</v>
      </c>
      <c r="AM10">
        <v>448825</v>
      </c>
      <c r="AN10">
        <v>356637</v>
      </c>
      <c r="AO10">
        <v>227791</v>
      </c>
      <c r="AP10">
        <v>169845</v>
      </c>
      <c r="AQ10">
        <v>119490</v>
      </c>
      <c r="AR10">
        <v>931278</v>
      </c>
      <c r="AS10">
        <v>391310</v>
      </c>
      <c r="AT10">
        <v>80627</v>
      </c>
      <c r="AU10">
        <v>75961</v>
      </c>
      <c r="AV10">
        <v>105008</v>
      </c>
      <c r="AW10">
        <v>147117</v>
      </c>
      <c r="AX10">
        <v>125056</v>
      </c>
      <c r="AY10">
        <v>75086</v>
      </c>
      <c r="AZ10">
        <v>39677</v>
      </c>
      <c r="BA10">
        <v>27503</v>
      </c>
      <c r="BB10">
        <v>316078</v>
      </c>
      <c r="BC10">
        <v>98361</v>
      </c>
      <c r="BD10">
        <v>0.19419766689760784</v>
      </c>
      <c r="BE10">
        <v>0.25453091103004449</v>
      </c>
      <c r="BF10">
        <v>0.32778254330752521</v>
      </c>
      <c r="BG10">
        <v>0.35065346556863142</v>
      </c>
      <c r="BH10">
        <v>0.32962671922946912</v>
      </c>
      <c r="BI10">
        <v>0.23360711236715828</v>
      </c>
      <c r="BJ10">
        <v>0.23016988869361452</v>
      </c>
      <c r="BK10">
        <v>0.33940241259860104</v>
      </c>
      <c r="BL10">
        <v>0.25136336919577829</v>
      </c>
      <c r="BM10">
        <v>47884</v>
      </c>
      <c r="BN10">
        <v>8.6991045837669829E-6</v>
      </c>
      <c r="BO10">
        <v>47</v>
      </c>
      <c r="BP10">
        <v>6.959283667013587E-7</v>
      </c>
      <c r="BQ10">
        <v>2</v>
      </c>
      <c r="BR10">
        <v>48.616664168048253</v>
      </c>
      <c r="BS10">
        <v>240566</v>
      </c>
      <c r="BT10">
        <v>0.80903824376409228</v>
      </c>
      <c r="BU10">
        <v>0.12820448199038278</v>
      </c>
      <c r="BV10">
        <v>3.5293406050586208E-2</v>
      </c>
      <c r="BW10">
        <v>1.9688095406111071E-2</v>
      </c>
      <c r="BX10">
        <v>7.7757727888276189E-3</v>
      </c>
      <c r="BY10">
        <v>5.5418136935304861E-3</v>
      </c>
      <c r="BZ10">
        <v>5.0467930206515021E-3</v>
      </c>
      <c r="CA10">
        <v>4.9233649052648678E-3</v>
      </c>
      <c r="CB10">
        <v>0.94166052643955678</v>
      </c>
    </row>
    <row r="11" spans="1:80" x14ac:dyDescent="0.3">
      <c r="A11">
        <v>3</v>
      </c>
      <c r="B11">
        <v>749841</v>
      </c>
      <c r="C11">
        <v>2149772</v>
      </c>
      <c r="D11">
        <v>72962</v>
      </c>
      <c r="E11">
        <v>1444</v>
      </c>
      <c r="F11">
        <v>71518</v>
      </c>
      <c r="G11">
        <v>2899613</v>
      </c>
      <c r="H11">
        <v>30988</v>
      </c>
      <c r="I11">
        <v>120034</v>
      </c>
      <c r="J11">
        <v>2972646</v>
      </c>
      <c r="K11">
        <v>40472</v>
      </c>
      <c r="L11">
        <v>10431</v>
      </c>
      <c r="M11">
        <v>1541142</v>
      </c>
      <c r="N11">
        <v>608630</v>
      </c>
      <c r="O11">
        <v>0.28311374415519414</v>
      </c>
      <c r="P11">
        <v>20560</v>
      </c>
      <c r="Q11">
        <v>33275</v>
      </c>
      <c r="R11">
        <v>11244</v>
      </c>
      <c r="S11">
        <v>595986</v>
      </c>
      <c r="T11">
        <v>9426</v>
      </c>
      <c r="U11">
        <v>437202</v>
      </c>
      <c r="V11">
        <v>77157</v>
      </c>
      <c r="W11">
        <v>8354</v>
      </c>
      <c r="X11">
        <v>590</v>
      </c>
      <c r="Y11">
        <v>20</v>
      </c>
      <c r="Z11">
        <v>28868</v>
      </c>
      <c r="AA11">
        <v>21903</v>
      </c>
      <c r="AB11">
        <v>17381</v>
      </c>
      <c r="AC11">
        <v>11708</v>
      </c>
      <c r="AD11">
        <v>5112</v>
      </c>
      <c r="AE11">
        <v>292</v>
      </c>
      <c r="AF11">
        <v>38</v>
      </c>
      <c r="AG11">
        <v>5</v>
      </c>
      <c r="AH11">
        <v>71</v>
      </c>
      <c r="AI11">
        <v>0.14016233179435783</v>
      </c>
      <c r="AJ11">
        <v>48.935210226245829</v>
      </c>
      <c r="AK11">
        <v>395497</v>
      </c>
      <c r="AL11">
        <v>405686</v>
      </c>
      <c r="AM11">
        <v>451965</v>
      </c>
      <c r="AN11">
        <v>370356</v>
      </c>
      <c r="AO11">
        <v>234332</v>
      </c>
      <c r="AP11">
        <v>169430</v>
      </c>
      <c r="AQ11">
        <v>122506</v>
      </c>
      <c r="AR11">
        <v>952623</v>
      </c>
      <c r="AS11">
        <v>395966</v>
      </c>
      <c r="AT11">
        <v>80987</v>
      </c>
      <c r="AU11">
        <v>78487</v>
      </c>
      <c r="AV11">
        <v>102066</v>
      </c>
      <c r="AW11">
        <v>147125</v>
      </c>
      <c r="AX11">
        <v>131766</v>
      </c>
      <c r="AY11">
        <v>80569</v>
      </c>
      <c r="AZ11">
        <v>40179</v>
      </c>
      <c r="BA11">
        <v>28438</v>
      </c>
      <c r="BB11">
        <v>324897</v>
      </c>
      <c r="BC11">
        <v>103180</v>
      </c>
      <c r="BD11">
        <v>0.19845156853275753</v>
      </c>
      <c r="BE11">
        <v>0.25158866709721311</v>
      </c>
      <c r="BF11">
        <v>0.32552299403714891</v>
      </c>
      <c r="BG11">
        <v>0.35578200434176849</v>
      </c>
      <c r="BH11">
        <v>0.34382414693682467</v>
      </c>
      <c r="BI11">
        <v>0.23714218261228825</v>
      </c>
      <c r="BJ11">
        <v>0.23213556887009615</v>
      </c>
      <c r="BK11">
        <v>0.34105517082833398</v>
      </c>
      <c r="BL11">
        <v>0.26057792840799465</v>
      </c>
      <c r="BM11">
        <v>73033</v>
      </c>
      <c r="BN11">
        <v>1.0691081878857626E-5</v>
      </c>
      <c r="BO11">
        <v>78</v>
      </c>
      <c r="BP11">
        <v>1.3794944359816294E-6</v>
      </c>
      <c r="BQ11">
        <v>6</v>
      </c>
      <c r="BR11">
        <v>48.868207373250812</v>
      </c>
      <c r="BS11">
        <v>232851</v>
      </c>
      <c r="BT11">
        <v>0.76619074626620309</v>
      </c>
      <c r="BU11">
        <v>0.16284861785811161</v>
      </c>
      <c r="BV11">
        <v>4.2306775495442178E-2</v>
      </c>
      <c r="BW11">
        <v>2.0217164369261624E-2</v>
      </c>
      <c r="BX11">
        <v>8.436696010981513E-3</v>
      </c>
      <c r="BY11">
        <v>5.64165739912105E-3</v>
      </c>
      <c r="BZ11">
        <v>5.1634337442434284E-3</v>
      </c>
      <c r="CA11">
        <v>4.7086275433809392E-3</v>
      </c>
      <c r="CB11">
        <v>0.9407617857407039</v>
      </c>
    </row>
    <row r="12" spans="1:80" x14ac:dyDescent="0.3">
      <c r="A12">
        <v>4</v>
      </c>
      <c r="B12">
        <v>751652</v>
      </c>
      <c r="C12">
        <v>2174548</v>
      </c>
      <c r="D12">
        <v>98137</v>
      </c>
      <c r="E12">
        <v>2020</v>
      </c>
      <c r="F12">
        <v>96117</v>
      </c>
      <c r="G12">
        <v>2926200</v>
      </c>
      <c r="H12">
        <v>42626</v>
      </c>
      <c r="I12">
        <v>160216</v>
      </c>
      <c r="J12">
        <v>3024466</v>
      </c>
      <c r="K12">
        <v>40182</v>
      </c>
      <c r="L12">
        <v>11638</v>
      </c>
      <c r="M12">
        <v>1552384</v>
      </c>
      <c r="N12">
        <v>622164</v>
      </c>
      <c r="O12">
        <v>0.28611187244429648</v>
      </c>
      <c r="P12">
        <v>28153</v>
      </c>
      <c r="Q12">
        <v>44762</v>
      </c>
      <c r="R12">
        <v>11487</v>
      </c>
      <c r="S12">
        <v>605684</v>
      </c>
      <c r="T12">
        <v>9698</v>
      </c>
      <c r="U12">
        <v>423424</v>
      </c>
      <c r="V12">
        <v>95115</v>
      </c>
      <c r="W12">
        <v>13238</v>
      </c>
      <c r="X12">
        <v>1194</v>
      </c>
      <c r="Y12">
        <v>64</v>
      </c>
      <c r="Z12">
        <v>29814</v>
      </c>
      <c r="AA12">
        <v>23243</v>
      </c>
      <c r="AB12">
        <v>18113</v>
      </c>
      <c r="AC12">
        <v>11965</v>
      </c>
      <c r="AD12">
        <v>5548</v>
      </c>
      <c r="AE12">
        <v>392</v>
      </c>
      <c r="AF12">
        <v>42</v>
      </c>
      <c r="AG12">
        <v>12</v>
      </c>
      <c r="AH12">
        <v>129</v>
      </c>
      <c r="AI12">
        <v>0.14325644042406827</v>
      </c>
      <c r="AJ12">
        <v>49.228799801981474</v>
      </c>
      <c r="AK12">
        <v>400415</v>
      </c>
      <c r="AL12">
        <v>400450</v>
      </c>
      <c r="AM12">
        <v>453055</v>
      </c>
      <c r="AN12">
        <v>383725</v>
      </c>
      <c r="AO12">
        <v>241831</v>
      </c>
      <c r="AP12">
        <v>169952</v>
      </c>
      <c r="AQ12">
        <v>125120</v>
      </c>
      <c r="AR12">
        <v>972059</v>
      </c>
      <c r="AS12">
        <v>401624</v>
      </c>
      <c r="AT12">
        <v>81513</v>
      </c>
      <c r="AU12">
        <v>80938</v>
      </c>
      <c r="AV12">
        <v>99458</v>
      </c>
      <c r="AW12">
        <v>146594</v>
      </c>
      <c r="AX12">
        <v>138469</v>
      </c>
      <c r="AY12">
        <v>86316</v>
      </c>
      <c r="AZ12">
        <v>41039</v>
      </c>
      <c r="BA12">
        <v>29350</v>
      </c>
      <c r="BB12">
        <v>333501</v>
      </c>
      <c r="BC12">
        <v>108267</v>
      </c>
      <c r="BD12">
        <v>0.20213528464218372</v>
      </c>
      <c r="BE12">
        <v>0.2483655887126982</v>
      </c>
      <c r="BF12">
        <v>0.32356777874650983</v>
      </c>
      <c r="BG12">
        <v>0.36085477881295197</v>
      </c>
      <c r="BH12">
        <v>0.35692694484991583</v>
      </c>
      <c r="BI12">
        <v>0.24147406326492185</v>
      </c>
      <c r="BJ12">
        <v>0.23457480818414322</v>
      </c>
      <c r="BK12">
        <v>0.34308719943954019</v>
      </c>
      <c r="BL12">
        <v>0.26957303348405476</v>
      </c>
      <c r="BM12">
        <v>98266</v>
      </c>
      <c r="BN12">
        <v>1.196090492789283E-5</v>
      </c>
      <c r="BO12">
        <v>113</v>
      </c>
      <c r="BP12">
        <v>2.392180985578566E-6</v>
      </c>
      <c r="BQ12">
        <v>13</v>
      </c>
      <c r="BR12">
        <v>49.07991280607618</v>
      </c>
      <c r="BS12">
        <v>225698</v>
      </c>
      <c r="BT12">
        <v>0.72900897191331115</v>
      </c>
      <c r="BU12">
        <v>0.19037248398791734</v>
      </c>
      <c r="BV12">
        <v>5.0426399106990628E-2</v>
      </c>
      <c r="BW12">
        <v>2.1165544507316822E-2</v>
      </c>
      <c r="BX12">
        <v>9.0266004844640167E-3</v>
      </c>
      <c r="BY12">
        <v>5.6176758879461584E-3</v>
      </c>
      <c r="BZ12">
        <v>5.1315758024809387E-3</v>
      </c>
      <c r="CA12">
        <v>5.0176661333611473E-3</v>
      </c>
      <c r="CB12">
        <v>0.93988304440138515</v>
      </c>
    </row>
    <row r="13" spans="1:80" x14ac:dyDescent="0.3">
      <c r="A13">
        <v>5</v>
      </c>
      <c r="B13">
        <v>754017</v>
      </c>
      <c r="C13">
        <v>2199219</v>
      </c>
      <c r="D13">
        <v>123639</v>
      </c>
      <c r="E13">
        <v>2521</v>
      </c>
      <c r="F13">
        <v>121118</v>
      </c>
      <c r="G13">
        <v>2953236</v>
      </c>
      <c r="H13">
        <v>54417</v>
      </c>
      <c r="I13">
        <v>201017</v>
      </c>
      <c r="J13">
        <v>3077058</v>
      </c>
      <c r="K13">
        <v>40801</v>
      </c>
      <c r="L13">
        <v>11791</v>
      </c>
      <c r="M13">
        <v>1562835</v>
      </c>
      <c r="N13">
        <v>636384</v>
      </c>
      <c r="O13">
        <v>0.28936818024944311</v>
      </c>
      <c r="P13">
        <v>36027</v>
      </c>
      <c r="Q13">
        <v>56923</v>
      </c>
      <c r="R13">
        <v>12161</v>
      </c>
      <c r="S13">
        <v>615671</v>
      </c>
      <c r="T13">
        <v>9987</v>
      </c>
      <c r="U13">
        <v>412380</v>
      </c>
      <c r="V13">
        <v>110087</v>
      </c>
      <c r="W13">
        <v>18667</v>
      </c>
      <c r="X13">
        <v>2011</v>
      </c>
      <c r="Y13">
        <v>154</v>
      </c>
      <c r="Z13">
        <v>30584</v>
      </c>
      <c r="AA13">
        <v>24724</v>
      </c>
      <c r="AB13">
        <v>18968</v>
      </c>
      <c r="AC13">
        <v>12293</v>
      </c>
      <c r="AD13">
        <v>5936</v>
      </c>
      <c r="AE13">
        <v>515</v>
      </c>
      <c r="AF13">
        <v>52</v>
      </c>
      <c r="AG13">
        <v>13</v>
      </c>
      <c r="AH13">
        <v>183</v>
      </c>
      <c r="AI13">
        <v>0.14627174787549654</v>
      </c>
      <c r="AJ13">
        <v>49.527239842610747</v>
      </c>
      <c r="AK13">
        <v>405654</v>
      </c>
      <c r="AL13">
        <v>397927</v>
      </c>
      <c r="AM13">
        <v>450879</v>
      </c>
      <c r="AN13">
        <v>393979</v>
      </c>
      <c r="AO13">
        <v>252648</v>
      </c>
      <c r="AP13">
        <v>170235</v>
      </c>
      <c r="AQ13">
        <v>127897</v>
      </c>
      <c r="AR13">
        <v>987544</v>
      </c>
      <c r="AS13">
        <v>408094</v>
      </c>
      <c r="AT13">
        <v>82331</v>
      </c>
      <c r="AU13">
        <v>83397</v>
      </c>
      <c r="AV13">
        <v>97767</v>
      </c>
      <c r="AW13">
        <v>145359</v>
      </c>
      <c r="AX13">
        <v>144226</v>
      </c>
      <c r="AY13">
        <v>91215</v>
      </c>
      <c r="AZ13">
        <v>44016</v>
      </c>
      <c r="BA13">
        <v>30404</v>
      </c>
      <c r="BB13">
        <v>341129</v>
      </c>
      <c r="BC13">
        <v>114091</v>
      </c>
      <c r="BD13">
        <v>0.20558653433714447</v>
      </c>
      <c r="BE13">
        <v>0.24569079253229864</v>
      </c>
      <c r="BF13">
        <v>0.32239026435030244</v>
      </c>
      <c r="BG13">
        <v>0.36607534919373874</v>
      </c>
      <c r="BH13">
        <v>0.36103590766600169</v>
      </c>
      <c r="BI13">
        <v>0.25856022557053487</v>
      </c>
      <c r="BJ13">
        <v>0.23772254235830395</v>
      </c>
      <c r="BK13">
        <v>0.34543169722057954</v>
      </c>
      <c r="BL13">
        <v>0.27957039309570836</v>
      </c>
      <c r="BM13">
        <v>123822</v>
      </c>
      <c r="BN13">
        <v>1.0158348333827706E-5</v>
      </c>
      <c r="BO13">
        <v>143</v>
      </c>
      <c r="BP13">
        <v>6.7722322225518044E-7</v>
      </c>
      <c r="BQ13">
        <v>15</v>
      </c>
      <c r="BR13">
        <v>49.295336825258254</v>
      </c>
      <c r="BS13">
        <v>218933</v>
      </c>
      <c r="BT13">
        <v>0.69669898270536201</v>
      </c>
      <c r="BU13">
        <v>0.21203232442702469</v>
      </c>
      <c r="BV13">
        <v>5.9192770098961317E-2</v>
      </c>
      <c r="BW13">
        <v>2.2497499229322242E-2</v>
      </c>
      <c r="BX13">
        <v>9.578423539329731E-3</v>
      </c>
      <c r="BY13">
        <v>5.7007320979465667E-3</v>
      </c>
      <c r="BZ13">
        <v>5.5074343854233489E-3</v>
      </c>
      <c r="CA13">
        <v>5.3142815643269547E-3</v>
      </c>
      <c r="CB13">
        <v>0.93892023150236592</v>
      </c>
    </row>
    <row r="14" spans="1:80" x14ac:dyDescent="0.3">
      <c r="A14">
        <v>6</v>
      </c>
      <c r="B14">
        <v>755740</v>
      </c>
      <c r="C14">
        <v>2224975</v>
      </c>
      <c r="D14">
        <v>149045</v>
      </c>
      <c r="E14">
        <v>3039</v>
      </c>
      <c r="F14">
        <v>146006</v>
      </c>
      <c r="G14">
        <v>2980715</v>
      </c>
      <c r="H14">
        <v>66696</v>
      </c>
      <c r="I14">
        <v>241697</v>
      </c>
      <c r="J14">
        <v>3130017</v>
      </c>
      <c r="K14">
        <v>40680</v>
      </c>
      <c r="L14">
        <v>12279</v>
      </c>
      <c r="M14">
        <v>1574294</v>
      </c>
      <c r="N14">
        <v>650681</v>
      </c>
      <c r="O14">
        <v>0.29244418476612094</v>
      </c>
      <c r="P14">
        <v>43989</v>
      </c>
      <c r="Q14">
        <v>69260</v>
      </c>
      <c r="R14">
        <v>12337</v>
      </c>
      <c r="S14">
        <v>625667</v>
      </c>
      <c r="T14">
        <v>9996</v>
      </c>
      <c r="U14">
        <v>402799</v>
      </c>
      <c r="V14">
        <v>123169</v>
      </c>
      <c r="W14">
        <v>24395</v>
      </c>
      <c r="X14">
        <v>3046</v>
      </c>
      <c r="Y14">
        <v>275</v>
      </c>
      <c r="Z14">
        <v>31242</v>
      </c>
      <c r="AA14">
        <v>26297</v>
      </c>
      <c r="AB14">
        <v>19716</v>
      </c>
      <c r="AC14">
        <v>12743</v>
      </c>
      <c r="AD14">
        <v>6306</v>
      </c>
      <c r="AE14">
        <v>622</v>
      </c>
      <c r="AF14">
        <v>55</v>
      </c>
      <c r="AG14">
        <v>16</v>
      </c>
      <c r="AH14">
        <v>257</v>
      </c>
      <c r="AI14">
        <v>0.14906997438068731</v>
      </c>
      <c r="AJ14">
        <v>49.83285204270603</v>
      </c>
      <c r="AK14">
        <v>410546</v>
      </c>
      <c r="AL14">
        <v>396726</v>
      </c>
      <c r="AM14">
        <v>447618</v>
      </c>
      <c r="AN14">
        <v>402085</v>
      </c>
      <c r="AO14">
        <v>266347</v>
      </c>
      <c r="AP14">
        <v>171251</v>
      </c>
      <c r="AQ14">
        <v>130402</v>
      </c>
      <c r="AR14">
        <v>1000936</v>
      </c>
      <c r="AS14">
        <v>416767</v>
      </c>
      <c r="AT14">
        <v>83957</v>
      </c>
      <c r="AU14">
        <v>85470</v>
      </c>
      <c r="AV14">
        <v>96166</v>
      </c>
      <c r="AW14">
        <v>143860</v>
      </c>
      <c r="AX14">
        <v>149146</v>
      </c>
      <c r="AY14">
        <v>97378</v>
      </c>
      <c r="AZ14">
        <v>47382</v>
      </c>
      <c r="BA14">
        <v>31279</v>
      </c>
      <c r="BB14">
        <v>348377</v>
      </c>
      <c r="BC14">
        <v>120668</v>
      </c>
      <c r="BD14">
        <v>0.20818617158613165</v>
      </c>
      <c r="BE14">
        <v>0.24239903611056499</v>
      </c>
      <c r="BF14">
        <v>0.32139011389175592</v>
      </c>
      <c r="BG14">
        <v>0.37093151945484165</v>
      </c>
      <c r="BH14">
        <v>0.36560576991668764</v>
      </c>
      <c r="BI14">
        <v>0.27668159601987724</v>
      </c>
      <c r="BJ14">
        <v>0.23986595297618135</v>
      </c>
      <c r="BK14">
        <v>0.34805122405428518</v>
      </c>
      <c r="BL14">
        <v>0.28953348033793463</v>
      </c>
      <c r="BM14">
        <v>149302</v>
      </c>
      <c r="BN14">
        <v>1.1742149115229064E-5</v>
      </c>
      <c r="BO14">
        <v>178</v>
      </c>
      <c r="BP14">
        <v>1.0064699241624912E-6</v>
      </c>
      <c r="BQ14">
        <v>18</v>
      </c>
      <c r="BR14">
        <v>49.48369534184544</v>
      </c>
      <c r="BS14">
        <v>212627</v>
      </c>
      <c r="BT14">
        <v>0.66776771263469481</v>
      </c>
      <c r="BU14">
        <v>0.22995193757423213</v>
      </c>
      <c r="BV14">
        <v>6.7864329803011741E-2</v>
      </c>
      <c r="BW14">
        <v>2.4291217684018783E-2</v>
      </c>
      <c r="BX14">
        <v>1.0124802304042536E-2</v>
      </c>
      <c r="BY14">
        <v>5.5941491839181833E-3</v>
      </c>
      <c r="BZ14">
        <v>5.625495025909053E-3</v>
      </c>
      <c r="CA14">
        <v>5.3538732394366201E-3</v>
      </c>
      <c r="CB14">
        <v>0.9380025903674919</v>
      </c>
    </row>
    <row r="15" spans="1:80" x14ac:dyDescent="0.3">
      <c r="A15">
        <v>7</v>
      </c>
      <c r="B15">
        <v>757620</v>
      </c>
      <c r="C15">
        <v>2250729</v>
      </c>
      <c r="D15">
        <v>174988</v>
      </c>
      <c r="E15">
        <v>3557</v>
      </c>
      <c r="F15">
        <v>171431</v>
      </c>
      <c r="G15">
        <v>3008349</v>
      </c>
      <c r="H15">
        <v>79172</v>
      </c>
      <c r="I15">
        <v>282876</v>
      </c>
      <c r="J15">
        <v>3183672</v>
      </c>
      <c r="K15">
        <v>41179</v>
      </c>
      <c r="L15">
        <v>12476</v>
      </c>
      <c r="M15">
        <v>1585199</v>
      </c>
      <c r="N15">
        <v>665530</v>
      </c>
      <c r="O15">
        <v>0.29569530583202153</v>
      </c>
      <c r="P15">
        <v>52181</v>
      </c>
      <c r="Q15">
        <v>82058</v>
      </c>
      <c r="R15">
        <v>12798</v>
      </c>
      <c r="S15">
        <v>635988</v>
      </c>
      <c r="T15">
        <v>10321</v>
      </c>
      <c r="U15">
        <v>395645</v>
      </c>
      <c r="V15">
        <v>134187</v>
      </c>
      <c r="W15">
        <v>29956</v>
      </c>
      <c r="X15">
        <v>4364</v>
      </c>
      <c r="Y15">
        <v>444</v>
      </c>
      <c r="Z15">
        <v>31872</v>
      </c>
      <c r="AA15">
        <v>27705</v>
      </c>
      <c r="AB15">
        <v>20776</v>
      </c>
      <c r="AC15">
        <v>13082</v>
      </c>
      <c r="AD15">
        <v>6674</v>
      </c>
      <c r="AE15">
        <v>748</v>
      </c>
      <c r="AF15">
        <v>57</v>
      </c>
      <c r="AG15">
        <v>20</v>
      </c>
      <c r="AH15">
        <v>335</v>
      </c>
      <c r="AI15">
        <v>0.15165957958318935</v>
      </c>
      <c r="AJ15">
        <v>50.128493080702597</v>
      </c>
      <c r="AK15">
        <v>414865</v>
      </c>
      <c r="AL15">
        <v>396327</v>
      </c>
      <c r="AM15">
        <v>443581</v>
      </c>
      <c r="AN15">
        <v>411026</v>
      </c>
      <c r="AO15">
        <v>278934</v>
      </c>
      <c r="AP15">
        <v>173384</v>
      </c>
      <c r="AQ15">
        <v>132612</v>
      </c>
      <c r="AR15">
        <v>1013454</v>
      </c>
      <c r="AS15">
        <v>426083</v>
      </c>
      <c r="AT15">
        <v>86113</v>
      </c>
      <c r="AU15">
        <v>87389</v>
      </c>
      <c r="AV15">
        <v>94857</v>
      </c>
      <c r="AW15">
        <v>141916</v>
      </c>
      <c r="AX15">
        <v>154682</v>
      </c>
      <c r="AY15">
        <v>103436</v>
      </c>
      <c r="AZ15">
        <v>50881</v>
      </c>
      <c r="BA15">
        <v>32369</v>
      </c>
      <c r="BB15">
        <v>355764</v>
      </c>
      <c r="BC15">
        <v>127520</v>
      </c>
      <c r="BD15">
        <v>0.2106444265001868</v>
      </c>
      <c r="BE15">
        <v>0.23934024177005353</v>
      </c>
      <c r="BF15">
        <v>0.31993254895949103</v>
      </c>
      <c r="BG15">
        <v>0.37633142428946098</v>
      </c>
      <c r="BH15">
        <v>0.37082607355144942</v>
      </c>
      <c r="BI15">
        <v>0.29345845060674575</v>
      </c>
      <c r="BJ15">
        <v>0.244088016167466</v>
      </c>
      <c r="BK15">
        <v>0.35104109313298876</v>
      </c>
      <c r="BL15">
        <v>0.29928441172259868</v>
      </c>
      <c r="BM15">
        <v>175323</v>
      </c>
      <c r="BN15">
        <v>1.096947195953661E-5</v>
      </c>
      <c r="BO15">
        <v>211</v>
      </c>
      <c r="BP15">
        <v>1.9944494471884744E-6</v>
      </c>
      <c r="BQ15">
        <v>24</v>
      </c>
      <c r="BR15">
        <v>49.655084735052888</v>
      </c>
      <c r="BS15">
        <v>207591</v>
      </c>
      <c r="BT15">
        <v>0.64316802190445388</v>
      </c>
      <c r="BU15">
        <v>0.24355465958583131</v>
      </c>
      <c r="BV15">
        <v>7.6322579189264411E-2</v>
      </c>
      <c r="BW15">
        <v>2.6246229530393184E-2</v>
      </c>
      <c r="BX15">
        <v>1.0708509790057243E-2</v>
      </c>
      <c r="BY15">
        <v>5.8580459373366598E-3</v>
      </c>
      <c r="BZ15">
        <v>5.8342606601630926E-3</v>
      </c>
      <c r="CA15">
        <v>5.2313952096832098E-3</v>
      </c>
      <c r="CB15">
        <v>0.9370239950946222</v>
      </c>
    </row>
    <row r="16" spans="1:80" x14ac:dyDescent="0.3">
      <c r="A16">
        <v>8</v>
      </c>
      <c r="B16">
        <v>758777</v>
      </c>
      <c r="C16">
        <v>2278254</v>
      </c>
      <c r="D16">
        <v>200884</v>
      </c>
      <c r="E16">
        <v>4085</v>
      </c>
      <c r="F16">
        <v>196799</v>
      </c>
      <c r="G16">
        <v>3037031</v>
      </c>
      <c r="H16">
        <v>92224</v>
      </c>
      <c r="I16">
        <v>324492</v>
      </c>
      <c r="J16">
        <v>3238340</v>
      </c>
      <c r="K16">
        <v>41616</v>
      </c>
      <c r="L16">
        <v>13052</v>
      </c>
      <c r="M16">
        <v>1597357</v>
      </c>
      <c r="N16">
        <v>680897</v>
      </c>
      <c r="O16">
        <v>0.29886790498337762</v>
      </c>
      <c r="P16">
        <v>60450</v>
      </c>
      <c r="Q16">
        <v>95285</v>
      </c>
      <c r="R16">
        <v>13227</v>
      </c>
      <c r="S16">
        <v>646487</v>
      </c>
      <c r="T16">
        <v>10499</v>
      </c>
      <c r="U16">
        <v>389922</v>
      </c>
      <c r="V16">
        <v>143975</v>
      </c>
      <c r="W16">
        <v>35560</v>
      </c>
      <c r="X16">
        <v>5776</v>
      </c>
      <c r="Y16">
        <v>690</v>
      </c>
      <c r="Z16">
        <v>32557</v>
      </c>
      <c r="AA16">
        <v>29176</v>
      </c>
      <c r="AB16">
        <v>21766</v>
      </c>
      <c r="AC16">
        <v>13450</v>
      </c>
      <c r="AD16">
        <v>7065</v>
      </c>
      <c r="AE16">
        <v>872</v>
      </c>
      <c r="AF16">
        <v>64</v>
      </c>
      <c r="AG16">
        <v>24</v>
      </c>
      <c r="AH16">
        <v>425</v>
      </c>
      <c r="AI16">
        <v>0.15417016083196136</v>
      </c>
      <c r="AJ16">
        <v>50.422658639999881</v>
      </c>
      <c r="AK16">
        <v>419003</v>
      </c>
      <c r="AL16">
        <v>395698</v>
      </c>
      <c r="AM16">
        <v>441446</v>
      </c>
      <c r="AN16">
        <v>419554</v>
      </c>
      <c r="AO16">
        <v>291906</v>
      </c>
      <c r="AP16">
        <v>175850</v>
      </c>
      <c r="AQ16">
        <v>134797</v>
      </c>
      <c r="AR16">
        <v>1028312</v>
      </c>
      <c r="AS16">
        <v>435241</v>
      </c>
      <c r="AT16">
        <v>86296</v>
      </c>
      <c r="AU16">
        <v>88853</v>
      </c>
      <c r="AV16">
        <v>93628</v>
      </c>
      <c r="AW16">
        <v>140552</v>
      </c>
      <c r="AX16">
        <v>160157</v>
      </c>
      <c r="AY16">
        <v>109708</v>
      </c>
      <c r="AZ16">
        <v>54576</v>
      </c>
      <c r="BA16">
        <v>33423</v>
      </c>
      <c r="BB16">
        <v>363823</v>
      </c>
      <c r="BC16">
        <v>134593</v>
      </c>
      <c r="BD16">
        <v>0.21205814755502944</v>
      </c>
      <c r="BE16">
        <v>0.23661479208891628</v>
      </c>
      <c r="BF16">
        <v>0.31839001825817881</v>
      </c>
      <c r="BG16">
        <v>0.38173155303012246</v>
      </c>
      <c r="BH16">
        <v>0.37583331620453159</v>
      </c>
      <c r="BI16">
        <v>0.31035541654819448</v>
      </c>
      <c r="BJ16">
        <v>0.24795062204648471</v>
      </c>
      <c r="BK16">
        <v>0.35380604330203286</v>
      </c>
      <c r="BL16">
        <v>0.30923787051311802</v>
      </c>
      <c r="BM16">
        <v>201309</v>
      </c>
      <c r="BN16">
        <v>1.2512219993803158E-5</v>
      </c>
      <c r="BO16">
        <v>249</v>
      </c>
      <c r="BP16">
        <v>1.6463447360267314E-6</v>
      </c>
      <c r="BQ16">
        <v>29</v>
      </c>
      <c r="BR16">
        <v>49.824649545293674</v>
      </c>
      <c r="BS16">
        <v>203573</v>
      </c>
      <c r="BT16">
        <v>0.62135021332858775</v>
      </c>
      <c r="BU16">
        <v>0.25465741679008497</v>
      </c>
      <c r="BV16">
        <v>8.4310752319700213E-2</v>
      </c>
      <c r="BW16">
        <v>2.8276149113814958E-2</v>
      </c>
      <c r="BX16">
        <v>1.1405468447812078E-2</v>
      </c>
      <c r="BY16">
        <v>6.0954877924539186E-3</v>
      </c>
      <c r="BZ16">
        <v>5.749128919860627E-3</v>
      </c>
      <c r="CA16">
        <v>5.4949523112489693E-3</v>
      </c>
      <c r="CB16">
        <v>0.93606028583466316</v>
      </c>
    </row>
    <row r="17" spans="1:80" x14ac:dyDescent="0.3">
      <c r="A17">
        <v>9</v>
      </c>
      <c r="B17">
        <v>759092</v>
      </c>
      <c r="C17">
        <v>2307000</v>
      </c>
      <c r="D17">
        <v>226807</v>
      </c>
      <c r="E17">
        <v>4605</v>
      </c>
      <c r="F17">
        <v>222202</v>
      </c>
      <c r="G17">
        <v>3066092</v>
      </c>
      <c r="H17">
        <v>105504</v>
      </c>
      <c r="I17">
        <v>366297</v>
      </c>
      <c r="J17">
        <v>3293425</v>
      </c>
      <c r="K17">
        <v>41805</v>
      </c>
      <c r="L17">
        <v>13280</v>
      </c>
      <c r="M17">
        <v>1610123</v>
      </c>
      <c r="N17">
        <v>696877</v>
      </c>
      <c r="O17">
        <v>0.30207065452969223</v>
      </c>
      <c r="P17">
        <v>69016</v>
      </c>
      <c r="Q17">
        <v>108916</v>
      </c>
      <c r="R17">
        <v>13631</v>
      </c>
      <c r="S17">
        <v>657503</v>
      </c>
      <c r="T17">
        <v>11016</v>
      </c>
      <c r="U17">
        <v>385499</v>
      </c>
      <c r="V17">
        <v>152923</v>
      </c>
      <c r="W17">
        <v>41032</v>
      </c>
      <c r="X17">
        <v>7363</v>
      </c>
      <c r="Y17">
        <v>988</v>
      </c>
      <c r="Z17">
        <v>33356</v>
      </c>
      <c r="AA17">
        <v>30356</v>
      </c>
      <c r="AB17">
        <v>22889</v>
      </c>
      <c r="AC17">
        <v>13955</v>
      </c>
      <c r="AD17">
        <v>7433</v>
      </c>
      <c r="AE17">
        <v>983</v>
      </c>
      <c r="AF17">
        <v>72</v>
      </c>
      <c r="AG17">
        <v>28</v>
      </c>
      <c r="AH17">
        <v>526</v>
      </c>
      <c r="AI17">
        <v>0.15651542524721004</v>
      </c>
      <c r="AJ17">
        <v>50.702996368082175</v>
      </c>
      <c r="AK17">
        <v>422749</v>
      </c>
      <c r="AL17">
        <v>395893</v>
      </c>
      <c r="AM17">
        <v>438892</v>
      </c>
      <c r="AN17">
        <v>428901</v>
      </c>
      <c r="AO17">
        <v>304447</v>
      </c>
      <c r="AP17">
        <v>179129</v>
      </c>
      <c r="AQ17">
        <v>136989</v>
      </c>
      <c r="AR17">
        <v>1042855</v>
      </c>
      <c r="AS17">
        <v>445503</v>
      </c>
      <c r="AT17">
        <v>85294</v>
      </c>
      <c r="AU17">
        <v>90402</v>
      </c>
      <c r="AV17">
        <v>92192</v>
      </c>
      <c r="AW17">
        <v>139192</v>
      </c>
      <c r="AX17">
        <v>165818</v>
      </c>
      <c r="AY17">
        <v>116390</v>
      </c>
      <c r="AZ17">
        <v>58363</v>
      </c>
      <c r="BA17">
        <v>34520</v>
      </c>
      <c r="BB17">
        <v>372298</v>
      </c>
      <c r="BC17">
        <v>141985</v>
      </c>
      <c r="BD17">
        <v>0.21384320246765812</v>
      </c>
      <c r="BE17">
        <v>0.23287100302354424</v>
      </c>
      <c r="BF17">
        <v>0.31714408100398278</v>
      </c>
      <c r="BG17">
        <v>0.38661136252888195</v>
      </c>
      <c r="BH17">
        <v>0.38229971062286705</v>
      </c>
      <c r="BI17">
        <v>0.32581547376471703</v>
      </c>
      <c r="BJ17">
        <v>0.25199103577659521</v>
      </c>
      <c r="BK17">
        <v>0.35699881575099129</v>
      </c>
      <c r="BL17">
        <v>0.3187071691997585</v>
      </c>
      <c r="BM17">
        <v>227333</v>
      </c>
      <c r="BN17">
        <v>1.1415182584214695E-5</v>
      </c>
      <c r="BO17">
        <v>284</v>
      </c>
      <c r="BP17">
        <v>2.2830365168429387E-6</v>
      </c>
      <c r="BQ17">
        <v>36</v>
      </c>
      <c r="BR17">
        <v>49.955989509700416</v>
      </c>
      <c r="BS17">
        <v>199995</v>
      </c>
      <c r="BT17">
        <v>0.60198133355562133</v>
      </c>
      <c r="BU17">
        <v>0.26340985981483023</v>
      </c>
      <c r="BV17">
        <v>9.186770797103741E-2</v>
      </c>
      <c r="BW17">
        <v>3.0638378600562809E-2</v>
      </c>
      <c r="BX17">
        <v>1.2102720057948185E-2</v>
      </c>
      <c r="BY17">
        <v>5.98307929473445E-3</v>
      </c>
      <c r="BZ17">
        <v>5.9991265198036858E-3</v>
      </c>
      <c r="CA17">
        <v>5.6835303312304112E-3</v>
      </c>
      <c r="CB17">
        <v>0.93507853126748719</v>
      </c>
    </row>
    <row r="18" spans="1:80" x14ac:dyDescent="0.3">
      <c r="A18">
        <v>10</v>
      </c>
      <c r="B18">
        <v>759814</v>
      </c>
      <c r="C18">
        <v>2334913</v>
      </c>
      <c r="D18">
        <v>252833</v>
      </c>
      <c r="E18">
        <v>5112</v>
      </c>
      <c r="F18">
        <v>247721</v>
      </c>
      <c r="G18">
        <v>3094727</v>
      </c>
      <c r="H18">
        <v>118713</v>
      </c>
      <c r="I18">
        <v>407868</v>
      </c>
      <c r="J18">
        <v>3348205</v>
      </c>
      <c r="K18">
        <v>41571</v>
      </c>
      <c r="L18">
        <v>13209</v>
      </c>
      <c r="M18">
        <v>1622098</v>
      </c>
      <c r="N18">
        <v>712815</v>
      </c>
      <c r="O18">
        <v>0.3052854645976103</v>
      </c>
      <c r="P18">
        <v>77761</v>
      </c>
      <c r="Q18">
        <v>122933</v>
      </c>
      <c r="R18">
        <v>14017</v>
      </c>
      <c r="S18">
        <v>668288</v>
      </c>
      <c r="T18">
        <v>10785</v>
      </c>
      <c r="U18">
        <v>382326</v>
      </c>
      <c r="V18">
        <v>160348</v>
      </c>
      <c r="W18">
        <v>46526</v>
      </c>
      <c r="X18">
        <v>9099</v>
      </c>
      <c r="Y18">
        <v>1353</v>
      </c>
      <c r="Z18">
        <v>33974</v>
      </c>
      <c r="AA18">
        <v>31682</v>
      </c>
      <c r="AB18">
        <v>23982</v>
      </c>
      <c r="AC18">
        <v>14583</v>
      </c>
      <c r="AD18">
        <v>7722</v>
      </c>
      <c r="AE18">
        <v>1121</v>
      </c>
      <c r="AF18">
        <v>65</v>
      </c>
      <c r="AG18">
        <v>34</v>
      </c>
      <c r="AH18">
        <v>645</v>
      </c>
      <c r="AI18">
        <v>0.15875507670293135</v>
      </c>
      <c r="AJ18">
        <v>50.984303080041805</v>
      </c>
      <c r="AK18">
        <v>426532</v>
      </c>
      <c r="AL18">
        <v>396510</v>
      </c>
      <c r="AM18">
        <v>436148</v>
      </c>
      <c r="AN18">
        <v>436658</v>
      </c>
      <c r="AO18">
        <v>316467</v>
      </c>
      <c r="AP18">
        <v>183542</v>
      </c>
      <c r="AQ18">
        <v>139056</v>
      </c>
      <c r="AR18">
        <v>1052776</v>
      </c>
      <c r="AS18">
        <v>459095</v>
      </c>
      <c r="AT18">
        <v>84021</v>
      </c>
      <c r="AU18">
        <v>91493</v>
      </c>
      <c r="AV18">
        <v>94599</v>
      </c>
      <c r="AW18">
        <v>137646</v>
      </c>
      <c r="AX18">
        <v>168104</v>
      </c>
      <c r="AY18">
        <v>122759</v>
      </c>
      <c r="AZ18">
        <v>62636</v>
      </c>
      <c r="BA18">
        <v>35578</v>
      </c>
      <c r="BB18">
        <v>376126</v>
      </c>
      <c r="BC18">
        <v>150597</v>
      </c>
      <c r="BD18">
        <v>0.21450442170810161</v>
      </c>
      <c r="BE18">
        <v>0.23857910267080276</v>
      </c>
      <c r="BF18">
        <v>0.31559470638407144</v>
      </c>
      <c r="BG18">
        <v>0.38497863316371167</v>
      </c>
      <c r="BH18">
        <v>0.38790458404825778</v>
      </c>
      <c r="BI18">
        <v>0.34126249032918898</v>
      </c>
      <c r="BJ18">
        <v>0.25585375675986655</v>
      </c>
      <c r="BK18">
        <v>0.35727068246236615</v>
      </c>
      <c r="BL18">
        <v>0.32803014626602339</v>
      </c>
      <c r="BM18">
        <v>253478</v>
      </c>
      <c r="BN18">
        <v>1.001703865962975E-5</v>
      </c>
      <c r="BO18">
        <v>315</v>
      </c>
      <c r="BP18">
        <v>2.5850422347431616E-6</v>
      </c>
      <c r="BQ18">
        <v>44</v>
      </c>
      <c r="BR18">
        <v>50.078780935641312</v>
      </c>
      <c r="BS18">
        <v>195104</v>
      </c>
      <c r="BT18">
        <v>0.58502378459657534</v>
      </c>
      <c r="BU18">
        <v>0.26985855718491558</v>
      </c>
      <c r="BV18">
        <v>9.9084451127396903E-2</v>
      </c>
      <c r="BW18">
        <v>3.3280166386778998E-2</v>
      </c>
      <c r="BX18">
        <v>1.2753040704333224E-2</v>
      </c>
      <c r="BY18">
        <v>6.1418493831420506E-3</v>
      </c>
      <c r="BZ18">
        <v>6.1869418862840085E-3</v>
      </c>
      <c r="CA18">
        <v>5.5737679265802382E-3</v>
      </c>
      <c r="CB18">
        <v>0.9340839764305241</v>
      </c>
    </row>
    <row r="19" spans="1:80" x14ac:dyDescent="0.3">
      <c r="A19">
        <v>11</v>
      </c>
      <c r="B19">
        <v>759566</v>
      </c>
      <c r="C19">
        <v>2360452</v>
      </c>
      <c r="D19">
        <v>278661</v>
      </c>
      <c r="E19">
        <v>5599</v>
      </c>
      <c r="F19">
        <v>273062</v>
      </c>
      <c r="G19">
        <v>3120018</v>
      </c>
      <c r="H19">
        <v>128820</v>
      </c>
      <c r="I19">
        <v>449001</v>
      </c>
      <c r="J19">
        <v>3399445</v>
      </c>
      <c r="K19">
        <v>41133</v>
      </c>
      <c r="L19">
        <v>10107</v>
      </c>
      <c r="M19">
        <v>1632270</v>
      </c>
      <c r="N19">
        <v>728182</v>
      </c>
      <c r="O19">
        <v>0.30849261073726558</v>
      </c>
      <c r="P19">
        <v>86630</v>
      </c>
      <c r="Q19">
        <v>137340</v>
      </c>
      <c r="R19">
        <v>14407</v>
      </c>
      <c r="S19">
        <v>678238</v>
      </c>
      <c r="T19">
        <v>9950</v>
      </c>
      <c r="U19">
        <v>379152</v>
      </c>
      <c r="V19">
        <v>167246</v>
      </c>
      <c r="W19">
        <v>51916</v>
      </c>
      <c r="X19">
        <v>10857</v>
      </c>
      <c r="Y19">
        <v>1744</v>
      </c>
      <c r="Z19">
        <v>34514</v>
      </c>
      <c r="AA19">
        <v>32963</v>
      </c>
      <c r="AB19">
        <v>25231</v>
      </c>
      <c r="AC19">
        <v>15005</v>
      </c>
      <c r="AD19">
        <v>8157</v>
      </c>
      <c r="AE19">
        <v>1279</v>
      </c>
      <c r="AF19">
        <v>75</v>
      </c>
      <c r="AG19">
        <v>43</v>
      </c>
      <c r="AH19">
        <v>766</v>
      </c>
      <c r="AI19">
        <v>0.16104078376010392</v>
      </c>
      <c r="AJ19">
        <v>51.30264274590693</v>
      </c>
      <c r="AK19">
        <v>429538</v>
      </c>
      <c r="AL19">
        <v>399189</v>
      </c>
      <c r="AM19">
        <v>431003</v>
      </c>
      <c r="AN19">
        <v>442613</v>
      </c>
      <c r="AO19">
        <v>327260</v>
      </c>
      <c r="AP19">
        <v>189802</v>
      </c>
      <c r="AQ19">
        <v>141047</v>
      </c>
      <c r="AR19">
        <v>1056212</v>
      </c>
      <c r="AS19">
        <v>475513</v>
      </c>
      <c r="AT19">
        <v>82360</v>
      </c>
      <c r="AU19">
        <v>92154</v>
      </c>
      <c r="AV19">
        <v>97281</v>
      </c>
      <c r="AW19">
        <v>135367</v>
      </c>
      <c r="AX19">
        <v>169903</v>
      </c>
      <c r="AY19">
        <v>129016</v>
      </c>
      <c r="AZ19">
        <v>67596</v>
      </c>
      <c r="BA19">
        <v>36865</v>
      </c>
      <c r="BB19">
        <v>377907</v>
      </c>
      <c r="BC19">
        <v>160840</v>
      </c>
      <c r="BD19">
        <v>0.21454213596934379</v>
      </c>
      <c r="BE19">
        <v>0.24369659484605036</v>
      </c>
      <c r="BF19">
        <v>0.31407437999271465</v>
      </c>
      <c r="BG19">
        <v>0.38386355574734587</v>
      </c>
      <c r="BH19">
        <v>0.3942308867567072</v>
      </c>
      <c r="BI19">
        <v>0.35613955595831448</v>
      </c>
      <c r="BJ19">
        <v>0.2613667784497366</v>
      </c>
      <c r="BK19">
        <v>0.35779464728671895</v>
      </c>
      <c r="BL19">
        <v>0.33824522147659475</v>
      </c>
      <c r="BM19">
        <v>279427</v>
      </c>
      <c r="BN19">
        <v>1.4422993713497807E-5</v>
      </c>
      <c r="BO19">
        <v>360</v>
      </c>
      <c r="BP19">
        <v>3.2051097141106237E-6</v>
      </c>
      <c r="BQ19">
        <v>54</v>
      </c>
      <c r="BR19">
        <v>50.253360129974261</v>
      </c>
      <c r="BS19">
        <v>189668</v>
      </c>
      <c r="BT19">
        <v>0.56917245127513638</v>
      </c>
      <c r="BU19">
        <v>0.27547211348610662</v>
      </c>
      <c r="BV19">
        <v>0.10614831071087048</v>
      </c>
      <c r="BW19">
        <v>3.5584113596180439E-2</v>
      </c>
      <c r="BX19">
        <v>1.3623010931706075E-2</v>
      </c>
      <c r="BY19">
        <v>5.9923231655297825E-3</v>
      </c>
      <c r="BZ19">
        <v>6.3174209263566605E-3</v>
      </c>
      <c r="CA19">
        <v>5.959499110329748E-3</v>
      </c>
      <c r="CB19">
        <v>0.93308257824992191</v>
      </c>
    </row>
    <row r="20" spans="1:80" x14ac:dyDescent="0.3">
      <c r="A20">
        <v>12</v>
      </c>
      <c r="B20">
        <v>759256</v>
      </c>
      <c r="C20">
        <v>2382655</v>
      </c>
      <c r="D20">
        <v>304741</v>
      </c>
      <c r="E20">
        <v>6065</v>
      </c>
      <c r="F20">
        <v>298676</v>
      </c>
      <c r="G20">
        <v>3141911</v>
      </c>
      <c r="H20">
        <v>136135</v>
      </c>
      <c r="I20">
        <v>489812</v>
      </c>
      <c r="J20">
        <v>3447571</v>
      </c>
      <c r="K20">
        <v>40811</v>
      </c>
      <c r="L20">
        <v>7315</v>
      </c>
      <c r="M20">
        <v>1639948</v>
      </c>
      <c r="N20">
        <v>742707</v>
      </c>
      <c r="O20">
        <v>0.31171403329479092</v>
      </c>
      <c r="P20">
        <v>95855</v>
      </c>
      <c r="Q20">
        <v>152027</v>
      </c>
      <c r="R20">
        <v>14687</v>
      </c>
      <c r="S20">
        <v>687454</v>
      </c>
      <c r="T20">
        <v>9216</v>
      </c>
      <c r="U20">
        <v>376160</v>
      </c>
      <c r="V20">
        <v>173377</v>
      </c>
      <c r="W20">
        <v>56948</v>
      </c>
      <c r="X20">
        <v>12771</v>
      </c>
      <c r="Y20">
        <v>2253</v>
      </c>
      <c r="Z20">
        <v>35031</v>
      </c>
      <c r="AA20">
        <v>34372</v>
      </c>
      <c r="AB20">
        <v>26166</v>
      </c>
      <c r="AC20">
        <v>15558</v>
      </c>
      <c r="AD20">
        <v>8533</v>
      </c>
      <c r="AE20">
        <v>1402</v>
      </c>
      <c r="AF20">
        <v>89</v>
      </c>
      <c r="AG20">
        <v>47</v>
      </c>
      <c r="AH20">
        <v>919</v>
      </c>
      <c r="AI20">
        <v>0.16318413587053845</v>
      </c>
      <c r="AJ20">
        <v>51.616014121315672</v>
      </c>
      <c r="AK20">
        <v>430742</v>
      </c>
      <c r="AL20">
        <v>403480</v>
      </c>
      <c r="AM20">
        <v>423707</v>
      </c>
      <c r="AN20">
        <v>447085</v>
      </c>
      <c r="AO20">
        <v>338487</v>
      </c>
      <c r="AP20">
        <v>196461</v>
      </c>
      <c r="AQ20">
        <v>142693</v>
      </c>
      <c r="AR20">
        <v>1057292</v>
      </c>
      <c r="AS20">
        <v>491141</v>
      </c>
      <c r="AT20">
        <v>81052</v>
      </c>
      <c r="AU20">
        <v>92371</v>
      </c>
      <c r="AV20">
        <v>100477</v>
      </c>
      <c r="AW20">
        <v>132312</v>
      </c>
      <c r="AX20">
        <v>171319</v>
      </c>
      <c r="AY20">
        <v>135460</v>
      </c>
      <c r="AZ20">
        <v>72807</v>
      </c>
      <c r="BA20">
        <v>37961</v>
      </c>
      <c r="BB20">
        <v>378830</v>
      </c>
      <c r="BC20">
        <v>171029</v>
      </c>
      <c r="BD20">
        <v>0.21444623463697526</v>
      </c>
      <c r="BE20">
        <v>0.24902597402597404</v>
      </c>
      <c r="BF20">
        <v>0.31227239578293492</v>
      </c>
      <c r="BG20">
        <v>0.38319111578335213</v>
      </c>
      <c r="BH20">
        <v>0.40019262187321819</v>
      </c>
      <c r="BI20">
        <v>0.37059263670652193</v>
      </c>
      <c r="BJ20">
        <v>0.26603267153959897</v>
      </c>
      <c r="BK20">
        <v>0.35830215304759705</v>
      </c>
      <c r="BL20">
        <v>0.34822790196705222</v>
      </c>
      <c r="BM20">
        <v>305660</v>
      </c>
      <c r="BN20">
        <v>1.782354751614543E-5</v>
      </c>
      <c r="BO20">
        <v>416</v>
      </c>
      <c r="BP20">
        <v>3.5010539763857093E-6</v>
      </c>
      <c r="BQ20">
        <v>65</v>
      </c>
      <c r="BR20">
        <v>50.424215759251382</v>
      </c>
      <c r="BS20">
        <v>184000</v>
      </c>
      <c r="BT20">
        <v>0.55478709983822849</v>
      </c>
      <c r="BU20">
        <v>0.28029909507818057</v>
      </c>
      <c r="BV20">
        <v>0.11213906679853043</v>
      </c>
      <c r="BW20">
        <v>3.8222051920682058E-2</v>
      </c>
      <c r="BX20">
        <v>1.4552686364378434E-2</v>
      </c>
      <c r="BY20">
        <v>6.2417438044069804E-3</v>
      </c>
      <c r="BZ20">
        <v>6.4963849001828224E-3</v>
      </c>
      <c r="CA20">
        <v>5.6416303027709358E-3</v>
      </c>
      <c r="CB20">
        <v>0.93206732774453827</v>
      </c>
    </row>
    <row r="21" spans="1:80" x14ac:dyDescent="0.3">
      <c r="A21">
        <v>13</v>
      </c>
      <c r="B21">
        <v>759251</v>
      </c>
      <c r="C21">
        <v>2403715</v>
      </c>
      <c r="D21">
        <v>331565</v>
      </c>
      <c r="E21">
        <v>6544</v>
      </c>
      <c r="F21">
        <v>325021</v>
      </c>
      <c r="G21">
        <v>3162966</v>
      </c>
      <c r="H21">
        <v>143803</v>
      </c>
      <c r="I21">
        <v>530163</v>
      </c>
      <c r="J21">
        <v>3495590</v>
      </c>
      <c r="K21">
        <v>40351</v>
      </c>
      <c r="L21">
        <v>7668</v>
      </c>
      <c r="M21">
        <v>1646212</v>
      </c>
      <c r="N21">
        <v>757503</v>
      </c>
      <c r="O21">
        <v>0.31513844195339297</v>
      </c>
      <c r="P21">
        <v>105400</v>
      </c>
      <c r="Q21">
        <v>167139</v>
      </c>
      <c r="R21">
        <v>15112</v>
      </c>
      <c r="S21">
        <v>696823</v>
      </c>
      <c r="T21">
        <v>9369</v>
      </c>
      <c r="U21">
        <v>374286</v>
      </c>
      <c r="V21">
        <v>178686</v>
      </c>
      <c r="W21">
        <v>61868</v>
      </c>
      <c r="X21">
        <v>14687</v>
      </c>
      <c r="Y21">
        <v>2792</v>
      </c>
      <c r="Z21">
        <v>35515</v>
      </c>
      <c r="AA21">
        <v>35561</v>
      </c>
      <c r="AB21">
        <v>27316</v>
      </c>
      <c r="AC21">
        <v>16162</v>
      </c>
      <c r="AD21">
        <v>8867</v>
      </c>
      <c r="AE21">
        <v>1610</v>
      </c>
      <c r="AF21">
        <v>94</v>
      </c>
      <c r="AG21">
        <v>59</v>
      </c>
      <c r="AH21">
        <v>1059</v>
      </c>
      <c r="AI21">
        <v>0.16525875145048929</v>
      </c>
      <c r="AJ21">
        <v>51.930864960270782</v>
      </c>
      <c r="AK21">
        <v>431889</v>
      </c>
      <c r="AL21">
        <v>407036</v>
      </c>
      <c r="AM21">
        <v>416750</v>
      </c>
      <c r="AN21">
        <v>449853</v>
      </c>
      <c r="AO21">
        <v>351192</v>
      </c>
      <c r="AP21">
        <v>202316</v>
      </c>
      <c r="AQ21">
        <v>144679</v>
      </c>
      <c r="AR21">
        <v>1057792</v>
      </c>
      <c r="AS21">
        <v>506998</v>
      </c>
      <c r="AT21">
        <v>80175</v>
      </c>
      <c r="AU21">
        <v>93080</v>
      </c>
      <c r="AV21">
        <v>103201</v>
      </c>
      <c r="AW21">
        <v>129273</v>
      </c>
      <c r="AX21">
        <v>172203</v>
      </c>
      <c r="AY21">
        <v>142570</v>
      </c>
      <c r="AZ21">
        <v>77843</v>
      </c>
      <c r="BA21">
        <v>39333</v>
      </c>
      <c r="BB21">
        <v>379728</v>
      </c>
      <c r="BC21">
        <v>181494</v>
      </c>
      <c r="BD21">
        <v>0.21551833920289704</v>
      </c>
      <c r="BE21">
        <v>0.25354268418518267</v>
      </c>
      <c r="BF21">
        <v>0.31019316136772646</v>
      </c>
      <c r="BG21">
        <v>0.3827983808043961</v>
      </c>
      <c r="BH21">
        <v>0.40596027244356364</v>
      </c>
      <c r="BI21">
        <v>0.38475948516182606</v>
      </c>
      <c r="BJ21">
        <v>0.27186391943543986</v>
      </c>
      <c r="BK21">
        <v>0.3589817279767667</v>
      </c>
      <c r="BL21">
        <v>0.35797774350194678</v>
      </c>
      <c r="BM21">
        <v>332624</v>
      </c>
      <c r="BN21">
        <v>1.6756424191723844E-5</v>
      </c>
      <c r="BO21">
        <v>469</v>
      </c>
      <c r="BP21">
        <v>4.7423842052048616E-6</v>
      </c>
      <c r="BQ21">
        <v>80</v>
      </c>
      <c r="BR21">
        <v>50.608732359746291</v>
      </c>
      <c r="BS21">
        <v>179197</v>
      </c>
      <c r="BT21">
        <v>0.54225130335829785</v>
      </c>
      <c r="BU21">
        <v>0.28349300023817714</v>
      </c>
      <c r="BV21">
        <v>0.11800883901871013</v>
      </c>
      <c r="BW21">
        <v>4.0819594040278399E-2</v>
      </c>
      <c r="BX21">
        <v>1.5427263344536481E-2</v>
      </c>
      <c r="BY21">
        <v>6.1566886193640674E-3</v>
      </c>
      <c r="BZ21">
        <v>6.6835679082578757E-3</v>
      </c>
      <c r="CA21">
        <v>5.9511277064740534E-3</v>
      </c>
      <c r="CB21">
        <v>0.93097763228551367</v>
      </c>
    </row>
    <row r="22" spans="1:80" x14ac:dyDescent="0.3">
      <c r="A22">
        <v>14</v>
      </c>
      <c r="B22">
        <v>760104</v>
      </c>
      <c r="C22">
        <v>2424110</v>
      </c>
      <c r="D22">
        <v>358780</v>
      </c>
      <c r="E22">
        <v>6987</v>
      </c>
      <c r="F22">
        <v>351793</v>
      </c>
      <c r="G22">
        <v>3184214</v>
      </c>
      <c r="H22">
        <v>151648</v>
      </c>
      <c r="I22">
        <v>570984</v>
      </c>
      <c r="J22">
        <v>3544256</v>
      </c>
      <c r="K22">
        <v>40821</v>
      </c>
      <c r="L22">
        <v>7845</v>
      </c>
      <c r="M22">
        <v>1651778</v>
      </c>
      <c r="N22">
        <v>772332</v>
      </c>
      <c r="O22">
        <v>0.31860435376282431</v>
      </c>
      <c r="P22">
        <v>115341</v>
      </c>
      <c r="Q22">
        <v>182807</v>
      </c>
      <c r="R22">
        <v>15668</v>
      </c>
      <c r="S22">
        <v>706128</v>
      </c>
      <c r="T22">
        <v>9305</v>
      </c>
      <c r="U22">
        <v>373229</v>
      </c>
      <c r="V22">
        <v>183643</v>
      </c>
      <c r="W22">
        <v>66497</v>
      </c>
      <c r="X22">
        <v>16560</v>
      </c>
      <c r="Y22">
        <v>3376</v>
      </c>
      <c r="Z22">
        <v>35983</v>
      </c>
      <c r="AA22">
        <v>36716</v>
      </c>
      <c r="AB22">
        <v>28332</v>
      </c>
      <c r="AC22">
        <v>16889</v>
      </c>
      <c r="AD22">
        <v>9186</v>
      </c>
      <c r="AE22">
        <v>1751</v>
      </c>
      <c r="AF22">
        <v>101</v>
      </c>
      <c r="AG22">
        <v>69</v>
      </c>
      <c r="AH22">
        <v>1262</v>
      </c>
      <c r="AI22">
        <v>0.16706157455601994</v>
      </c>
      <c r="AJ22">
        <v>52.239670245438489</v>
      </c>
      <c r="AK22">
        <v>432218</v>
      </c>
      <c r="AL22">
        <v>411032</v>
      </c>
      <c r="AM22">
        <v>411022</v>
      </c>
      <c r="AN22">
        <v>450630</v>
      </c>
      <c r="AO22">
        <v>363627</v>
      </c>
      <c r="AP22">
        <v>208633</v>
      </c>
      <c r="AQ22">
        <v>146948</v>
      </c>
      <c r="AR22">
        <v>1058047</v>
      </c>
      <c r="AS22">
        <v>522813</v>
      </c>
      <c r="AT22">
        <v>78896</v>
      </c>
      <c r="AU22">
        <v>93632</v>
      </c>
      <c r="AV22">
        <v>105786</v>
      </c>
      <c r="AW22">
        <v>126627</v>
      </c>
      <c r="AX22">
        <v>172522</v>
      </c>
      <c r="AY22">
        <v>150035</v>
      </c>
      <c r="AZ22">
        <v>82996</v>
      </c>
      <c r="BA22">
        <v>40734</v>
      </c>
      <c r="BB22">
        <v>380718</v>
      </c>
      <c r="BC22">
        <v>192196</v>
      </c>
      <c r="BD22">
        <v>0.21663142210643702</v>
      </c>
      <c r="BE22">
        <v>0.25736682302107866</v>
      </c>
      <c r="BF22">
        <v>0.30807839969636663</v>
      </c>
      <c r="BG22">
        <v>0.38284623748973662</v>
      </c>
      <c r="BH22">
        <v>0.41260687462702167</v>
      </c>
      <c r="BI22">
        <v>0.39780859212109304</v>
      </c>
      <c r="BJ22">
        <v>0.27720009799384815</v>
      </c>
      <c r="BK22">
        <v>0.35983089598099138</v>
      </c>
      <c r="BL22">
        <v>0.36761901482939408</v>
      </c>
      <c r="BM22">
        <v>360042</v>
      </c>
      <c r="BN22">
        <v>2.1355348604082515E-5</v>
      </c>
      <c r="BO22">
        <v>537</v>
      </c>
      <c r="BP22">
        <v>5.0247879068429449E-6</v>
      </c>
      <c r="BQ22">
        <v>96</v>
      </c>
      <c r="BR22">
        <v>50.751624337872997</v>
      </c>
      <c r="BS22">
        <v>175211</v>
      </c>
      <c r="BT22">
        <v>0.53116064022969556</v>
      </c>
      <c r="BU22">
        <v>0.2860278474736212</v>
      </c>
      <c r="BV22">
        <v>0.1230888447854457</v>
      </c>
      <c r="BW22">
        <v>4.3417085166229455E-2</v>
      </c>
      <c r="BX22">
        <v>1.6305582345008056E-2</v>
      </c>
      <c r="BY22">
        <v>6.3124814705010374E-3</v>
      </c>
      <c r="BZ22">
        <v>6.935514569687066E-3</v>
      </c>
      <c r="CA22">
        <v>6.0747377670993651E-3</v>
      </c>
      <c r="CB22">
        <v>0.92986357730881508</v>
      </c>
    </row>
    <row r="23" spans="1:80" x14ac:dyDescent="0.3">
      <c r="A23">
        <v>15</v>
      </c>
      <c r="B23">
        <v>761704</v>
      </c>
      <c r="C23">
        <v>2443368</v>
      </c>
      <c r="D23">
        <v>386739</v>
      </c>
      <c r="E23">
        <v>7434</v>
      </c>
      <c r="F23">
        <v>379305</v>
      </c>
      <c r="G23">
        <v>3205072</v>
      </c>
      <c r="H23">
        <v>159625</v>
      </c>
      <c r="I23">
        <v>612036</v>
      </c>
      <c r="J23">
        <v>3593285</v>
      </c>
      <c r="K23">
        <v>41052</v>
      </c>
      <c r="L23">
        <v>7977</v>
      </c>
      <c r="M23">
        <v>1656704</v>
      </c>
      <c r="N23">
        <v>786664</v>
      </c>
      <c r="O23">
        <v>0.32195886988779421</v>
      </c>
      <c r="P23">
        <v>125845</v>
      </c>
      <c r="Q23">
        <v>198701</v>
      </c>
      <c r="R23">
        <v>15894</v>
      </c>
      <c r="S23">
        <v>715282</v>
      </c>
      <c r="T23">
        <v>9154</v>
      </c>
      <c r="U23">
        <v>372077</v>
      </c>
      <c r="V23">
        <v>188202</v>
      </c>
      <c r="W23">
        <v>70933</v>
      </c>
      <c r="X23">
        <v>18553</v>
      </c>
      <c r="Y23">
        <v>4052</v>
      </c>
      <c r="Z23">
        <v>36472</v>
      </c>
      <c r="AA23">
        <v>37681</v>
      </c>
      <c r="AB23">
        <v>29573</v>
      </c>
      <c r="AC23">
        <v>17414</v>
      </c>
      <c r="AD23">
        <v>9592</v>
      </c>
      <c r="AE23">
        <v>1929</v>
      </c>
      <c r="AF23">
        <v>109</v>
      </c>
      <c r="AG23">
        <v>77</v>
      </c>
      <c r="AH23">
        <v>1474</v>
      </c>
      <c r="AI23">
        <v>0.16887387753856792</v>
      </c>
      <c r="AJ23">
        <v>52.55164085301984</v>
      </c>
      <c r="AK23">
        <v>432024</v>
      </c>
      <c r="AL23">
        <v>415328</v>
      </c>
      <c r="AM23">
        <v>407998</v>
      </c>
      <c r="AN23">
        <v>448234</v>
      </c>
      <c r="AO23">
        <v>372764</v>
      </c>
      <c r="AP23">
        <v>218212</v>
      </c>
      <c r="AQ23">
        <v>148808</v>
      </c>
      <c r="AR23">
        <v>1057316</v>
      </c>
      <c r="AS23">
        <v>538700</v>
      </c>
      <c r="AT23">
        <v>78045</v>
      </c>
      <c r="AU23">
        <v>93789</v>
      </c>
      <c r="AV23">
        <v>108458</v>
      </c>
      <c r="AW23">
        <v>125024</v>
      </c>
      <c r="AX23">
        <v>171817</v>
      </c>
      <c r="AY23">
        <v>156029</v>
      </c>
      <c r="AZ23">
        <v>88038</v>
      </c>
      <c r="BA23">
        <v>43509</v>
      </c>
      <c r="BB23">
        <v>381362</v>
      </c>
      <c r="BC23">
        <v>203055</v>
      </c>
      <c r="BD23">
        <v>0.21709210599411144</v>
      </c>
      <c r="BE23">
        <v>0.26113818475999689</v>
      </c>
      <c r="BF23">
        <v>0.30643287467095426</v>
      </c>
      <c r="BG23">
        <v>0.38331987310199583</v>
      </c>
      <c r="BH23">
        <v>0.41857314547542146</v>
      </c>
      <c r="BI23">
        <v>0.40345168918299634</v>
      </c>
      <c r="BJ23">
        <v>0.29238347400677384</v>
      </c>
      <c r="BK23">
        <v>0.36068876286748713</v>
      </c>
      <c r="BL23">
        <v>0.37693521440504918</v>
      </c>
      <c r="BM23">
        <v>388213</v>
      </c>
      <c r="BN23">
        <v>2.3712415820923836E-5</v>
      </c>
      <c r="BO23">
        <v>613</v>
      </c>
      <c r="BP23">
        <v>4.6800820699191785E-6</v>
      </c>
      <c r="BQ23">
        <v>111</v>
      </c>
      <c r="BR23">
        <v>50.924902641119985</v>
      </c>
      <c r="BS23">
        <v>171062</v>
      </c>
      <c r="BT23">
        <v>0.52074376488912744</v>
      </c>
      <c r="BU23">
        <v>0.28791445786050329</v>
      </c>
      <c r="BV23">
        <v>0.12810672118631214</v>
      </c>
      <c r="BW23">
        <v>4.5844172894236049E-2</v>
      </c>
      <c r="BX23">
        <v>1.7390883169821132E-2</v>
      </c>
      <c r="BY23">
        <v>6.4070185707946637E-3</v>
      </c>
      <c r="BZ23">
        <v>6.9268609442300682E-3</v>
      </c>
      <c r="CA23">
        <v>6.1288159787181119E-3</v>
      </c>
      <c r="CB23">
        <v>0.92877448234566962</v>
      </c>
    </row>
    <row r="24" spans="1:80" x14ac:dyDescent="0.3">
      <c r="A24">
        <v>16</v>
      </c>
      <c r="B24">
        <v>763772</v>
      </c>
      <c r="C24">
        <v>2462447</v>
      </c>
      <c r="D24">
        <v>414939</v>
      </c>
      <c r="E24">
        <v>7848</v>
      </c>
      <c r="F24">
        <v>407091</v>
      </c>
      <c r="G24">
        <v>3226219</v>
      </c>
      <c r="H24">
        <v>168698</v>
      </c>
      <c r="I24">
        <v>652531</v>
      </c>
      <c r="J24">
        <v>3642853</v>
      </c>
      <c r="K24">
        <v>40495</v>
      </c>
      <c r="L24">
        <v>9073</v>
      </c>
      <c r="M24">
        <v>1661187</v>
      </c>
      <c r="N24">
        <v>801260</v>
      </c>
      <c r="O24">
        <v>0.32539177492957211</v>
      </c>
      <c r="P24">
        <v>136573</v>
      </c>
      <c r="Q24">
        <v>214906</v>
      </c>
      <c r="R24">
        <v>16205</v>
      </c>
      <c r="S24">
        <v>724622</v>
      </c>
      <c r="T24">
        <v>9340</v>
      </c>
      <c r="U24">
        <v>371754</v>
      </c>
      <c r="V24">
        <v>192408</v>
      </c>
      <c r="W24">
        <v>74928</v>
      </c>
      <c r="X24">
        <v>20666</v>
      </c>
      <c r="Y24">
        <v>4744</v>
      </c>
      <c r="Z24">
        <v>36979</v>
      </c>
      <c r="AA24">
        <v>38695</v>
      </c>
      <c r="AB24">
        <v>30721</v>
      </c>
      <c r="AC24">
        <v>18099</v>
      </c>
      <c r="AD24">
        <v>9941</v>
      </c>
      <c r="AE24">
        <v>2113</v>
      </c>
      <c r="AF24">
        <v>122</v>
      </c>
      <c r="AG24">
        <v>90</v>
      </c>
      <c r="AH24">
        <v>1695</v>
      </c>
      <c r="AI24">
        <v>0.17068117714599507</v>
      </c>
      <c r="AJ24">
        <v>52.859815790130547</v>
      </c>
      <c r="AK24">
        <v>430739</v>
      </c>
      <c r="AL24">
        <v>419519</v>
      </c>
      <c r="AM24">
        <v>406221</v>
      </c>
      <c r="AN24">
        <v>444730</v>
      </c>
      <c r="AO24">
        <v>380099</v>
      </c>
      <c r="AP24">
        <v>230172</v>
      </c>
      <c r="AQ24">
        <v>150967</v>
      </c>
      <c r="AR24">
        <v>1056873</v>
      </c>
      <c r="AS24">
        <v>555316</v>
      </c>
      <c r="AT24">
        <v>78376</v>
      </c>
      <c r="AU24">
        <v>93942</v>
      </c>
      <c r="AV24">
        <v>110874</v>
      </c>
      <c r="AW24">
        <v>123979</v>
      </c>
      <c r="AX24">
        <v>170517</v>
      </c>
      <c r="AY24">
        <v>161333</v>
      </c>
      <c r="AZ24">
        <v>94196</v>
      </c>
      <c r="BA24">
        <v>46419</v>
      </c>
      <c r="BB24">
        <v>382070</v>
      </c>
      <c r="BC24">
        <v>214374</v>
      </c>
      <c r="BD24">
        <v>0.2180949484490608</v>
      </c>
      <c r="BE24">
        <v>0.26428838741511113</v>
      </c>
      <c r="BF24">
        <v>0.3052008635693379</v>
      </c>
      <c r="BG24">
        <v>0.3834169046387696</v>
      </c>
      <c r="BH24">
        <v>0.42444994593513796</v>
      </c>
      <c r="BI24">
        <v>0.40924178440470604</v>
      </c>
      <c r="BJ24">
        <v>0.3074777931600946</v>
      </c>
      <c r="BK24">
        <v>0.36150985028475513</v>
      </c>
      <c r="BL24">
        <v>0.38603966030152204</v>
      </c>
      <c r="BM24">
        <v>416634</v>
      </c>
      <c r="BN24">
        <v>2.3866947656064265E-5</v>
      </c>
      <c r="BO24">
        <v>690</v>
      </c>
      <c r="BP24">
        <v>7.1290882609023131E-6</v>
      </c>
      <c r="BQ24">
        <v>134</v>
      </c>
      <c r="BR24">
        <v>51.087135578904331</v>
      </c>
      <c r="BS24">
        <v>167573</v>
      </c>
      <c r="BT24">
        <v>0.51159731392416152</v>
      </c>
      <c r="BU24">
        <v>0.28926383247698501</v>
      </c>
      <c r="BV24">
        <v>0.13223729089350197</v>
      </c>
      <c r="BW24">
        <v>4.8520843372739958E-2</v>
      </c>
      <c r="BX24">
        <v>1.8380719332611539E-2</v>
      </c>
      <c r="BY24">
        <v>6.5074365663128136E-3</v>
      </c>
      <c r="BZ24">
        <v>7.0897149189553801E-3</v>
      </c>
      <c r="CA24">
        <v>6.0940205297160674E-3</v>
      </c>
      <c r="CB24">
        <v>0.92764872347303462</v>
      </c>
    </row>
    <row r="25" spans="1:80" x14ac:dyDescent="0.3">
      <c r="A25">
        <v>17</v>
      </c>
      <c r="B25">
        <v>765203</v>
      </c>
      <c r="C25">
        <v>2481481</v>
      </c>
      <c r="D25">
        <v>443799</v>
      </c>
      <c r="E25">
        <v>8305</v>
      </c>
      <c r="F25">
        <v>435494</v>
      </c>
      <c r="G25">
        <v>3246684</v>
      </c>
      <c r="H25">
        <v>178688</v>
      </c>
      <c r="I25">
        <v>692133</v>
      </c>
      <c r="J25">
        <v>3692445</v>
      </c>
      <c r="K25">
        <v>39602</v>
      </c>
      <c r="L25">
        <v>9990</v>
      </c>
      <c r="M25">
        <v>1665987</v>
      </c>
      <c r="N25">
        <v>815494</v>
      </c>
      <c r="O25">
        <v>0.3286319742121741</v>
      </c>
      <c r="P25">
        <v>147785</v>
      </c>
      <c r="Q25">
        <v>231209</v>
      </c>
      <c r="R25">
        <v>16303</v>
      </c>
      <c r="S25">
        <v>734032</v>
      </c>
      <c r="T25">
        <v>9410</v>
      </c>
      <c r="U25">
        <v>371116</v>
      </c>
      <c r="V25">
        <v>196732</v>
      </c>
      <c r="W25">
        <v>79043</v>
      </c>
      <c r="X25">
        <v>22621</v>
      </c>
      <c r="Y25">
        <v>5439</v>
      </c>
      <c r="Z25">
        <v>37476</v>
      </c>
      <c r="AA25">
        <v>39786</v>
      </c>
      <c r="AB25">
        <v>31660</v>
      </c>
      <c r="AC25">
        <v>18816</v>
      </c>
      <c r="AD25">
        <v>10301</v>
      </c>
      <c r="AE25">
        <v>2293</v>
      </c>
      <c r="AF25">
        <v>124</v>
      </c>
      <c r="AG25">
        <v>87</v>
      </c>
      <c r="AH25">
        <v>1962</v>
      </c>
      <c r="AI25">
        <v>0.17234093690450206</v>
      </c>
      <c r="AJ25">
        <v>53.1711784513436</v>
      </c>
      <c r="AK25">
        <v>429144</v>
      </c>
      <c r="AL25">
        <v>423250</v>
      </c>
      <c r="AM25">
        <v>405483</v>
      </c>
      <c r="AN25">
        <v>440518</v>
      </c>
      <c r="AO25">
        <v>388170</v>
      </c>
      <c r="AP25">
        <v>241284</v>
      </c>
      <c r="AQ25">
        <v>153632</v>
      </c>
      <c r="AR25">
        <v>1056346</v>
      </c>
      <c r="AS25">
        <v>572741</v>
      </c>
      <c r="AT25">
        <v>59879</v>
      </c>
      <c r="AU25">
        <v>93619</v>
      </c>
      <c r="AV25">
        <v>113068</v>
      </c>
      <c r="AW25">
        <v>123180</v>
      </c>
      <c r="AX25">
        <v>168849</v>
      </c>
      <c r="AY25">
        <v>166967</v>
      </c>
      <c r="AZ25">
        <v>100328</v>
      </c>
      <c r="BA25">
        <v>49483</v>
      </c>
      <c r="BB25">
        <v>382648</v>
      </c>
      <c r="BC25">
        <v>226159</v>
      </c>
      <c r="BD25">
        <v>0.21815288108420483</v>
      </c>
      <c r="BE25">
        <v>0.26714235085646781</v>
      </c>
      <c r="BF25">
        <v>0.30378585538727887</v>
      </c>
      <c r="BG25">
        <v>0.38329648277709422</v>
      </c>
      <c r="BH25">
        <v>0.43013885668650331</v>
      </c>
      <c r="BI25">
        <v>0.41580875648613252</v>
      </c>
      <c r="BJ25">
        <v>0.32208784628202458</v>
      </c>
      <c r="BK25">
        <v>0.36223737298195857</v>
      </c>
      <c r="BL25">
        <v>0.39487132927448881</v>
      </c>
      <c r="BM25">
        <v>445761</v>
      </c>
      <c r="BN25">
        <v>2.3408499256472142E-5</v>
      </c>
      <c r="BO25">
        <v>766</v>
      </c>
      <c r="BP25">
        <v>4.0040853991333929E-6</v>
      </c>
      <c r="BQ25">
        <v>147</v>
      </c>
      <c r="BR25">
        <v>51.263254615807455</v>
      </c>
      <c r="BS25">
        <v>164472</v>
      </c>
      <c r="BT25">
        <v>0.50257936751989574</v>
      </c>
      <c r="BU25">
        <v>0.29092362759689538</v>
      </c>
      <c r="BV25">
        <v>0.13616772654030185</v>
      </c>
      <c r="BW25">
        <v>5.0968646600819199E-2</v>
      </c>
      <c r="BX25">
        <v>1.9360631742087849E-2</v>
      </c>
      <c r="BY25">
        <v>6.3961032104871687E-3</v>
      </c>
      <c r="BZ25">
        <v>7.1926628928334598E-3</v>
      </c>
      <c r="CA25">
        <v>6.0861769971625084E-3</v>
      </c>
      <c r="CB25">
        <v>0.92657559752867236</v>
      </c>
    </row>
    <row r="26" spans="1:80" x14ac:dyDescent="0.3">
      <c r="A26">
        <v>18</v>
      </c>
      <c r="B26">
        <v>765725</v>
      </c>
      <c r="C26">
        <v>2500580</v>
      </c>
      <c r="D26">
        <v>473122</v>
      </c>
      <c r="E26">
        <v>8733</v>
      </c>
      <c r="F26">
        <v>464389</v>
      </c>
      <c r="G26">
        <v>3266305</v>
      </c>
      <c r="H26">
        <v>188702</v>
      </c>
      <c r="I26">
        <v>731330</v>
      </c>
      <c r="J26">
        <v>3741656</v>
      </c>
      <c r="K26">
        <v>39197</v>
      </c>
      <c r="L26">
        <v>10014</v>
      </c>
      <c r="M26">
        <v>1670922</v>
      </c>
      <c r="N26">
        <v>829658</v>
      </c>
      <c r="O26">
        <v>0.33178622559566179</v>
      </c>
      <c r="P26">
        <v>159444</v>
      </c>
      <c r="Q26">
        <v>247846</v>
      </c>
      <c r="R26">
        <v>16637</v>
      </c>
      <c r="S26">
        <v>743485</v>
      </c>
      <c r="T26">
        <v>9453</v>
      </c>
      <c r="U26">
        <v>371651</v>
      </c>
      <c r="V26">
        <v>200148</v>
      </c>
      <c r="W26">
        <v>82922</v>
      </c>
      <c r="X26">
        <v>24528</v>
      </c>
      <c r="Y26">
        <v>6143</v>
      </c>
      <c r="Z26">
        <v>37954</v>
      </c>
      <c r="AA26">
        <v>40758</v>
      </c>
      <c r="AB26">
        <v>32727</v>
      </c>
      <c r="AC26">
        <v>19403</v>
      </c>
      <c r="AD26">
        <v>10700</v>
      </c>
      <c r="AE26">
        <v>2497</v>
      </c>
      <c r="AF26">
        <v>133</v>
      </c>
      <c r="AG26">
        <v>94</v>
      </c>
      <c r="AH26">
        <v>2229</v>
      </c>
      <c r="AI26">
        <v>0.17388610728758114</v>
      </c>
      <c r="AJ26">
        <v>53.473080474123073</v>
      </c>
      <c r="AK26">
        <v>426741</v>
      </c>
      <c r="AL26">
        <v>426745</v>
      </c>
      <c r="AM26">
        <v>404345</v>
      </c>
      <c r="AN26">
        <v>438165</v>
      </c>
      <c r="AO26">
        <v>395633</v>
      </c>
      <c r="AP26">
        <v>252199</v>
      </c>
      <c r="AQ26">
        <v>156752</v>
      </c>
      <c r="AR26">
        <v>1055818</v>
      </c>
      <c r="AS26">
        <v>591276</v>
      </c>
      <c r="AT26">
        <v>61142</v>
      </c>
      <c r="AU26">
        <v>93115</v>
      </c>
      <c r="AV26">
        <v>114967</v>
      </c>
      <c r="AW26">
        <v>122015</v>
      </c>
      <c r="AX26">
        <v>168022</v>
      </c>
      <c r="AY26">
        <v>172495</v>
      </c>
      <c r="AZ26">
        <v>106472</v>
      </c>
      <c r="BA26">
        <v>52572</v>
      </c>
      <c r="BB26">
        <v>383185</v>
      </c>
      <c r="BC26">
        <v>238391</v>
      </c>
      <c r="BD26">
        <v>0.2182002666722907</v>
      </c>
      <c r="BE26">
        <v>0.2694044452776248</v>
      </c>
      <c r="BF26">
        <v>0.30175963595444483</v>
      </c>
      <c r="BG26">
        <v>0.38346741524311617</v>
      </c>
      <c r="BH26">
        <v>0.43599750273612159</v>
      </c>
      <c r="BI26">
        <v>0.42217455263502235</v>
      </c>
      <c r="BJ26">
        <v>0.33538328059610084</v>
      </c>
      <c r="BK26">
        <v>0.36292713327486364</v>
      </c>
      <c r="BL26">
        <v>0.40318057895128501</v>
      </c>
      <c r="BM26">
        <v>475351</v>
      </c>
      <c r="BN26">
        <v>2.4492507588850399E-5</v>
      </c>
      <c r="BO26">
        <v>846</v>
      </c>
      <c r="BP26">
        <v>5.5108142074913395E-6</v>
      </c>
      <c r="BQ26">
        <v>165</v>
      </c>
      <c r="BR26">
        <v>51.411961759823058</v>
      </c>
      <c r="BS26">
        <v>161914</v>
      </c>
      <c r="BT26">
        <v>0.49532973610953235</v>
      </c>
      <c r="BU26">
        <v>0.29132433785525808</v>
      </c>
      <c r="BV26">
        <v>0.13985275729381064</v>
      </c>
      <c r="BW26">
        <v>5.3125158718833665E-2</v>
      </c>
      <c r="BX26">
        <v>2.0368010022565282E-2</v>
      </c>
      <c r="BY26">
        <v>6.4945412109864717E-3</v>
      </c>
      <c r="BZ26">
        <v>7.2604479472053746E-3</v>
      </c>
      <c r="CA26">
        <v>6.1858053354279978E-3</v>
      </c>
      <c r="CB26">
        <v>0.92552093993615514</v>
      </c>
    </row>
    <row r="27" spans="1:80" x14ac:dyDescent="0.3">
      <c r="A27">
        <v>19</v>
      </c>
      <c r="B27">
        <v>745771</v>
      </c>
      <c r="C27">
        <v>2539162</v>
      </c>
      <c r="D27">
        <v>503420</v>
      </c>
      <c r="E27">
        <v>9179</v>
      </c>
      <c r="F27">
        <v>494241</v>
      </c>
      <c r="G27">
        <v>3284933</v>
      </c>
      <c r="H27">
        <v>198867</v>
      </c>
      <c r="I27">
        <v>770360</v>
      </c>
      <c r="J27">
        <v>3790851</v>
      </c>
      <c r="K27">
        <v>39030</v>
      </c>
      <c r="L27">
        <v>10165</v>
      </c>
      <c r="M27">
        <v>1691087</v>
      </c>
      <c r="N27">
        <v>848075</v>
      </c>
      <c r="O27">
        <v>0.33399798831267952</v>
      </c>
      <c r="P27">
        <v>171453</v>
      </c>
      <c r="Q27">
        <v>265051</v>
      </c>
      <c r="R27">
        <v>17205</v>
      </c>
      <c r="S27">
        <v>756975</v>
      </c>
      <c r="T27">
        <v>13490</v>
      </c>
      <c r="U27">
        <v>376173</v>
      </c>
      <c r="V27">
        <v>203634</v>
      </c>
      <c r="W27">
        <v>86548</v>
      </c>
      <c r="X27">
        <v>26386</v>
      </c>
      <c r="Y27">
        <v>6879</v>
      </c>
      <c r="Z27">
        <v>38536</v>
      </c>
      <c r="AA27">
        <v>41659</v>
      </c>
      <c r="AB27">
        <v>33950</v>
      </c>
      <c r="AC27">
        <v>20238</v>
      </c>
      <c r="AD27">
        <v>11100</v>
      </c>
      <c r="AE27">
        <v>2728</v>
      </c>
      <c r="AF27">
        <v>136</v>
      </c>
      <c r="AG27">
        <v>108</v>
      </c>
      <c r="AH27">
        <v>2498</v>
      </c>
      <c r="AI27">
        <v>0.17504937652919847</v>
      </c>
      <c r="AJ27">
        <v>53.60358812605017</v>
      </c>
      <c r="AK27">
        <v>443840</v>
      </c>
      <c r="AL27">
        <v>429825</v>
      </c>
      <c r="AM27">
        <v>403994</v>
      </c>
      <c r="AN27">
        <v>435342</v>
      </c>
      <c r="AO27">
        <v>403640</v>
      </c>
      <c r="AP27">
        <v>262980</v>
      </c>
      <c r="AQ27">
        <v>159541</v>
      </c>
      <c r="AR27">
        <v>1055819</v>
      </c>
      <c r="AS27">
        <v>609678</v>
      </c>
      <c r="AT27">
        <v>41794</v>
      </c>
      <c r="AU27">
        <v>96266</v>
      </c>
      <c r="AV27">
        <v>116793</v>
      </c>
      <c r="AW27">
        <v>121019</v>
      </c>
      <c r="AX27">
        <v>167058</v>
      </c>
      <c r="AY27">
        <v>178431</v>
      </c>
      <c r="AZ27">
        <v>112868</v>
      </c>
      <c r="BA27">
        <v>55640</v>
      </c>
      <c r="BB27">
        <v>383836</v>
      </c>
      <c r="BC27">
        <v>251180</v>
      </c>
      <c r="BD27">
        <v>0.2168934751261716</v>
      </c>
      <c r="BE27">
        <v>0.27172221252835455</v>
      </c>
      <c r="BF27">
        <v>0.29955642905587709</v>
      </c>
      <c r="BG27">
        <v>0.38373968052703394</v>
      </c>
      <c r="BH27">
        <v>0.44205480130809632</v>
      </c>
      <c r="BI27">
        <v>0.42918853144725833</v>
      </c>
      <c r="BJ27">
        <v>0.34875047793357195</v>
      </c>
      <c r="BK27">
        <v>0.36354337249092883</v>
      </c>
      <c r="BL27">
        <v>0.41198796741886701</v>
      </c>
      <c r="BM27">
        <v>505918</v>
      </c>
      <c r="BN27">
        <v>2.6180138225041425E-5</v>
      </c>
      <c r="BO27">
        <v>932</v>
      </c>
      <c r="BP27">
        <v>8.2193457218153306E-6</v>
      </c>
      <c r="BQ27">
        <v>192</v>
      </c>
      <c r="BR27">
        <v>51.27051649108256</v>
      </c>
      <c r="BS27">
        <v>159886</v>
      </c>
      <c r="BT27">
        <v>0.49072006607478613</v>
      </c>
      <c r="BU27">
        <v>0.29025219411125036</v>
      </c>
      <c r="BV27">
        <v>0.14258380339437915</v>
      </c>
      <c r="BW27">
        <v>5.5169606545001026E-2</v>
      </c>
      <c r="BX27">
        <v>2.1274329874583334E-2</v>
      </c>
      <c r="BY27">
        <v>6.4864679253489608E-3</v>
      </c>
      <c r="BZ27">
        <v>7.4237254210471138E-3</v>
      </c>
      <c r="CA27">
        <v>6.4236873926510696E-3</v>
      </c>
      <c r="CB27">
        <v>0.92477545507711911</v>
      </c>
    </row>
    <row r="28" spans="1:80" x14ac:dyDescent="0.3">
      <c r="A28">
        <v>20</v>
      </c>
      <c r="B28">
        <v>744256</v>
      </c>
      <c r="C28">
        <v>2557495</v>
      </c>
      <c r="D28">
        <v>534492</v>
      </c>
      <c r="E28">
        <v>9610</v>
      </c>
      <c r="F28">
        <v>524882</v>
      </c>
      <c r="G28">
        <v>3301751</v>
      </c>
      <c r="H28">
        <v>208855</v>
      </c>
      <c r="I28">
        <v>808570</v>
      </c>
      <c r="J28">
        <v>3839049</v>
      </c>
      <c r="K28">
        <v>38210</v>
      </c>
      <c r="L28">
        <v>9988</v>
      </c>
      <c r="M28">
        <v>1695266</v>
      </c>
      <c r="N28">
        <v>862229</v>
      </c>
      <c r="O28">
        <v>0.33713809802169703</v>
      </c>
      <c r="P28">
        <v>184188</v>
      </c>
      <c r="Q28">
        <v>282464</v>
      </c>
      <c r="R28">
        <v>17413</v>
      </c>
      <c r="S28">
        <v>766759</v>
      </c>
      <c r="T28">
        <v>9784</v>
      </c>
      <c r="U28">
        <v>377451</v>
      </c>
      <c r="V28">
        <v>206518</v>
      </c>
      <c r="W28">
        <v>90400</v>
      </c>
      <c r="X28">
        <v>28247</v>
      </c>
      <c r="Y28">
        <v>7543</v>
      </c>
      <c r="Z28">
        <v>38945</v>
      </c>
      <c r="AA28">
        <v>42633</v>
      </c>
      <c r="AB28">
        <v>35021</v>
      </c>
      <c r="AC28">
        <v>20719</v>
      </c>
      <c r="AD28">
        <v>11546</v>
      </c>
      <c r="AE28">
        <v>2951</v>
      </c>
      <c r="AF28">
        <v>148</v>
      </c>
      <c r="AG28">
        <v>107</v>
      </c>
      <c r="AH28">
        <v>2806</v>
      </c>
      <c r="AI28">
        <v>0.1763684589592788</v>
      </c>
      <c r="AJ28">
        <v>53.865323481348923</v>
      </c>
      <c r="AK28">
        <v>442374</v>
      </c>
      <c r="AL28">
        <v>432871</v>
      </c>
      <c r="AM28">
        <v>403891</v>
      </c>
      <c r="AN28">
        <v>432316</v>
      </c>
      <c r="AO28">
        <v>410182</v>
      </c>
      <c r="AP28">
        <v>272947</v>
      </c>
      <c r="AQ28">
        <v>162914</v>
      </c>
      <c r="AR28">
        <v>1054803</v>
      </c>
      <c r="AS28">
        <v>627447</v>
      </c>
      <c r="AT28">
        <v>42543</v>
      </c>
      <c r="AU28">
        <v>96164</v>
      </c>
      <c r="AV28">
        <v>118093</v>
      </c>
      <c r="AW28">
        <v>123143</v>
      </c>
      <c r="AX28">
        <v>165788</v>
      </c>
      <c r="AY28">
        <v>181146</v>
      </c>
      <c r="AZ28">
        <v>118922</v>
      </c>
      <c r="BA28">
        <v>58973</v>
      </c>
      <c r="BB28">
        <v>384475</v>
      </c>
      <c r="BC28">
        <v>263497</v>
      </c>
      <c r="BD28">
        <v>0.21738167252144114</v>
      </c>
      <c r="BE28">
        <v>0.27281337858160976</v>
      </c>
      <c r="BF28">
        <v>0.30489166631591197</v>
      </c>
      <c r="BG28">
        <v>0.38348800414511608</v>
      </c>
      <c r="BH28">
        <v>0.44162347445767974</v>
      </c>
      <c r="BI28">
        <v>0.43569630734171838</v>
      </c>
      <c r="BJ28">
        <v>0.36198853382766366</v>
      </c>
      <c r="BK28">
        <v>0.36449934253125937</v>
      </c>
      <c r="BL28">
        <v>0.4199510078142058</v>
      </c>
      <c r="BM28">
        <v>537298</v>
      </c>
      <c r="BN28">
        <v>2.786400306988625E-5</v>
      </c>
      <c r="BO28">
        <v>1024</v>
      </c>
      <c r="BP28">
        <v>4.2401743802000814E-6</v>
      </c>
      <c r="BQ28">
        <v>206</v>
      </c>
      <c r="BR28">
        <v>51.365477903092057</v>
      </c>
      <c r="BS28">
        <v>157780</v>
      </c>
      <c r="BT28">
        <v>0.48473207353004516</v>
      </c>
      <c r="BU28">
        <v>0.29003996400562032</v>
      </c>
      <c r="BV28">
        <v>0.14600423970021759</v>
      </c>
      <c r="BW28">
        <v>5.7001966187168449E-2</v>
      </c>
      <c r="BX28">
        <v>2.2221756576948463E-2</v>
      </c>
      <c r="BY28">
        <v>6.5250301344195053E-3</v>
      </c>
      <c r="BZ28">
        <v>7.5818547321416822E-3</v>
      </c>
      <c r="CA28">
        <v>6.3377393347619449E-3</v>
      </c>
      <c r="CB28">
        <v>0.92370852125861092</v>
      </c>
    </row>
    <row r="29" spans="1:80" x14ac:dyDescent="0.3">
      <c r="A29">
        <v>21</v>
      </c>
      <c r="B29">
        <v>742433</v>
      </c>
      <c r="C29">
        <v>2576339</v>
      </c>
      <c r="D29">
        <v>565754</v>
      </c>
      <c r="E29">
        <v>9980</v>
      </c>
      <c r="F29">
        <v>555774</v>
      </c>
      <c r="G29">
        <v>3318772</v>
      </c>
      <c r="H29">
        <v>218899</v>
      </c>
      <c r="I29">
        <v>847127</v>
      </c>
      <c r="J29">
        <v>3887650</v>
      </c>
      <c r="K29">
        <v>38557</v>
      </c>
      <c r="L29">
        <v>10044</v>
      </c>
      <c r="M29">
        <v>1699728</v>
      </c>
      <c r="N29">
        <v>876611</v>
      </c>
      <c r="O29">
        <v>0.34025452395822131</v>
      </c>
      <c r="P29">
        <v>197429</v>
      </c>
      <c r="Q29">
        <v>300548</v>
      </c>
      <c r="R29">
        <v>18084</v>
      </c>
      <c r="S29">
        <v>776616</v>
      </c>
      <c r="T29">
        <v>9857</v>
      </c>
      <c r="U29">
        <v>379328</v>
      </c>
      <c r="V29">
        <v>209564</v>
      </c>
      <c r="W29">
        <v>93316</v>
      </c>
      <c r="X29">
        <v>30287</v>
      </c>
      <c r="Y29">
        <v>8314</v>
      </c>
      <c r="Z29">
        <v>39458</v>
      </c>
      <c r="AA29">
        <v>43610</v>
      </c>
      <c r="AB29">
        <v>36018</v>
      </c>
      <c r="AC29">
        <v>21326</v>
      </c>
      <c r="AD29">
        <v>11952</v>
      </c>
      <c r="AE29">
        <v>3165</v>
      </c>
      <c r="AF29">
        <v>167</v>
      </c>
      <c r="AG29">
        <v>106</v>
      </c>
      <c r="AH29">
        <v>3124</v>
      </c>
      <c r="AI29">
        <v>0.17773219820422057</v>
      </c>
      <c r="AJ29">
        <v>54.133081834473899</v>
      </c>
      <c r="AK29">
        <v>441772</v>
      </c>
      <c r="AL29">
        <v>435550</v>
      </c>
      <c r="AM29">
        <v>406240</v>
      </c>
      <c r="AN29">
        <v>427384</v>
      </c>
      <c r="AO29">
        <v>415462</v>
      </c>
      <c r="AP29">
        <v>282215</v>
      </c>
      <c r="AQ29">
        <v>167716</v>
      </c>
      <c r="AR29">
        <v>1052950</v>
      </c>
      <c r="AS29">
        <v>646067</v>
      </c>
      <c r="AT29">
        <v>42310</v>
      </c>
      <c r="AU29">
        <v>96184</v>
      </c>
      <c r="AV29">
        <v>119196</v>
      </c>
      <c r="AW29">
        <v>126069</v>
      </c>
      <c r="AX29">
        <v>163706</v>
      </c>
      <c r="AY29">
        <v>183730</v>
      </c>
      <c r="AZ29">
        <v>124832</v>
      </c>
      <c r="BA29">
        <v>62894</v>
      </c>
      <c r="BB29">
        <v>384772</v>
      </c>
      <c r="BC29">
        <v>276459</v>
      </c>
      <c r="BD29">
        <v>0.2177231694177087</v>
      </c>
      <c r="BE29">
        <v>0.27366777637469863</v>
      </c>
      <c r="BF29">
        <v>0.31033133123276879</v>
      </c>
      <c r="BG29">
        <v>0.38304194822454746</v>
      </c>
      <c r="BH29">
        <v>0.44223057704435065</v>
      </c>
      <c r="BI29">
        <v>0.44232942969012984</v>
      </c>
      <c r="BJ29">
        <v>0.37500298123017484</v>
      </c>
      <c r="BK29">
        <v>0.36542285958497556</v>
      </c>
      <c r="BL29">
        <v>0.42791072752516379</v>
      </c>
      <c r="BM29">
        <v>568878</v>
      </c>
      <c r="BN29">
        <v>2.8926361919408746E-5</v>
      </c>
      <c r="BO29">
        <v>1120</v>
      </c>
      <c r="BP29">
        <v>4.5197440499076163E-6</v>
      </c>
      <c r="BQ29">
        <v>221</v>
      </c>
      <c r="BR29">
        <v>51.484390817445586</v>
      </c>
      <c r="BS29">
        <v>156089</v>
      </c>
      <c r="BT29">
        <v>0.47961400547199695</v>
      </c>
      <c r="BU29">
        <v>0.28994712388037652</v>
      </c>
      <c r="BV29">
        <v>0.14811955935421733</v>
      </c>
      <c r="BW29">
        <v>5.9109706782046627E-2</v>
      </c>
      <c r="BX29">
        <v>2.3209604511362582E-2</v>
      </c>
      <c r="BY29">
        <v>6.5848115059237086E-3</v>
      </c>
      <c r="BZ29">
        <v>7.8272698482769205E-3</v>
      </c>
      <c r="CA29">
        <v>6.681357487291901E-3</v>
      </c>
      <c r="CB29">
        <v>0.92263959292310305</v>
      </c>
    </row>
    <row r="30" spans="1:80" x14ac:dyDescent="0.3">
      <c r="A30">
        <v>22</v>
      </c>
      <c r="B30">
        <v>739408</v>
      </c>
      <c r="C30">
        <v>2589767</v>
      </c>
      <c r="D30">
        <v>601730</v>
      </c>
      <c r="E30">
        <v>10331</v>
      </c>
      <c r="F30">
        <v>591399</v>
      </c>
      <c r="G30">
        <v>3329175</v>
      </c>
      <c r="H30">
        <v>228349</v>
      </c>
      <c r="I30">
        <v>884389</v>
      </c>
      <c r="J30">
        <v>3934362</v>
      </c>
      <c r="K30">
        <v>37262</v>
      </c>
      <c r="L30">
        <v>9450</v>
      </c>
      <c r="M30">
        <v>1700979</v>
      </c>
      <c r="N30">
        <v>888788</v>
      </c>
      <c r="O30">
        <v>0.34319226401448472</v>
      </c>
      <c r="P30">
        <v>212811</v>
      </c>
      <c r="Q30">
        <v>318757</v>
      </c>
      <c r="R30">
        <v>18209</v>
      </c>
      <c r="S30">
        <v>786299</v>
      </c>
      <c r="T30">
        <v>9683</v>
      </c>
      <c r="U30">
        <v>380623</v>
      </c>
      <c r="V30">
        <v>211983</v>
      </c>
      <c r="W30">
        <v>95953</v>
      </c>
      <c r="X30">
        <v>32080</v>
      </c>
      <c r="Y30">
        <v>9065</v>
      </c>
      <c r="Z30">
        <v>39847</v>
      </c>
      <c r="AA30">
        <v>44322</v>
      </c>
      <c r="AB30">
        <v>37010</v>
      </c>
      <c r="AC30">
        <v>21939</v>
      </c>
      <c r="AD30">
        <v>12258</v>
      </c>
      <c r="AE30">
        <v>3420</v>
      </c>
      <c r="AF30">
        <v>172</v>
      </c>
      <c r="AG30">
        <v>116</v>
      </c>
      <c r="AH30">
        <v>3457</v>
      </c>
      <c r="AI30">
        <v>0.17898981534404154</v>
      </c>
      <c r="AJ30">
        <v>54.360699064343805</v>
      </c>
      <c r="AK30">
        <v>441627</v>
      </c>
      <c r="AL30">
        <v>436628</v>
      </c>
      <c r="AM30">
        <v>410519</v>
      </c>
      <c r="AN30">
        <v>420336</v>
      </c>
      <c r="AO30">
        <v>418701</v>
      </c>
      <c r="AP30">
        <v>290901</v>
      </c>
      <c r="AQ30">
        <v>171055</v>
      </c>
      <c r="AR30">
        <v>1049959</v>
      </c>
      <c r="AS30">
        <v>661553</v>
      </c>
      <c r="AT30">
        <v>42870</v>
      </c>
      <c r="AU30">
        <v>96288</v>
      </c>
      <c r="AV30">
        <v>119613</v>
      </c>
      <c r="AW30">
        <v>129730</v>
      </c>
      <c r="AX30">
        <v>160894</v>
      </c>
      <c r="AY30">
        <v>185368</v>
      </c>
      <c r="AZ30">
        <v>130664</v>
      </c>
      <c r="BA30">
        <v>66231</v>
      </c>
      <c r="BB30">
        <v>384621</v>
      </c>
      <c r="BC30">
        <v>288266</v>
      </c>
      <c r="BD30">
        <v>0.21803014761325734</v>
      </c>
      <c r="BE30">
        <v>0.27394715867969988</v>
      </c>
      <c r="BF30">
        <v>0.31601460590131031</v>
      </c>
      <c r="BG30">
        <v>0.38277473259487649</v>
      </c>
      <c r="BH30">
        <v>0.44272165578778172</v>
      </c>
      <c r="BI30">
        <v>0.44916999254041751</v>
      </c>
      <c r="BJ30">
        <v>0.38719125427494083</v>
      </c>
      <c r="BK30">
        <v>0.36632001821023485</v>
      </c>
      <c r="BL30">
        <v>0.43574135405628878</v>
      </c>
      <c r="BM30">
        <v>605187</v>
      </c>
      <c r="BN30">
        <v>2.8835972876163013E-5</v>
      </c>
      <c r="BO30">
        <v>1216</v>
      </c>
      <c r="BP30">
        <v>7.5093679365007847E-6</v>
      </c>
      <c r="BQ30">
        <v>246</v>
      </c>
      <c r="BR30">
        <v>51.602060306392417</v>
      </c>
      <c r="BS30">
        <v>154374</v>
      </c>
      <c r="BT30">
        <v>0.47506440095810548</v>
      </c>
      <c r="BU30">
        <v>0.28958399240746602</v>
      </c>
      <c r="BV30">
        <v>0.15022709811542459</v>
      </c>
      <c r="BW30">
        <v>6.1032900980702312E-2</v>
      </c>
      <c r="BX30">
        <v>2.4091607538301623E-2</v>
      </c>
      <c r="BY30">
        <v>6.5550438084610958E-3</v>
      </c>
      <c r="BZ30">
        <v>7.8714095720673286E-3</v>
      </c>
      <c r="CA30">
        <v>6.7131698266180819E-3</v>
      </c>
      <c r="CB30">
        <v>0.92162266553555316</v>
      </c>
    </row>
    <row r="31" spans="1:80" x14ac:dyDescent="0.3">
      <c r="A31">
        <v>23</v>
      </c>
      <c r="B31">
        <v>734412</v>
      </c>
      <c r="C31">
        <v>2606487</v>
      </c>
      <c r="D31">
        <v>634096</v>
      </c>
      <c r="E31">
        <v>10680</v>
      </c>
      <c r="F31">
        <v>623416</v>
      </c>
      <c r="G31">
        <v>3340899</v>
      </c>
      <c r="H31">
        <v>236667</v>
      </c>
      <c r="I31">
        <v>920528</v>
      </c>
      <c r="J31">
        <v>3978819</v>
      </c>
      <c r="K31">
        <v>36139</v>
      </c>
      <c r="L31">
        <v>8318</v>
      </c>
      <c r="M31">
        <v>1704110</v>
      </c>
      <c r="N31">
        <v>902377</v>
      </c>
      <c r="O31">
        <v>0.34620429720155904</v>
      </c>
      <c r="P31">
        <v>227076</v>
      </c>
      <c r="Q31">
        <v>337341</v>
      </c>
      <c r="R31">
        <v>18584</v>
      </c>
      <c r="S31">
        <v>795936</v>
      </c>
      <c r="T31">
        <v>9637</v>
      </c>
      <c r="U31">
        <v>382492</v>
      </c>
      <c r="V31">
        <v>214651</v>
      </c>
      <c r="W31">
        <v>98845</v>
      </c>
      <c r="X31">
        <v>33799</v>
      </c>
      <c r="Y31">
        <v>9854</v>
      </c>
      <c r="Z31">
        <v>40292</v>
      </c>
      <c r="AA31">
        <v>45269</v>
      </c>
      <c r="AB31">
        <v>37882</v>
      </c>
      <c r="AC31">
        <v>22689</v>
      </c>
      <c r="AD31">
        <v>12648</v>
      </c>
      <c r="AE31">
        <v>3646</v>
      </c>
      <c r="AF31">
        <v>188</v>
      </c>
      <c r="AG31">
        <v>122</v>
      </c>
      <c r="AH31">
        <v>3824</v>
      </c>
      <c r="AI31">
        <v>0.18034147590197888</v>
      </c>
      <c r="AJ31">
        <v>54.624906219905874</v>
      </c>
      <c r="AK31">
        <v>442735</v>
      </c>
      <c r="AL31">
        <v>437484</v>
      </c>
      <c r="AM31">
        <v>413724</v>
      </c>
      <c r="AN31">
        <v>413580</v>
      </c>
      <c r="AO31">
        <v>421130</v>
      </c>
      <c r="AP31">
        <v>301196</v>
      </c>
      <c r="AQ31">
        <v>176638</v>
      </c>
      <c r="AR31">
        <v>1046149</v>
      </c>
      <c r="AS31">
        <v>680119</v>
      </c>
      <c r="AT31">
        <v>42654</v>
      </c>
      <c r="AU31">
        <v>96607</v>
      </c>
      <c r="AV31">
        <v>120436</v>
      </c>
      <c r="AW31">
        <v>132697</v>
      </c>
      <c r="AX31">
        <v>158101</v>
      </c>
      <c r="AY31">
        <v>186838</v>
      </c>
      <c r="AZ31">
        <v>137306</v>
      </c>
      <c r="BA31">
        <v>70392</v>
      </c>
      <c r="BB31">
        <v>383660</v>
      </c>
      <c r="BC31">
        <v>301674</v>
      </c>
      <c r="BD31">
        <v>0.21820502106226072</v>
      </c>
      <c r="BE31">
        <v>0.27529235354892978</v>
      </c>
      <c r="BF31">
        <v>0.32073797990931152</v>
      </c>
      <c r="BG31">
        <v>0.382274287924948</v>
      </c>
      <c r="BH31">
        <v>0.44365872770878351</v>
      </c>
      <c r="BI31">
        <v>0.4558692678521627</v>
      </c>
      <c r="BJ31">
        <v>0.39850994689704367</v>
      </c>
      <c r="BK31">
        <v>0.3667355223777875</v>
      </c>
      <c r="BL31">
        <v>0.44356061218698495</v>
      </c>
      <c r="BM31">
        <v>637920</v>
      </c>
      <c r="BN31">
        <v>3.2925269515780035E-5</v>
      </c>
      <c r="BO31">
        <v>1326</v>
      </c>
      <c r="BP31">
        <v>5.3877713753094605E-6</v>
      </c>
      <c r="BQ31">
        <v>264</v>
      </c>
      <c r="BR31">
        <v>51.724127563452306</v>
      </c>
      <c r="BS31">
        <v>152601</v>
      </c>
      <c r="BT31">
        <v>0.47058561632018842</v>
      </c>
      <c r="BU31">
        <v>0.28930757406605589</v>
      </c>
      <c r="BV31">
        <v>0.15218589057913828</v>
      </c>
      <c r="BW31">
        <v>6.2874754708538649E-2</v>
      </c>
      <c r="BX31">
        <v>2.5046164326078754E-2</v>
      </c>
      <c r="BY31">
        <v>6.7096938375563351E-3</v>
      </c>
      <c r="BZ31">
        <v>7.9475017647684526E-3</v>
      </c>
      <c r="CA31">
        <v>6.7889259191691769E-3</v>
      </c>
      <c r="CB31">
        <v>0.92057053241868203</v>
      </c>
    </row>
    <row r="32" spans="1:80" x14ac:dyDescent="0.3">
      <c r="A32">
        <v>24</v>
      </c>
      <c r="B32">
        <v>729300</v>
      </c>
      <c r="C32">
        <v>2625861</v>
      </c>
      <c r="D32">
        <v>663731</v>
      </c>
      <c r="E32">
        <v>10998</v>
      </c>
      <c r="F32">
        <v>652733</v>
      </c>
      <c r="G32">
        <v>3355161</v>
      </c>
      <c r="H32">
        <v>245200</v>
      </c>
      <c r="I32">
        <v>956300</v>
      </c>
      <c r="J32">
        <v>4023124</v>
      </c>
      <c r="K32">
        <v>35772</v>
      </c>
      <c r="L32">
        <v>8533</v>
      </c>
      <c r="M32">
        <v>1708499</v>
      </c>
      <c r="N32">
        <v>917362</v>
      </c>
      <c r="O32">
        <v>0.34935664911432862</v>
      </c>
      <c r="P32">
        <v>240214</v>
      </c>
      <c r="Q32">
        <v>356189</v>
      </c>
      <c r="R32">
        <v>18848</v>
      </c>
      <c r="S32">
        <v>805619</v>
      </c>
      <c r="T32">
        <v>9683</v>
      </c>
      <c r="U32">
        <v>385002</v>
      </c>
      <c r="V32">
        <v>217840</v>
      </c>
      <c r="W32">
        <v>101625</v>
      </c>
      <c r="X32">
        <v>35684</v>
      </c>
      <c r="Y32">
        <v>10696</v>
      </c>
      <c r="Z32">
        <v>40776</v>
      </c>
      <c r="AA32">
        <v>46200</v>
      </c>
      <c r="AB32">
        <v>39015</v>
      </c>
      <c r="AC32">
        <v>23199</v>
      </c>
      <c r="AD32">
        <v>13170</v>
      </c>
      <c r="AE32">
        <v>3846</v>
      </c>
      <c r="AF32">
        <v>184</v>
      </c>
      <c r="AG32">
        <v>125</v>
      </c>
      <c r="AH32">
        <v>4232</v>
      </c>
      <c r="AI32">
        <v>0.18151503986430656</v>
      </c>
      <c r="AJ32">
        <v>54.905750401695293</v>
      </c>
      <c r="AK32">
        <v>444098</v>
      </c>
      <c r="AL32">
        <v>437666</v>
      </c>
      <c r="AM32">
        <v>417846</v>
      </c>
      <c r="AN32">
        <v>408076</v>
      </c>
      <c r="AO32">
        <v>422425</v>
      </c>
      <c r="AP32">
        <v>312215</v>
      </c>
      <c r="AQ32">
        <v>183535</v>
      </c>
      <c r="AR32">
        <v>1042848</v>
      </c>
      <c r="AS32">
        <v>701249</v>
      </c>
      <c r="AT32">
        <v>43112</v>
      </c>
      <c r="AU32">
        <v>97080</v>
      </c>
      <c r="AV32">
        <v>121066</v>
      </c>
      <c r="AW32">
        <v>135854</v>
      </c>
      <c r="AX32">
        <v>155719</v>
      </c>
      <c r="AY32">
        <v>188057</v>
      </c>
      <c r="AZ32">
        <v>144491</v>
      </c>
      <c r="BA32">
        <v>75095</v>
      </c>
      <c r="BB32">
        <v>382988</v>
      </c>
      <c r="BC32">
        <v>316228</v>
      </c>
      <c r="BD32">
        <v>0.2186003990110291</v>
      </c>
      <c r="BE32">
        <v>0.27661732919623638</v>
      </c>
      <c r="BF32">
        <v>0.32512935387678715</v>
      </c>
      <c r="BG32">
        <v>0.38159313461218008</v>
      </c>
      <c r="BH32">
        <v>0.44518435225187902</v>
      </c>
      <c r="BI32">
        <v>0.46279326745992344</v>
      </c>
      <c r="BJ32">
        <v>0.40915901599150029</v>
      </c>
      <c r="BK32">
        <v>0.36725198686673416</v>
      </c>
      <c r="BL32">
        <v>0.45094966267331577</v>
      </c>
      <c r="BM32">
        <v>667963</v>
      </c>
      <c r="BN32">
        <v>3.3083360232191538E-5</v>
      </c>
      <c r="BO32">
        <v>1437</v>
      </c>
      <c r="BP32">
        <v>6.8551106787423911E-6</v>
      </c>
      <c r="BQ32">
        <v>287</v>
      </c>
      <c r="BR32">
        <v>51.865117583804761</v>
      </c>
      <c r="BS32">
        <v>151205</v>
      </c>
      <c r="BT32">
        <v>0.46624478349377524</v>
      </c>
      <c r="BU32">
        <v>0.28913488398577758</v>
      </c>
      <c r="BV32">
        <v>0.15400670384699197</v>
      </c>
      <c r="BW32">
        <v>6.4479356816143543E-2</v>
      </c>
      <c r="BX32">
        <v>2.6134271857311649E-2</v>
      </c>
      <c r="BY32">
        <v>6.7727872764140971E-3</v>
      </c>
      <c r="BZ32">
        <v>8.0261816491145645E-3</v>
      </c>
      <c r="CA32">
        <v>6.8037138889645221E-3</v>
      </c>
      <c r="CB32">
        <v>0.91945895198065664</v>
      </c>
    </row>
    <row r="33" spans="1:80" x14ac:dyDescent="0.3">
      <c r="A33">
        <v>25</v>
      </c>
      <c r="B33">
        <v>724225</v>
      </c>
      <c r="C33">
        <v>2647612</v>
      </c>
      <c r="D33">
        <v>691364</v>
      </c>
      <c r="E33">
        <v>11310</v>
      </c>
      <c r="F33">
        <v>680054</v>
      </c>
      <c r="G33">
        <v>3371837</v>
      </c>
      <c r="H33">
        <v>253791</v>
      </c>
      <c r="I33">
        <v>992472</v>
      </c>
      <c r="J33">
        <v>4067887</v>
      </c>
      <c r="K33">
        <v>36172</v>
      </c>
      <c r="L33">
        <v>8591</v>
      </c>
      <c r="M33">
        <v>1713975</v>
      </c>
      <c r="N33">
        <v>933637</v>
      </c>
      <c r="O33">
        <v>0.35263361852114283</v>
      </c>
      <c r="P33">
        <v>252748</v>
      </c>
      <c r="Q33">
        <v>375621</v>
      </c>
      <c r="R33">
        <v>19432</v>
      </c>
      <c r="S33">
        <v>815450</v>
      </c>
      <c r="T33">
        <v>9831</v>
      </c>
      <c r="U33">
        <v>388132</v>
      </c>
      <c r="V33">
        <v>221744</v>
      </c>
      <c r="W33">
        <v>104388</v>
      </c>
      <c r="X33">
        <v>37361</v>
      </c>
      <c r="Y33">
        <v>11553</v>
      </c>
      <c r="Z33">
        <v>41233</v>
      </c>
      <c r="AA33">
        <v>47208</v>
      </c>
      <c r="AB33">
        <v>40029</v>
      </c>
      <c r="AC33">
        <v>23912</v>
      </c>
      <c r="AD33">
        <v>13674</v>
      </c>
      <c r="AE33">
        <v>4071</v>
      </c>
      <c r="AF33">
        <v>203</v>
      </c>
      <c r="AG33">
        <v>129</v>
      </c>
      <c r="AH33">
        <v>4686</v>
      </c>
      <c r="AI33">
        <v>0.18257524069847275</v>
      </c>
      <c r="AJ33">
        <v>55.193972603913515</v>
      </c>
      <c r="AK33">
        <v>446302</v>
      </c>
      <c r="AL33">
        <v>437587</v>
      </c>
      <c r="AM33">
        <v>422154</v>
      </c>
      <c r="AN33">
        <v>405613</v>
      </c>
      <c r="AO33">
        <v>421087</v>
      </c>
      <c r="AP33">
        <v>321242</v>
      </c>
      <c r="AQ33">
        <v>193627</v>
      </c>
      <c r="AR33">
        <v>1040837</v>
      </c>
      <c r="AS33">
        <v>722886</v>
      </c>
      <c r="AT33">
        <v>43437</v>
      </c>
      <c r="AU33">
        <v>97869</v>
      </c>
      <c r="AV33">
        <v>121464</v>
      </c>
      <c r="AW33">
        <v>139085</v>
      </c>
      <c r="AX33">
        <v>154676</v>
      </c>
      <c r="AY33">
        <v>188399</v>
      </c>
      <c r="AZ33">
        <v>150914</v>
      </c>
      <c r="BA33">
        <v>81230</v>
      </c>
      <c r="BB33">
        <v>385125</v>
      </c>
      <c r="BC33">
        <v>329179</v>
      </c>
      <c r="BD33">
        <v>0.21928873274150687</v>
      </c>
      <c r="BE33">
        <v>0.27757680187025668</v>
      </c>
      <c r="BF33">
        <v>0.32946507672555514</v>
      </c>
      <c r="BG33">
        <v>0.38133886241318693</v>
      </c>
      <c r="BH33">
        <v>0.44741110506854875</v>
      </c>
      <c r="BI33">
        <v>0.46978290509958226</v>
      </c>
      <c r="BJ33">
        <v>0.41951793913038987</v>
      </c>
      <c r="BK33">
        <v>0.37001470931567576</v>
      </c>
      <c r="BL33">
        <v>0.45536778966531377</v>
      </c>
      <c r="BM33">
        <v>696050</v>
      </c>
      <c r="BN33">
        <v>3.796150288403621E-5</v>
      </c>
      <c r="BO33">
        <v>1565</v>
      </c>
      <c r="BP33">
        <v>9.1938014797275191E-6</v>
      </c>
      <c r="BQ33">
        <v>318</v>
      </c>
      <c r="BR33">
        <v>52.02156482846042</v>
      </c>
      <c r="BS33">
        <v>150473</v>
      </c>
      <c r="BT33">
        <v>0.46206337693196764</v>
      </c>
      <c r="BU33">
        <v>0.28943409302716</v>
      </c>
      <c r="BV33">
        <v>0.15541510534483241</v>
      </c>
      <c r="BW33">
        <v>6.5939257495959039E-2</v>
      </c>
      <c r="BX33">
        <v>2.7148167200080928E-2</v>
      </c>
      <c r="BY33">
        <v>6.8526704144977477E-3</v>
      </c>
      <c r="BZ33">
        <v>8.1520524495419609E-3</v>
      </c>
      <c r="CA33">
        <v>7.0804610473141896E-3</v>
      </c>
      <c r="CB33">
        <v>0.91829195291646604</v>
      </c>
    </row>
    <row r="34" spans="1:80" x14ac:dyDescent="0.3">
      <c r="A34">
        <v>26</v>
      </c>
      <c r="B34">
        <v>718652</v>
      </c>
      <c r="C34">
        <v>2668880</v>
      </c>
      <c r="D34">
        <v>719774</v>
      </c>
      <c r="E34">
        <v>11622</v>
      </c>
      <c r="F34">
        <v>708152</v>
      </c>
      <c r="G34">
        <v>3387532</v>
      </c>
      <c r="H34">
        <v>262313</v>
      </c>
      <c r="I34">
        <v>1028489</v>
      </c>
      <c r="J34">
        <v>4112426</v>
      </c>
      <c r="K34">
        <v>36017</v>
      </c>
      <c r="L34">
        <v>8522</v>
      </c>
      <c r="M34">
        <v>1719106</v>
      </c>
      <c r="N34">
        <v>949774</v>
      </c>
      <c r="O34">
        <v>0.35586987800125897</v>
      </c>
      <c r="P34">
        <v>265729</v>
      </c>
      <c r="Q34">
        <v>395375</v>
      </c>
      <c r="R34">
        <v>19754</v>
      </c>
      <c r="S34">
        <v>825248</v>
      </c>
      <c r="T34">
        <v>9798</v>
      </c>
      <c r="U34">
        <v>391204</v>
      </c>
      <c r="V34">
        <v>225491</v>
      </c>
      <c r="W34">
        <v>107295</v>
      </c>
      <c r="X34">
        <v>38926</v>
      </c>
      <c r="Y34">
        <v>12394</v>
      </c>
      <c r="Z34">
        <v>41922</v>
      </c>
      <c r="AA34">
        <v>48021</v>
      </c>
      <c r="AB34">
        <v>41047</v>
      </c>
      <c r="AC34">
        <v>24678</v>
      </c>
      <c r="AD34">
        <v>14072</v>
      </c>
      <c r="AE34">
        <v>4363</v>
      </c>
      <c r="AF34">
        <v>226</v>
      </c>
      <c r="AG34">
        <v>135</v>
      </c>
      <c r="AH34">
        <v>5120</v>
      </c>
      <c r="AI34">
        <v>0.18369001467717583</v>
      </c>
      <c r="AJ34">
        <v>55.470308726075885</v>
      </c>
      <c r="AK34">
        <v>449628</v>
      </c>
      <c r="AL34">
        <v>436207</v>
      </c>
      <c r="AM34">
        <v>426296</v>
      </c>
      <c r="AN34">
        <v>404034</v>
      </c>
      <c r="AO34">
        <v>418665</v>
      </c>
      <c r="AP34">
        <v>328801</v>
      </c>
      <c r="AQ34">
        <v>205249</v>
      </c>
      <c r="AR34">
        <v>1039822</v>
      </c>
      <c r="AS34">
        <v>743223</v>
      </c>
      <c r="AT34">
        <v>43618</v>
      </c>
      <c r="AU34">
        <v>98773</v>
      </c>
      <c r="AV34">
        <v>121865</v>
      </c>
      <c r="AW34">
        <v>141847</v>
      </c>
      <c r="AX34">
        <v>154289</v>
      </c>
      <c r="AY34">
        <v>187894</v>
      </c>
      <c r="AZ34">
        <v>156710</v>
      </c>
      <c r="BA34">
        <v>88396</v>
      </c>
      <c r="BB34">
        <v>387043</v>
      </c>
      <c r="BC34">
        <v>342093</v>
      </c>
      <c r="BD34">
        <v>0.21967715533730106</v>
      </c>
      <c r="BE34">
        <v>0.27937424204563432</v>
      </c>
      <c r="BF34">
        <v>0.33274297671101771</v>
      </c>
      <c r="BG34">
        <v>0.38187132766054344</v>
      </c>
      <c r="BH34">
        <v>0.44879318787097083</v>
      </c>
      <c r="BI34">
        <v>0.47661047259588629</v>
      </c>
      <c r="BJ34">
        <v>0.43067688514925773</v>
      </c>
      <c r="BK34">
        <v>0.37222043772876512</v>
      </c>
      <c r="BL34">
        <v>0.46028311825656631</v>
      </c>
      <c r="BM34">
        <v>724894</v>
      </c>
      <c r="BN34">
        <v>4.1623223042616275E-5</v>
      </c>
      <c r="BO34">
        <v>1706</v>
      </c>
      <c r="BP34">
        <v>7.9704044124158833E-6</v>
      </c>
      <c r="BQ34">
        <v>345</v>
      </c>
      <c r="BR34">
        <v>52.178042658050529</v>
      </c>
      <c r="BS34">
        <v>149743</v>
      </c>
      <c r="BT34">
        <v>0.45831014232051215</v>
      </c>
      <c r="BU34">
        <v>0.28941537484789165</v>
      </c>
      <c r="BV34">
        <v>0.15696735622453839</v>
      </c>
      <c r="BW34">
        <v>6.7302259139728052E-2</v>
      </c>
      <c r="BX34">
        <v>2.8004867467329771E-2</v>
      </c>
      <c r="BY34">
        <v>7.0487167474755459E-3</v>
      </c>
      <c r="BZ34">
        <v>8.2123974805197938E-3</v>
      </c>
      <c r="CA34">
        <v>7.0230866523566856E-3</v>
      </c>
      <c r="CB34">
        <v>0.91712779782049503</v>
      </c>
    </row>
    <row r="35" spans="1:80" x14ac:dyDescent="0.3">
      <c r="A35">
        <v>27</v>
      </c>
      <c r="B35">
        <v>713045</v>
      </c>
      <c r="C35">
        <v>2689912</v>
      </c>
      <c r="D35">
        <v>748708</v>
      </c>
      <c r="E35">
        <v>11938</v>
      </c>
      <c r="F35">
        <v>736770</v>
      </c>
      <c r="G35">
        <v>3402957</v>
      </c>
      <c r="H35">
        <v>270939</v>
      </c>
      <c r="I35">
        <v>1064706</v>
      </c>
      <c r="J35">
        <v>4157269</v>
      </c>
      <c r="K35">
        <v>36217</v>
      </c>
      <c r="L35">
        <v>8626</v>
      </c>
      <c r="M35">
        <v>1724507</v>
      </c>
      <c r="N35">
        <v>965405</v>
      </c>
      <c r="O35">
        <v>0.35889835801319897</v>
      </c>
      <c r="P35">
        <v>279328</v>
      </c>
      <c r="Q35">
        <v>415454</v>
      </c>
      <c r="R35">
        <v>20079</v>
      </c>
      <c r="S35">
        <v>834883</v>
      </c>
      <c r="T35">
        <v>9635</v>
      </c>
      <c r="U35">
        <v>394552</v>
      </c>
      <c r="V35">
        <v>228863</v>
      </c>
      <c r="W35">
        <v>109964</v>
      </c>
      <c r="X35">
        <v>40780</v>
      </c>
      <c r="Y35">
        <v>13069</v>
      </c>
      <c r="Z35">
        <v>42310</v>
      </c>
      <c r="AA35">
        <v>48882</v>
      </c>
      <c r="AB35">
        <v>41957</v>
      </c>
      <c r="AC35">
        <v>25501</v>
      </c>
      <c r="AD35">
        <v>14466</v>
      </c>
      <c r="AE35">
        <v>4679</v>
      </c>
      <c r="AF35">
        <v>233</v>
      </c>
      <c r="AG35">
        <v>149</v>
      </c>
      <c r="AH35">
        <v>5604</v>
      </c>
      <c r="AI35">
        <v>0.18456191960886881</v>
      </c>
      <c r="AJ35">
        <v>55.742337153836992</v>
      </c>
      <c r="AK35">
        <v>453120</v>
      </c>
      <c r="AL35">
        <v>434485</v>
      </c>
      <c r="AM35">
        <v>429721</v>
      </c>
      <c r="AN35">
        <v>403515</v>
      </c>
      <c r="AO35">
        <v>415647</v>
      </c>
      <c r="AP35">
        <v>336858</v>
      </c>
      <c r="AQ35">
        <v>216566</v>
      </c>
      <c r="AR35">
        <v>1038988</v>
      </c>
      <c r="AS35">
        <v>763319</v>
      </c>
      <c r="AT35">
        <v>43401</v>
      </c>
      <c r="AU35">
        <v>99637</v>
      </c>
      <c r="AV35">
        <v>121784</v>
      </c>
      <c r="AW35">
        <v>144492</v>
      </c>
      <c r="AX35">
        <v>154168</v>
      </c>
      <c r="AY35">
        <v>187196</v>
      </c>
      <c r="AZ35">
        <v>162675</v>
      </c>
      <c r="BA35">
        <v>95453</v>
      </c>
      <c r="BB35">
        <v>389189</v>
      </c>
      <c r="BC35">
        <v>354795</v>
      </c>
      <c r="BD35">
        <v>0.21989097810734462</v>
      </c>
      <c r="BE35">
        <v>0.28029506196991844</v>
      </c>
      <c r="BF35">
        <v>0.33624607594229744</v>
      </c>
      <c r="BG35">
        <v>0.3820626246855755</v>
      </c>
      <c r="BH35">
        <v>0.45037255170854112</v>
      </c>
      <c r="BI35">
        <v>0.48291861852768825</v>
      </c>
      <c r="BJ35">
        <v>0.44075709021730097</v>
      </c>
      <c r="BK35">
        <v>0.37458469202724187</v>
      </c>
      <c r="BL35">
        <v>0.46480567102351705</v>
      </c>
      <c r="BM35">
        <v>754312</v>
      </c>
      <c r="BN35">
        <v>4.672406968410121E-5</v>
      </c>
      <c r="BO35">
        <v>1865</v>
      </c>
      <c r="BP35">
        <v>8.5220001310624844E-6</v>
      </c>
      <c r="BQ35">
        <v>374</v>
      </c>
      <c r="BR35">
        <v>52.340745959974861</v>
      </c>
      <c r="BS35">
        <v>149718</v>
      </c>
      <c r="BT35">
        <v>0.45490157693493166</v>
      </c>
      <c r="BU35">
        <v>0.28921407329040427</v>
      </c>
      <c r="BV35">
        <v>0.15819435535599743</v>
      </c>
      <c r="BW35">
        <v>6.9017976891613833E-2</v>
      </c>
      <c r="BX35">
        <v>2.8672017527052805E-2</v>
      </c>
      <c r="BY35">
        <v>7.0233944153086118E-3</v>
      </c>
      <c r="BZ35">
        <v>8.4213836176065364E-3</v>
      </c>
      <c r="CA35">
        <v>7.0459233637163842E-3</v>
      </c>
      <c r="CB35">
        <v>0.91602774010195387</v>
      </c>
    </row>
    <row r="36" spans="1:80" x14ac:dyDescent="0.3">
      <c r="A36">
        <v>28</v>
      </c>
      <c r="B36">
        <v>708067</v>
      </c>
      <c r="C36">
        <v>2710195</v>
      </c>
      <c r="D36">
        <v>778186</v>
      </c>
      <c r="E36">
        <v>12246</v>
      </c>
      <c r="F36">
        <v>765940</v>
      </c>
      <c r="G36">
        <v>3418262</v>
      </c>
      <c r="H36">
        <v>279584</v>
      </c>
      <c r="I36">
        <v>1101337</v>
      </c>
      <c r="J36">
        <v>4202545</v>
      </c>
      <c r="K36">
        <v>36631</v>
      </c>
      <c r="L36">
        <v>8645</v>
      </c>
      <c r="M36">
        <v>1728616</v>
      </c>
      <c r="N36">
        <v>981579</v>
      </c>
      <c r="O36">
        <v>0.36218021212495782</v>
      </c>
      <c r="P36">
        <v>293374</v>
      </c>
      <c r="Q36">
        <v>436155</v>
      </c>
      <c r="R36">
        <v>20701</v>
      </c>
      <c r="S36">
        <v>844895</v>
      </c>
      <c r="T36">
        <v>10012</v>
      </c>
      <c r="U36">
        <v>398588</v>
      </c>
      <c r="V36">
        <v>232081</v>
      </c>
      <c r="W36">
        <v>112632</v>
      </c>
      <c r="X36">
        <v>42188</v>
      </c>
      <c r="Y36">
        <v>13937</v>
      </c>
      <c r="Z36">
        <v>42907</v>
      </c>
      <c r="AA36">
        <v>49831</v>
      </c>
      <c r="AB36">
        <v>42947</v>
      </c>
      <c r="AC36">
        <v>26222</v>
      </c>
      <c r="AD36">
        <v>14890</v>
      </c>
      <c r="AE36">
        <v>4973</v>
      </c>
      <c r="AF36">
        <v>215</v>
      </c>
      <c r="AG36">
        <v>168</v>
      </c>
      <c r="AH36">
        <v>6097</v>
      </c>
      <c r="AI36">
        <v>0.18557141096131843</v>
      </c>
      <c r="AJ36">
        <v>55.997329812475613</v>
      </c>
      <c r="AK36">
        <v>455909</v>
      </c>
      <c r="AL36">
        <v>431984</v>
      </c>
      <c r="AM36">
        <v>433198</v>
      </c>
      <c r="AN36">
        <v>402641</v>
      </c>
      <c r="AO36">
        <v>414223</v>
      </c>
      <c r="AP36">
        <v>344303</v>
      </c>
      <c r="AQ36">
        <v>227937</v>
      </c>
      <c r="AR36">
        <v>1039735</v>
      </c>
      <c r="AS36">
        <v>782567</v>
      </c>
      <c r="AT36">
        <v>42881</v>
      </c>
      <c r="AU36">
        <v>100820</v>
      </c>
      <c r="AV36">
        <v>121450</v>
      </c>
      <c r="AW36">
        <v>146959</v>
      </c>
      <c r="AX36">
        <v>153742</v>
      </c>
      <c r="AY36">
        <v>187207</v>
      </c>
      <c r="AZ36">
        <v>168651</v>
      </c>
      <c r="BA36">
        <v>102750</v>
      </c>
      <c r="BB36">
        <v>391674</v>
      </c>
      <c r="BC36">
        <v>367635</v>
      </c>
      <c r="BD36">
        <v>0.22114062236104134</v>
      </c>
      <c r="BE36">
        <v>0.2811446720248898</v>
      </c>
      <c r="BF36">
        <v>0.33924210176408942</v>
      </c>
      <c r="BG36">
        <v>0.38183394140189397</v>
      </c>
      <c r="BH36">
        <v>0.4519473810000893</v>
      </c>
      <c r="BI36">
        <v>0.48983308306927331</v>
      </c>
      <c r="BJ36">
        <v>0.45078245304623649</v>
      </c>
      <c r="BK36">
        <v>0.37670560286996208</v>
      </c>
      <c r="BL36">
        <v>0.46978086221371462</v>
      </c>
      <c r="BM36">
        <v>784283</v>
      </c>
      <c r="BN36">
        <v>3.5398105821028347E-5</v>
      </c>
      <c r="BO36">
        <v>1986</v>
      </c>
      <c r="BP36">
        <v>1.228694582217513E-5</v>
      </c>
      <c r="BQ36">
        <v>416</v>
      </c>
      <c r="BR36">
        <v>52.497109797585473</v>
      </c>
      <c r="BS36">
        <v>150106</v>
      </c>
      <c r="BT36">
        <v>0.4522481031485634</v>
      </c>
      <c r="BU36">
        <v>0.2887782811918998</v>
      </c>
      <c r="BV36">
        <v>0.15936830007078301</v>
      </c>
      <c r="BW36">
        <v>7.0076201851421244E-2</v>
      </c>
      <c r="BX36">
        <v>2.9529113737332555E-2</v>
      </c>
      <c r="BY36">
        <v>7.2227171517288682E-3</v>
      </c>
      <c r="BZ36">
        <v>8.4812984318750374E-3</v>
      </c>
      <c r="CA36">
        <v>7.2977901857444226E-3</v>
      </c>
      <c r="CB36">
        <v>0.9148238533022951</v>
      </c>
    </row>
    <row r="37" spans="1:80" x14ac:dyDescent="0.3">
      <c r="A37">
        <v>29</v>
      </c>
      <c r="B37">
        <v>703619</v>
      </c>
      <c r="C37">
        <v>2729268</v>
      </c>
      <c r="D37">
        <v>808454</v>
      </c>
      <c r="E37">
        <v>12564</v>
      </c>
      <c r="F37">
        <v>795890</v>
      </c>
      <c r="G37">
        <v>3432887</v>
      </c>
      <c r="H37">
        <v>288385</v>
      </c>
      <c r="I37">
        <v>1137967</v>
      </c>
      <c r="J37">
        <v>4247976</v>
      </c>
      <c r="K37">
        <v>36630</v>
      </c>
      <c r="L37">
        <v>8801</v>
      </c>
      <c r="M37">
        <v>1732170</v>
      </c>
      <c r="N37">
        <v>997098</v>
      </c>
      <c r="O37">
        <v>0.36533532067939095</v>
      </c>
      <c r="P37">
        <v>308153</v>
      </c>
      <c r="Q37">
        <v>457065</v>
      </c>
      <c r="R37">
        <v>20910</v>
      </c>
      <c r="S37">
        <v>854821</v>
      </c>
      <c r="T37">
        <v>9926</v>
      </c>
      <c r="U37">
        <v>402578</v>
      </c>
      <c r="V37">
        <v>235190</v>
      </c>
      <c r="W37">
        <v>115271</v>
      </c>
      <c r="X37">
        <v>43687</v>
      </c>
      <c r="Y37">
        <v>14695</v>
      </c>
      <c r="Z37">
        <v>43300</v>
      </c>
      <c r="AA37">
        <v>50600</v>
      </c>
      <c r="AB37">
        <v>43965</v>
      </c>
      <c r="AC37">
        <v>26829</v>
      </c>
      <c r="AD37">
        <v>15300</v>
      </c>
      <c r="AE37">
        <v>5271</v>
      </c>
      <c r="AF37">
        <v>242</v>
      </c>
      <c r="AG37">
        <v>170</v>
      </c>
      <c r="AH37">
        <v>6635</v>
      </c>
      <c r="AI37">
        <v>0.18621740290322517</v>
      </c>
      <c r="AJ37">
        <v>56.243639040495516</v>
      </c>
      <c r="AK37">
        <v>476988</v>
      </c>
      <c r="AL37">
        <v>409829</v>
      </c>
      <c r="AM37">
        <v>436419</v>
      </c>
      <c r="AN37">
        <v>402561</v>
      </c>
      <c r="AO37">
        <v>412315</v>
      </c>
      <c r="AP37">
        <v>352206</v>
      </c>
      <c r="AQ37">
        <v>238950</v>
      </c>
      <c r="AR37">
        <v>1042479</v>
      </c>
      <c r="AS37">
        <v>799972</v>
      </c>
      <c r="AT37">
        <v>42527</v>
      </c>
      <c r="AU37">
        <v>106519</v>
      </c>
      <c r="AV37">
        <v>115931</v>
      </c>
      <c r="AW37">
        <v>149341</v>
      </c>
      <c r="AX37">
        <v>153328</v>
      </c>
      <c r="AY37">
        <v>187352</v>
      </c>
      <c r="AZ37">
        <v>174915</v>
      </c>
      <c r="BA37">
        <v>109712</v>
      </c>
      <c r="BB37">
        <v>394844</v>
      </c>
      <c r="BC37">
        <v>379804</v>
      </c>
      <c r="BD37">
        <v>0.22331589054651271</v>
      </c>
      <c r="BE37">
        <v>0.2828765167911495</v>
      </c>
      <c r="BF37">
        <v>0.34219637550152493</v>
      </c>
      <c r="BG37">
        <v>0.38088140679300775</v>
      </c>
      <c r="BH37">
        <v>0.45439045390053723</v>
      </c>
      <c r="BI37">
        <v>0.49662697398681455</v>
      </c>
      <c r="BJ37">
        <v>0.4591420799330404</v>
      </c>
      <c r="BK37">
        <v>0.37875487180077488</v>
      </c>
      <c r="BL37">
        <v>0.4747716170065952</v>
      </c>
      <c r="BM37">
        <v>815089</v>
      </c>
      <c r="BN37">
        <v>4.3403700733522542E-5</v>
      </c>
      <c r="BO37">
        <v>2135</v>
      </c>
      <c r="BP37">
        <v>1.0195500172303953E-5</v>
      </c>
      <c r="BQ37">
        <v>451</v>
      </c>
      <c r="BR37">
        <v>52.629632021620658</v>
      </c>
      <c r="BS37">
        <v>150764</v>
      </c>
      <c r="BT37">
        <v>0.44973900939566175</v>
      </c>
      <c r="BU37">
        <v>0.28826475290367809</v>
      </c>
      <c r="BV37">
        <v>0.16061487873393079</v>
      </c>
      <c r="BW37">
        <v>7.1126622050301846E-2</v>
      </c>
      <c r="BX37">
        <v>3.0254736916427532E-2</v>
      </c>
      <c r="BY37">
        <v>7.1987794550623183E-3</v>
      </c>
      <c r="BZ37">
        <v>8.5341724474957692E-3</v>
      </c>
      <c r="CA37">
        <v>7.3405210514304849E-3</v>
      </c>
      <c r="CB37">
        <v>0.91365472211157117</v>
      </c>
    </row>
    <row r="38" spans="1:80" x14ac:dyDescent="0.3">
      <c r="A38">
        <v>30</v>
      </c>
      <c r="B38">
        <v>699455</v>
      </c>
      <c r="C38">
        <v>2746725</v>
      </c>
      <c r="D38">
        <v>839803</v>
      </c>
      <c r="E38">
        <v>12911</v>
      </c>
      <c r="F38">
        <v>826892</v>
      </c>
      <c r="G38">
        <v>3446180</v>
      </c>
      <c r="H38">
        <v>297094</v>
      </c>
      <c r="I38">
        <v>1174487</v>
      </c>
      <c r="J38">
        <v>4293205</v>
      </c>
      <c r="K38">
        <v>36520</v>
      </c>
      <c r="L38">
        <v>8709</v>
      </c>
      <c r="M38">
        <v>1734510</v>
      </c>
      <c r="N38">
        <v>1012215</v>
      </c>
      <c r="O38">
        <v>0.36851705212571334</v>
      </c>
      <c r="P38">
        <v>323582</v>
      </c>
      <c r="Q38">
        <v>478448</v>
      </c>
      <c r="R38">
        <v>21383</v>
      </c>
      <c r="S38">
        <v>864571</v>
      </c>
      <c r="T38">
        <v>9750</v>
      </c>
      <c r="U38">
        <v>406761</v>
      </c>
      <c r="V38">
        <v>237983</v>
      </c>
      <c r="W38">
        <v>117594</v>
      </c>
      <c r="X38">
        <v>44860</v>
      </c>
      <c r="Y38">
        <v>15567</v>
      </c>
      <c r="Z38">
        <v>43834</v>
      </c>
      <c r="AA38">
        <v>51607</v>
      </c>
      <c r="AB38">
        <v>44768</v>
      </c>
      <c r="AC38">
        <v>27564</v>
      </c>
      <c r="AD38">
        <v>15781</v>
      </c>
      <c r="AE38">
        <v>5471</v>
      </c>
      <c r="AF38">
        <v>241</v>
      </c>
      <c r="AG38">
        <v>184</v>
      </c>
      <c r="AH38">
        <v>7222</v>
      </c>
      <c r="AI38">
        <v>0.18716379425319721</v>
      </c>
      <c r="AJ38">
        <v>56.475778367244111</v>
      </c>
      <c r="AK38">
        <v>477518</v>
      </c>
      <c r="AL38">
        <v>408541</v>
      </c>
      <c r="AM38">
        <v>439371</v>
      </c>
      <c r="AN38">
        <v>402731</v>
      </c>
      <c r="AO38">
        <v>410298</v>
      </c>
      <c r="AP38">
        <v>359018</v>
      </c>
      <c r="AQ38">
        <v>249248</v>
      </c>
      <c r="AR38">
        <v>1047278</v>
      </c>
      <c r="AS38">
        <v>813388</v>
      </c>
      <c r="AT38">
        <v>42087</v>
      </c>
      <c r="AU38">
        <v>106860</v>
      </c>
      <c r="AV38">
        <v>116043</v>
      </c>
      <c r="AW38">
        <v>151319</v>
      </c>
      <c r="AX38">
        <v>155623</v>
      </c>
      <c r="AY38">
        <v>187115</v>
      </c>
      <c r="AZ38">
        <v>178605</v>
      </c>
      <c r="BA38">
        <v>116650</v>
      </c>
      <c r="BB38">
        <v>398974</v>
      </c>
      <c r="BC38">
        <v>390338</v>
      </c>
      <c r="BD38">
        <v>0.22378214014969069</v>
      </c>
      <c r="BE38">
        <v>0.2840424828842148</v>
      </c>
      <c r="BF38">
        <v>0.34439915242471625</v>
      </c>
      <c r="BG38">
        <v>0.3864192227566291</v>
      </c>
      <c r="BH38">
        <v>0.45604658077787363</v>
      </c>
      <c r="BI38">
        <v>0.49748202040009137</v>
      </c>
      <c r="BJ38">
        <v>0.46800776736423161</v>
      </c>
      <c r="BK38">
        <v>0.38096283890237359</v>
      </c>
      <c r="BL38">
        <v>0.47989151548830322</v>
      </c>
      <c r="BM38">
        <v>847025</v>
      </c>
      <c r="BN38">
        <v>4.352645537957971E-5</v>
      </c>
      <c r="BO38">
        <v>2285</v>
      </c>
      <c r="BP38">
        <v>1.1316878398690724E-5</v>
      </c>
      <c r="BQ38">
        <v>490</v>
      </c>
      <c r="BR38">
        <v>52.772950209090844</v>
      </c>
      <c r="BS38">
        <v>152014</v>
      </c>
      <c r="BT38">
        <v>0.44776556936716888</v>
      </c>
      <c r="BU38">
        <v>0.28777157144007021</v>
      </c>
      <c r="BV38">
        <v>0.16134247688854131</v>
      </c>
      <c r="BW38">
        <v>7.196922645801182E-2</v>
      </c>
      <c r="BX38">
        <v>3.1151155846207812E-2</v>
      </c>
      <c r="BY38">
        <v>7.2545959129132484E-3</v>
      </c>
      <c r="BZ38">
        <v>8.7899090608976101E-3</v>
      </c>
      <c r="CA38">
        <v>7.4153415985642535E-3</v>
      </c>
      <c r="CB38">
        <v>0.9124638947022502</v>
      </c>
    </row>
    <row r="39" spans="1:80" x14ac:dyDescent="0.3">
      <c r="A39">
        <v>31</v>
      </c>
      <c r="B39">
        <v>695509</v>
      </c>
      <c r="C39">
        <v>2762985</v>
      </c>
      <c r="D39">
        <v>871833</v>
      </c>
      <c r="E39">
        <v>13230</v>
      </c>
      <c r="F39">
        <v>858603</v>
      </c>
      <c r="G39">
        <v>3458494</v>
      </c>
      <c r="H39">
        <v>305772</v>
      </c>
      <c r="I39">
        <v>1210733</v>
      </c>
      <c r="J39">
        <v>4338129</v>
      </c>
      <c r="K39">
        <v>36246</v>
      </c>
      <c r="L39">
        <v>8678</v>
      </c>
      <c r="M39">
        <v>1736487</v>
      </c>
      <c r="N39">
        <v>1026498</v>
      </c>
      <c r="O39">
        <v>0.37151776068273984</v>
      </c>
      <c r="P39">
        <v>339739</v>
      </c>
      <c r="Q39">
        <v>500042</v>
      </c>
      <c r="R39">
        <v>21594</v>
      </c>
      <c r="S39">
        <v>873997</v>
      </c>
      <c r="T39">
        <v>9426</v>
      </c>
      <c r="U39">
        <v>410567</v>
      </c>
      <c r="V39">
        <v>240783</v>
      </c>
      <c r="W39">
        <v>119911</v>
      </c>
      <c r="X39">
        <v>46178</v>
      </c>
      <c r="Y39">
        <v>16268</v>
      </c>
      <c r="Z39">
        <v>44301</v>
      </c>
      <c r="AA39">
        <v>52252</v>
      </c>
      <c r="AB39">
        <v>45682</v>
      </c>
      <c r="AC39">
        <v>28226</v>
      </c>
      <c r="AD39">
        <v>16161</v>
      </c>
      <c r="AE39">
        <v>5718</v>
      </c>
      <c r="AF39">
        <v>245</v>
      </c>
      <c r="AG39">
        <v>206</v>
      </c>
      <c r="AH39">
        <v>7802</v>
      </c>
      <c r="AI39">
        <v>0.18781429676433856</v>
      </c>
      <c r="AJ39">
        <v>56.707649698294588</v>
      </c>
      <c r="AK39">
        <v>477854</v>
      </c>
      <c r="AL39">
        <v>407254</v>
      </c>
      <c r="AM39">
        <v>442017</v>
      </c>
      <c r="AN39">
        <v>405306</v>
      </c>
      <c r="AO39">
        <v>406258</v>
      </c>
      <c r="AP39">
        <v>364673</v>
      </c>
      <c r="AQ39">
        <v>259623</v>
      </c>
      <c r="AR39">
        <v>1051857</v>
      </c>
      <c r="AS39">
        <v>826020</v>
      </c>
      <c r="AT39">
        <v>42588</v>
      </c>
      <c r="AU39">
        <v>106934</v>
      </c>
      <c r="AV39">
        <v>116364</v>
      </c>
      <c r="AW39">
        <v>152874</v>
      </c>
      <c r="AX39">
        <v>159036</v>
      </c>
      <c r="AY39">
        <v>185508</v>
      </c>
      <c r="AZ39">
        <v>182292</v>
      </c>
      <c r="BA39">
        <v>123490</v>
      </c>
      <c r="BB39">
        <v>402823</v>
      </c>
      <c r="BC39">
        <v>400377</v>
      </c>
      <c r="BD39">
        <v>0.22377964817705825</v>
      </c>
      <c r="BE39">
        <v>0.28572831697171791</v>
      </c>
      <c r="BF39">
        <v>0.34585547614684503</v>
      </c>
      <c r="BG39">
        <v>0.39238501280513982</v>
      </c>
      <c r="BH39">
        <v>0.45662608490171269</v>
      </c>
      <c r="BI39">
        <v>0.49987797286884417</v>
      </c>
      <c r="BJ39">
        <v>0.47565123274902454</v>
      </c>
      <c r="BK39">
        <v>0.38296365380465214</v>
      </c>
      <c r="BL39">
        <v>0.48470618144839106</v>
      </c>
      <c r="BM39">
        <v>879635</v>
      </c>
      <c r="BN39">
        <v>4.3949765418127082E-5</v>
      </c>
      <c r="BO39">
        <v>2437</v>
      </c>
      <c r="BP39">
        <v>1.4457159677015487E-5</v>
      </c>
      <c r="BQ39">
        <v>540</v>
      </c>
      <c r="BR39">
        <v>52.949569741357685</v>
      </c>
      <c r="BS39">
        <v>153219</v>
      </c>
      <c r="BT39">
        <v>0.44580522556939967</v>
      </c>
      <c r="BU39">
        <v>0.28719658071073156</v>
      </c>
      <c r="BV39">
        <v>0.1622937307476314</v>
      </c>
      <c r="BW39">
        <v>7.2921577255963516E-2</v>
      </c>
      <c r="BX39">
        <v>3.178288571627387E-2</v>
      </c>
      <c r="BY39">
        <v>7.3109722203392128E-3</v>
      </c>
      <c r="BZ39">
        <v>8.617729012430915E-3</v>
      </c>
      <c r="CA39">
        <v>7.5891219674078213E-3</v>
      </c>
      <c r="CB39">
        <v>0.91132977096862811</v>
      </c>
    </row>
    <row r="40" spans="1:80" x14ac:dyDescent="0.3">
      <c r="A40">
        <v>32</v>
      </c>
      <c r="B40">
        <v>691182</v>
      </c>
      <c r="C40">
        <v>2779587</v>
      </c>
      <c r="D40">
        <v>904097</v>
      </c>
      <c r="E40">
        <v>13565</v>
      </c>
      <c r="F40">
        <v>890532</v>
      </c>
      <c r="G40">
        <v>3470769</v>
      </c>
      <c r="H40">
        <v>314468</v>
      </c>
      <c r="I40">
        <v>1247180</v>
      </c>
      <c r="J40">
        <v>4383272</v>
      </c>
      <c r="K40">
        <v>36447</v>
      </c>
      <c r="L40">
        <v>8696</v>
      </c>
      <c r="M40">
        <v>1738621</v>
      </c>
      <c r="N40">
        <v>1040966</v>
      </c>
      <c r="O40">
        <v>0.37450383816012955</v>
      </c>
      <c r="P40">
        <v>356145</v>
      </c>
      <c r="Q40">
        <v>521893</v>
      </c>
      <c r="R40">
        <v>21851</v>
      </c>
      <c r="S40">
        <v>883624</v>
      </c>
      <c r="T40">
        <v>9627</v>
      </c>
      <c r="U40">
        <v>414519</v>
      </c>
      <c r="V40">
        <v>243633</v>
      </c>
      <c r="W40">
        <v>122089</v>
      </c>
      <c r="X40">
        <v>47500</v>
      </c>
      <c r="Y40">
        <v>17165</v>
      </c>
      <c r="Z40">
        <v>44728</v>
      </c>
      <c r="AA40">
        <v>52999</v>
      </c>
      <c r="AB40">
        <v>46566</v>
      </c>
      <c r="AC40">
        <v>28789</v>
      </c>
      <c r="AD40">
        <v>16610</v>
      </c>
      <c r="AE40">
        <v>5894</v>
      </c>
      <c r="AF40">
        <v>256</v>
      </c>
      <c r="AG40">
        <v>218</v>
      </c>
      <c r="AH40">
        <v>8406</v>
      </c>
      <c r="AI40">
        <v>0.18834428790181429</v>
      </c>
      <c r="AJ40">
        <v>56.933660657504667</v>
      </c>
      <c r="AK40">
        <v>477955</v>
      </c>
      <c r="AL40">
        <v>407508</v>
      </c>
      <c r="AM40">
        <v>443388</v>
      </c>
      <c r="AN40">
        <v>409863</v>
      </c>
      <c r="AO40">
        <v>400853</v>
      </c>
      <c r="AP40">
        <v>369465</v>
      </c>
      <c r="AQ40">
        <v>270555</v>
      </c>
      <c r="AR40">
        <v>1055731</v>
      </c>
      <c r="AS40">
        <v>838393</v>
      </c>
      <c r="AT40">
        <v>42838</v>
      </c>
      <c r="AU40">
        <v>106980</v>
      </c>
      <c r="AV40">
        <v>116877</v>
      </c>
      <c r="AW40">
        <v>154144</v>
      </c>
      <c r="AX40">
        <v>163169</v>
      </c>
      <c r="AY40">
        <v>183456</v>
      </c>
      <c r="AZ40">
        <v>185447</v>
      </c>
      <c r="BA40">
        <v>130893</v>
      </c>
      <c r="BB40">
        <v>406462</v>
      </c>
      <c r="BC40">
        <v>410647</v>
      </c>
      <c r="BD40">
        <v>0.22382860311117156</v>
      </c>
      <c r="BE40">
        <v>0.28680909331841337</v>
      </c>
      <c r="BF40">
        <v>0.34765036491740869</v>
      </c>
      <c r="BG40">
        <v>0.39810619646076861</v>
      </c>
      <c r="BH40">
        <v>0.45766403145292661</v>
      </c>
      <c r="BI40">
        <v>0.50193387736321438</v>
      </c>
      <c r="BJ40">
        <v>0.4837944225758164</v>
      </c>
      <c r="BK40">
        <v>0.38500527122912936</v>
      </c>
      <c r="BL40">
        <v>0.48980251504962469</v>
      </c>
      <c r="BM40">
        <v>912503</v>
      </c>
      <c r="BN40">
        <v>4.667553501832015E-5</v>
      </c>
      <c r="BO40">
        <v>2599</v>
      </c>
      <c r="BP40">
        <v>1.2965426393977818E-5</v>
      </c>
      <c r="BQ40">
        <v>585</v>
      </c>
      <c r="BR40">
        <v>53.108159095240509</v>
      </c>
      <c r="BS40">
        <v>154531</v>
      </c>
      <c r="BT40">
        <v>0.44388931739670867</v>
      </c>
      <c r="BU40">
        <v>0.2867123269134485</v>
      </c>
      <c r="BV40">
        <v>0.16301500679490971</v>
      </c>
      <c r="BW40">
        <v>7.3737818940303387E-2</v>
      </c>
      <c r="BX40">
        <v>3.2645529954629722E-2</v>
      </c>
      <c r="BY40">
        <v>7.1815536052889841E-3</v>
      </c>
      <c r="BZ40">
        <v>8.8238982433070691E-3</v>
      </c>
      <c r="CA40">
        <v>7.650308923374898E-3</v>
      </c>
      <c r="CB40">
        <v>0.91019037501560141</v>
      </c>
    </row>
    <row r="41" spans="1:80" x14ac:dyDescent="0.3">
      <c r="A41">
        <v>33</v>
      </c>
      <c r="B41">
        <v>686602</v>
      </c>
      <c r="C41">
        <v>2795588</v>
      </c>
      <c r="D41">
        <v>937258</v>
      </c>
      <c r="E41">
        <v>13876</v>
      </c>
      <c r="F41">
        <v>923382</v>
      </c>
      <c r="G41">
        <v>3482190</v>
      </c>
      <c r="H41">
        <v>323313</v>
      </c>
      <c r="I41">
        <v>1283593</v>
      </c>
      <c r="J41">
        <v>4428530</v>
      </c>
      <c r="K41">
        <v>36413</v>
      </c>
      <c r="L41">
        <v>8845</v>
      </c>
      <c r="M41">
        <v>1741074</v>
      </c>
      <c r="N41">
        <v>1054514</v>
      </c>
      <c r="O41">
        <v>0.3772065125476286</v>
      </c>
      <c r="P41">
        <v>373210</v>
      </c>
      <c r="Q41">
        <v>543543</v>
      </c>
      <c r="R41">
        <v>21650</v>
      </c>
      <c r="S41">
        <v>893263</v>
      </c>
      <c r="T41">
        <v>9639</v>
      </c>
      <c r="U41">
        <v>417527</v>
      </c>
      <c r="V41">
        <v>246773</v>
      </c>
      <c r="W41">
        <v>124085</v>
      </c>
      <c r="X41">
        <v>48841</v>
      </c>
      <c r="Y41">
        <v>17846</v>
      </c>
      <c r="Z41">
        <v>45237</v>
      </c>
      <c r="AA41">
        <v>53845</v>
      </c>
      <c r="AB41">
        <v>47553</v>
      </c>
      <c r="AC41">
        <v>29159</v>
      </c>
      <c r="AD41">
        <v>16990</v>
      </c>
      <c r="AE41">
        <v>6143</v>
      </c>
      <c r="AF41">
        <v>283</v>
      </c>
      <c r="AG41">
        <v>232</v>
      </c>
      <c r="AH41">
        <v>9082</v>
      </c>
      <c r="AI41">
        <v>0.18913167582412371</v>
      </c>
      <c r="AJ41">
        <v>57.145796072882867</v>
      </c>
      <c r="AK41">
        <v>478632</v>
      </c>
      <c r="AL41">
        <v>408288</v>
      </c>
      <c r="AM41">
        <v>444828</v>
      </c>
      <c r="AN41">
        <v>413588</v>
      </c>
      <c r="AO41">
        <v>395258</v>
      </c>
      <c r="AP41">
        <v>373078</v>
      </c>
      <c r="AQ41">
        <v>281916</v>
      </c>
      <c r="AR41">
        <v>1057004</v>
      </c>
      <c r="AS41">
        <v>851664</v>
      </c>
      <c r="AT41">
        <v>42313</v>
      </c>
      <c r="AU41">
        <v>107107</v>
      </c>
      <c r="AV41">
        <v>117374</v>
      </c>
      <c r="AW41">
        <v>155522</v>
      </c>
      <c r="AX41">
        <v>166820</v>
      </c>
      <c r="AY41">
        <v>181079</v>
      </c>
      <c r="AZ41">
        <v>188131</v>
      </c>
      <c r="BA41">
        <v>138481</v>
      </c>
      <c r="BB41">
        <v>408822</v>
      </c>
      <c r="BC41">
        <v>421211</v>
      </c>
      <c r="BD41">
        <v>0.22377734877734878</v>
      </c>
      <c r="BE41">
        <v>0.28747844658672311</v>
      </c>
      <c r="BF41">
        <v>0.34962277554470494</v>
      </c>
      <c r="BG41">
        <v>0.40334825962068532</v>
      </c>
      <c r="BH41">
        <v>0.45812861472759564</v>
      </c>
      <c r="BI41">
        <v>0.50426720417714255</v>
      </c>
      <c r="BJ41">
        <v>0.4912136948594617</v>
      </c>
      <c r="BK41">
        <v>0.38677431684269881</v>
      </c>
      <c r="BL41">
        <v>0.49457415130849725</v>
      </c>
      <c r="BM41">
        <v>946340</v>
      </c>
      <c r="BN41">
        <v>5.5424890657890583E-5</v>
      </c>
      <c r="BO41">
        <v>2792</v>
      </c>
      <c r="BP41">
        <v>1.4071604363920406E-5</v>
      </c>
      <c r="BQ41">
        <v>634</v>
      </c>
      <c r="BR41">
        <v>53.251454396961158</v>
      </c>
      <c r="BS41">
        <v>155035</v>
      </c>
      <c r="BT41">
        <v>0.4416293841901941</v>
      </c>
      <c r="BU41">
        <v>0.28688865645661238</v>
      </c>
      <c r="BV41">
        <v>0.16379922432089905</v>
      </c>
      <c r="BW41">
        <v>7.4437708998182958E-2</v>
      </c>
      <c r="BX41">
        <v>3.3245026034111558E-2</v>
      </c>
      <c r="BY41">
        <v>7.1934334551030533E-3</v>
      </c>
      <c r="BZ41">
        <v>8.665961491864084E-3</v>
      </c>
      <c r="CA41">
        <v>7.4563057247213054E-3</v>
      </c>
      <c r="CB41">
        <v>0.90914969725583183</v>
      </c>
    </row>
    <row r="42" spans="1:80" x14ac:dyDescent="0.3">
      <c r="A42">
        <v>34</v>
      </c>
      <c r="B42">
        <v>682207</v>
      </c>
      <c r="C42">
        <v>2810619</v>
      </c>
      <c r="D42">
        <v>970777</v>
      </c>
      <c r="E42">
        <v>14136</v>
      </c>
      <c r="F42">
        <v>956641</v>
      </c>
      <c r="G42">
        <v>3492826</v>
      </c>
      <c r="H42">
        <v>332158</v>
      </c>
      <c r="I42">
        <v>1319557</v>
      </c>
      <c r="J42">
        <v>4473339</v>
      </c>
      <c r="K42">
        <v>35964</v>
      </c>
      <c r="L42">
        <v>8845</v>
      </c>
      <c r="M42">
        <v>1742516</v>
      </c>
      <c r="N42">
        <v>1068103</v>
      </c>
      <c r="O42">
        <v>0.38002411568412509</v>
      </c>
      <c r="P42">
        <v>390509</v>
      </c>
      <c r="Q42">
        <v>565445</v>
      </c>
      <c r="R42">
        <v>21902</v>
      </c>
      <c r="S42">
        <v>902903</v>
      </c>
      <c r="T42">
        <v>9640</v>
      </c>
      <c r="U42">
        <v>421253</v>
      </c>
      <c r="V42">
        <v>249459</v>
      </c>
      <c r="W42">
        <v>126463</v>
      </c>
      <c r="X42">
        <v>49865</v>
      </c>
      <c r="Y42">
        <v>18501</v>
      </c>
      <c r="Z42">
        <v>45733</v>
      </c>
      <c r="AA42">
        <v>54436</v>
      </c>
      <c r="AB42">
        <v>48353</v>
      </c>
      <c r="AC42">
        <v>29887</v>
      </c>
      <c r="AD42">
        <v>17166</v>
      </c>
      <c r="AE42">
        <v>6436</v>
      </c>
      <c r="AF42">
        <v>306</v>
      </c>
      <c r="AG42">
        <v>245</v>
      </c>
      <c r="AH42">
        <v>9736</v>
      </c>
      <c r="AI42">
        <v>0.18964650412928341</v>
      </c>
      <c r="AJ42">
        <v>57.352320890401018</v>
      </c>
      <c r="AK42">
        <v>478146</v>
      </c>
      <c r="AL42">
        <v>410134</v>
      </c>
      <c r="AM42">
        <v>445174</v>
      </c>
      <c r="AN42">
        <v>418029</v>
      </c>
      <c r="AO42">
        <v>390747</v>
      </c>
      <c r="AP42">
        <v>374950</v>
      </c>
      <c r="AQ42">
        <v>293439</v>
      </c>
      <c r="AR42">
        <v>1057526</v>
      </c>
      <c r="AS42">
        <v>864813</v>
      </c>
      <c r="AT42">
        <v>41535</v>
      </c>
      <c r="AU42">
        <v>107172</v>
      </c>
      <c r="AV42">
        <v>118158</v>
      </c>
      <c r="AW42">
        <v>156550</v>
      </c>
      <c r="AX42">
        <v>170711</v>
      </c>
      <c r="AY42">
        <v>179088</v>
      </c>
      <c r="AZ42">
        <v>189955</v>
      </c>
      <c r="BA42">
        <v>146469</v>
      </c>
      <c r="BB42">
        <v>410577</v>
      </c>
      <c r="BC42">
        <v>432196</v>
      </c>
      <c r="BD42">
        <v>0.2241407436222409</v>
      </c>
      <c r="BE42">
        <v>0.28809608566956163</v>
      </c>
      <c r="BF42">
        <v>0.35166024970011728</v>
      </c>
      <c r="BG42">
        <v>0.40837118955861912</v>
      </c>
      <c r="BH42">
        <v>0.45832213683022516</v>
      </c>
      <c r="BI42">
        <v>0.50661421522869721</v>
      </c>
      <c r="BJ42">
        <v>0.49914633024240129</v>
      </c>
      <c r="BK42">
        <v>0.38824293681668348</v>
      </c>
      <c r="BL42">
        <v>0.4997565947782931</v>
      </c>
      <c r="BM42">
        <v>980513</v>
      </c>
      <c r="BN42">
        <v>5.5542417515215473E-5</v>
      </c>
      <c r="BO42">
        <v>2986</v>
      </c>
      <c r="BP42">
        <v>1.4028754939410094E-5</v>
      </c>
      <c r="BQ42">
        <v>683</v>
      </c>
      <c r="BR42">
        <v>53.391102259212396</v>
      </c>
      <c r="BS42">
        <v>155779</v>
      </c>
      <c r="BT42">
        <v>0.44008949068716335</v>
      </c>
      <c r="BU42">
        <v>0.28639187421544865</v>
      </c>
      <c r="BV42">
        <v>0.16474730378205588</v>
      </c>
      <c r="BW42">
        <v>7.5158606599090017E-2</v>
      </c>
      <c r="BX42">
        <v>3.3612724716242146E-2</v>
      </c>
      <c r="BY42">
        <v>7.2634754807042821E-3</v>
      </c>
      <c r="BZ42">
        <v>8.7383848295244579E-3</v>
      </c>
      <c r="CA42">
        <v>7.4655190645960484E-3</v>
      </c>
      <c r="CB42">
        <v>0.90805510537636391</v>
      </c>
    </row>
    <row r="43" spans="1:80" x14ac:dyDescent="0.3">
      <c r="A43">
        <v>35</v>
      </c>
      <c r="B43">
        <v>679129</v>
      </c>
      <c r="C43">
        <v>2823925</v>
      </c>
      <c r="D43">
        <v>1005294</v>
      </c>
      <c r="E43">
        <v>14463</v>
      </c>
      <c r="F43">
        <v>990831</v>
      </c>
      <c r="G43">
        <v>3503054</v>
      </c>
      <c r="H43">
        <v>341059</v>
      </c>
      <c r="I43">
        <v>1356092</v>
      </c>
      <c r="J43">
        <v>4518775</v>
      </c>
      <c r="K43">
        <v>36535</v>
      </c>
      <c r="L43">
        <v>8901</v>
      </c>
      <c r="M43">
        <v>1743298</v>
      </c>
      <c r="N43">
        <v>1080627</v>
      </c>
      <c r="O43">
        <v>0.38266844905583541</v>
      </c>
      <c r="P43">
        <v>408644</v>
      </c>
      <c r="Q43">
        <v>587383</v>
      </c>
      <c r="R43">
        <v>21938</v>
      </c>
      <c r="S43">
        <v>912315</v>
      </c>
      <c r="T43">
        <v>9412</v>
      </c>
      <c r="U43">
        <v>424080</v>
      </c>
      <c r="V43">
        <v>251950</v>
      </c>
      <c r="W43">
        <v>128612</v>
      </c>
      <c r="X43">
        <v>51164</v>
      </c>
      <c r="Y43">
        <v>19235</v>
      </c>
      <c r="Z43">
        <v>46115</v>
      </c>
      <c r="AA43">
        <v>55240</v>
      </c>
      <c r="AB43">
        <v>49066</v>
      </c>
      <c r="AC43">
        <v>30334</v>
      </c>
      <c r="AD43">
        <v>17581</v>
      </c>
      <c r="AE43">
        <v>6667</v>
      </c>
      <c r="AF43">
        <v>318</v>
      </c>
      <c r="AG43">
        <v>265</v>
      </c>
      <c r="AH43">
        <v>10427</v>
      </c>
      <c r="AI43">
        <v>0.19024695847873502</v>
      </c>
      <c r="AJ43">
        <v>57.547546933400703</v>
      </c>
      <c r="AK43">
        <v>477066</v>
      </c>
      <c r="AL43">
        <v>412004</v>
      </c>
      <c r="AM43">
        <v>445318</v>
      </c>
      <c r="AN43">
        <v>422568</v>
      </c>
      <c r="AO43">
        <v>388884</v>
      </c>
      <c r="AP43">
        <v>373926</v>
      </c>
      <c r="AQ43">
        <v>304159</v>
      </c>
      <c r="AR43">
        <v>1058591</v>
      </c>
      <c r="AS43">
        <v>876264</v>
      </c>
      <c r="AT43">
        <v>40983</v>
      </c>
      <c r="AU43">
        <v>106955</v>
      </c>
      <c r="AV43">
        <v>118998</v>
      </c>
      <c r="AW43">
        <v>157358</v>
      </c>
      <c r="AX43">
        <v>174533</v>
      </c>
      <c r="AY43">
        <v>178423</v>
      </c>
      <c r="AZ43">
        <v>190468</v>
      </c>
      <c r="BA43">
        <v>153892</v>
      </c>
      <c r="BB43">
        <v>414457</v>
      </c>
      <c r="BC43">
        <v>440217</v>
      </c>
      <c r="BD43">
        <v>0.22419329820192593</v>
      </c>
      <c r="BE43">
        <v>0.28882729293890352</v>
      </c>
      <c r="BF43">
        <v>0.35336096901540021</v>
      </c>
      <c r="BG43">
        <v>0.41302938225327046</v>
      </c>
      <c r="BH43">
        <v>0.45880776786908178</v>
      </c>
      <c r="BI43">
        <v>0.50937351240619799</v>
      </c>
      <c r="BJ43">
        <v>0.50595905431040999</v>
      </c>
      <c r="BK43">
        <v>0.39151759272466891</v>
      </c>
      <c r="BL43">
        <v>0.50237941990085178</v>
      </c>
      <c r="BM43">
        <v>1015721</v>
      </c>
      <c r="BN43">
        <v>5.3096526630762756E-5</v>
      </c>
      <c r="BO43">
        <v>3172</v>
      </c>
      <c r="BP43">
        <v>1.5986051028616746E-5</v>
      </c>
      <c r="BQ43">
        <v>739</v>
      </c>
      <c r="BR43">
        <v>53.502725900773441</v>
      </c>
      <c r="BS43">
        <v>156814</v>
      </c>
      <c r="BT43">
        <v>0.43805205440399786</v>
      </c>
      <c r="BU43">
        <v>0.286190220211538</v>
      </c>
      <c r="BV43">
        <v>0.16553177494952845</v>
      </c>
      <c r="BW43">
        <v>7.592672472020548E-2</v>
      </c>
      <c r="BX43">
        <v>3.4299225714730236E-2</v>
      </c>
      <c r="BY43">
        <v>7.3233828607421241E-3</v>
      </c>
      <c r="BZ43">
        <v>8.637079063379292E-3</v>
      </c>
      <c r="CA43">
        <v>7.4332056507733588E-3</v>
      </c>
      <c r="CB43">
        <v>0.90701873689983004</v>
      </c>
    </row>
    <row r="44" spans="1:80" x14ac:dyDescent="0.3">
      <c r="A44">
        <v>36</v>
      </c>
      <c r="B44">
        <v>676603</v>
      </c>
      <c r="C44">
        <v>2835900</v>
      </c>
      <c r="D44">
        <v>1040368</v>
      </c>
      <c r="E44">
        <v>14752</v>
      </c>
      <c r="F44">
        <v>1025616</v>
      </c>
      <c r="G44">
        <v>3512503</v>
      </c>
      <c r="H44">
        <v>349785</v>
      </c>
      <c r="I44">
        <v>1392600</v>
      </c>
      <c r="J44">
        <v>4564009</v>
      </c>
      <c r="K44">
        <v>36508</v>
      </c>
      <c r="L44">
        <v>8726</v>
      </c>
      <c r="M44">
        <v>1743114</v>
      </c>
      <c r="N44">
        <v>1092786</v>
      </c>
      <c r="O44">
        <v>0.38534010367079236</v>
      </c>
      <c r="P44">
        <v>427204</v>
      </c>
      <c r="Q44">
        <v>609405</v>
      </c>
      <c r="R44">
        <v>22022</v>
      </c>
      <c r="S44">
        <v>921723</v>
      </c>
      <c r="T44">
        <v>9408</v>
      </c>
      <c r="U44">
        <v>426906</v>
      </c>
      <c r="V44">
        <v>254586</v>
      </c>
      <c r="W44">
        <v>130674</v>
      </c>
      <c r="X44">
        <v>52270</v>
      </c>
      <c r="Y44">
        <v>19712</v>
      </c>
      <c r="Z44">
        <v>46455</v>
      </c>
      <c r="AA44">
        <v>56072</v>
      </c>
      <c r="AB44">
        <v>49565</v>
      </c>
      <c r="AC44">
        <v>31015</v>
      </c>
      <c r="AD44">
        <v>17936</v>
      </c>
      <c r="AE44">
        <v>7012</v>
      </c>
      <c r="AF44">
        <v>324</v>
      </c>
      <c r="AG44">
        <v>259</v>
      </c>
      <c r="AH44">
        <v>11138</v>
      </c>
      <c r="AI44">
        <v>0.19092301694933866</v>
      </c>
      <c r="AJ44">
        <v>57.740921827329416</v>
      </c>
      <c r="AK44">
        <v>474870</v>
      </c>
      <c r="AL44">
        <v>415120</v>
      </c>
      <c r="AM44">
        <v>444051</v>
      </c>
      <c r="AN44">
        <v>426821</v>
      </c>
      <c r="AO44">
        <v>387845</v>
      </c>
      <c r="AP44">
        <v>372074</v>
      </c>
      <c r="AQ44">
        <v>315119</v>
      </c>
      <c r="AR44">
        <v>1061117</v>
      </c>
      <c r="AS44">
        <v>884793</v>
      </c>
      <c r="AT44">
        <v>40806</v>
      </c>
      <c r="AU44">
        <v>106606</v>
      </c>
      <c r="AV44">
        <v>120239</v>
      </c>
      <c r="AW44">
        <v>157769</v>
      </c>
      <c r="AX44">
        <v>177790</v>
      </c>
      <c r="AY44">
        <v>178403</v>
      </c>
      <c r="AZ44">
        <v>190256</v>
      </c>
      <c r="BA44">
        <v>161723</v>
      </c>
      <c r="BB44">
        <v>419133</v>
      </c>
      <c r="BC44">
        <v>446808</v>
      </c>
      <c r="BD44">
        <v>0.2244951249815739</v>
      </c>
      <c r="BE44">
        <v>0.28964877625746771</v>
      </c>
      <c r="BF44">
        <v>0.35529477469930254</v>
      </c>
      <c r="BG44">
        <v>0.41654464049332157</v>
      </c>
      <c r="BH44">
        <v>0.45998530340728899</v>
      </c>
      <c r="BI44">
        <v>0.51133914221364563</v>
      </c>
      <c r="BJ44">
        <v>0.51321246894030514</v>
      </c>
      <c r="BK44">
        <v>0.39499225815814842</v>
      </c>
      <c r="BL44">
        <v>0.50498591195906839</v>
      </c>
      <c r="BM44">
        <v>1051506</v>
      </c>
      <c r="BN44">
        <v>5.0106718770062259E-5</v>
      </c>
      <c r="BO44">
        <v>3348</v>
      </c>
      <c r="BP44">
        <v>1.1387890629559604E-5</v>
      </c>
      <c r="BQ44">
        <v>779</v>
      </c>
      <c r="BR44">
        <v>53.664113411383305</v>
      </c>
      <c r="BS44">
        <v>157711</v>
      </c>
      <c r="BT44">
        <v>0.43620063196248404</v>
      </c>
      <c r="BU44">
        <v>0.28627034319304162</v>
      </c>
      <c r="BV44">
        <v>0.16608965610662085</v>
      </c>
      <c r="BW44">
        <v>7.674685838714107E-2</v>
      </c>
      <c r="BX44">
        <v>3.4692510350712455E-2</v>
      </c>
      <c r="BY44">
        <v>7.3270486185238034E-3</v>
      </c>
      <c r="BZ44">
        <v>8.6775094388153486E-3</v>
      </c>
      <c r="CA44">
        <v>7.3895062314076341E-3</v>
      </c>
      <c r="CB44">
        <v>0.90596260485544844</v>
      </c>
    </row>
    <row r="45" spans="1:80" x14ac:dyDescent="0.3">
      <c r="A45">
        <v>37</v>
      </c>
      <c r="B45">
        <v>673839</v>
      </c>
      <c r="C45">
        <v>2847112</v>
      </c>
      <c r="D45">
        <v>1076158</v>
      </c>
      <c r="E45">
        <v>15025</v>
      </c>
      <c r="F45">
        <v>1061133</v>
      </c>
      <c r="G45">
        <v>3520951</v>
      </c>
      <c r="H45">
        <v>358673</v>
      </c>
      <c r="I45">
        <v>1428749</v>
      </c>
      <c r="J45">
        <v>4609046</v>
      </c>
      <c r="K45">
        <v>36149</v>
      </c>
      <c r="L45">
        <v>8888</v>
      </c>
      <c r="M45">
        <v>1743056</v>
      </c>
      <c r="N45">
        <v>1104056</v>
      </c>
      <c r="O45">
        <v>0.38778102161067074</v>
      </c>
      <c r="P45">
        <v>446422</v>
      </c>
      <c r="Q45">
        <v>631331</v>
      </c>
      <c r="R45">
        <v>21926</v>
      </c>
      <c r="S45">
        <v>931084</v>
      </c>
      <c r="T45">
        <v>9361</v>
      </c>
      <c r="U45">
        <v>429408</v>
      </c>
      <c r="V45">
        <v>257231</v>
      </c>
      <c r="W45">
        <v>132168</v>
      </c>
      <c r="X45">
        <v>53455</v>
      </c>
      <c r="Y45">
        <v>20210</v>
      </c>
      <c r="Z45">
        <v>46820</v>
      </c>
      <c r="AA45">
        <v>56762</v>
      </c>
      <c r="AB45">
        <v>50251</v>
      </c>
      <c r="AC45">
        <v>31600</v>
      </c>
      <c r="AD45">
        <v>18323</v>
      </c>
      <c r="AE45">
        <v>7248</v>
      </c>
      <c r="AF45">
        <v>325</v>
      </c>
      <c r="AG45">
        <v>255</v>
      </c>
      <c r="AH45">
        <v>11937</v>
      </c>
      <c r="AI45">
        <v>0.19164245291905482</v>
      </c>
      <c r="AJ45">
        <v>57.919985942742038</v>
      </c>
      <c r="AK45">
        <v>472237</v>
      </c>
      <c r="AL45">
        <v>418646</v>
      </c>
      <c r="AM45">
        <v>442608</v>
      </c>
      <c r="AN45">
        <v>430263</v>
      </c>
      <c r="AO45">
        <v>387886</v>
      </c>
      <c r="AP45">
        <v>369752</v>
      </c>
      <c r="AQ45">
        <v>325720</v>
      </c>
      <c r="AR45">
        <v>1065011</v>
      </c>
      <c r="AS45">
        <v>891218</v>
      </c>
      <c r="AT45">
        <v>40090</v>
      </c>
      <c r="AU45">
        <v>105970</v>
      </c>
      <c r="AV45">
        <v>121653</v>
      </c>
      <c r="AW45">
        <v>157811</v>
      </c>
      <c r="AX45">
        <v>180855</v>
      </c>
      <c r="AY45">
        <v>178568</v>
      </c>
      <c r="AZ45">
        <v>189825</v>
      </c>
      <c r="BA45">
        <v>169374</v>
      </c>
      <c r="BB45">
        <v>424087</v>
      </c>
      <c r="BC45">
        <v>452346</v>
      </c>
      <c r="BD45">
        <v>0.22440003642238959</v>
      </c>
      <c r="BE45">
        <v>0.29058679648199193</v>
      </c>
      <c r="BF45">
        <v>0.35654800636228901</v>
      </c>
      <c r="BG45">
        <v>0.42033593406823266</v>
      </c>
      <c r="BH45">
        <v>0.46036206514285127</v>
      </c>
      <c r="BI45">
        <v>0.51338464700664233</v>
      </c>
      <c r="BJ45">
        <v>0.51999877195136923</v>
      </c>
      <c r="BK45">
        <v>0.39819964300838206</v>
      </c>
      <c r="BL45">
        <v>0.50755931769780238</v>
      </c>
      <c r="BM45">
        <v>1088095</v>
      </c>
      <c r="BN45">
        <v>5.481473613236878E-5</v>
      </c>
      <c r="BO45">
        <v>3541</v>
      </c>
      <c r="BP45">
        <v>1.0508524543511113E-5</v>
      </c>
      <c r="BQ45">
        <v>816</v>
      </c>
      <c r="BR45">
        <v>53.800776883523362</v>
      </c>
      <c r="BS45">
        <v>159037</v>
      </c>
      <c r="BT45">
        <v>0.4344242256172986</v>
      </c>
      <c r="BU45">
        <v>0.28643037762217349</v>
      </c>
      <c r="BV45">
        <v>0.16640607610825486</v>
      </c>
      <c r="BW45">
        <v>7.7588786274388172E-2</v>
      </c>
      <c r="BX45">
        <v>3.5150534377884894E-2</v>
      </c>
      <c r="BY45">
        <v>7.2040885278987256E-3</v>
      </c>
      <c r="BZ45">
        <v>8.6942973245760259E-3</v>
      </c>
      <c r="CA45">
        <v>7.3096797180618039E-3</v>
      </c>
      <c r="CB45">
        <v>0.90498962741300337</v>
      </c>
    </row>
    <row r="46" spans="1:80" x14ac:dyDescent="0.3">
      <c r="A46">
        <v>38</v>
      </c>
      <c r="B46">
        <v>671807</v>
      </c>
      <c r="C46">
        <v>2857271</v>
      </c>
      <c r="D46">
        <v>1112403</v>
      </c>
      <c r="E46">
        <v>15311</v>
      </c>
      <c r="F46">
        <v>1097092</v>
      </c>
      <c r="G46">
        <v>3529078</v>
      </c>
      <c r="H46">
        <v>367755</v>
      </c>
      <c r="I46">
        <v>1464805</v>
      </c>
      <c r="J46">
        <v>4654184</v>
      </c>
      <c r="K46">
        <v>36056</v>
      </c>
      <c r="L46">
        <v>9082</v>
      </c>
      <c r="M46">
        <v>1742503</v>
      </c>
      <c r="N46">
        <v>1114768</v>
      </c>
      <c r="O46">
        <v>0.3901513017141181</v>
      </c>
      <c r="P46">
        <v>466256</v>
      </c>
      <c r="Q46">
        <v>653422</v>
      </c>
      <c r="R46">
        <v>22091</v>
      </c>
      <c r="S46">
        <v>940305</v>
      </c>
      <c r="T46">
        <v>9221</v>
      </c>
      <c r="U46">
        <v>432164</v>
      </c>
      <c r="V46">
        <v>258994</v>
      </c>
      <c r="W46">
        <v>134196</v>
      </c>
      <c r="X46">
        <v>54465</v>
      </c>
      <c r="Y46">
        <v>20773</v>
      </c>
      <c r="Z46">
        <v>47284</v>
      </c>
      <c r="AA46">
        <v>57123</v>
      </c>
      <c r="AB46">
        <v>51021</v>
      </c>
      <c r="AC46">
        <v>32107</v>
      </c>
      <c r="AD46">
        <v>18535</v>
      </c>
      <c r="AE46">
        <v>7520</v>
      </c>
      <c r="AF46">
        <v>329</v>
      </c>
      <c r="AG46">
        <v>257</v>
      </c>
      <c r="AH46">
        <v>12703</v>
      </c>
      <c r="AI46">
        <v>0.19212607466306891</v>
      </c>
      <c r="AJ46">
        <v>58.096169786000317</v>
      </c>
      <c r="AK46">
        <v>468837</v>
      </c>
      <c r="AL46">
        <v>421764</v>
      </c>
      <c r="AM46">
        <v>440216</v>
      </c>
      <c r="AN46">
        <v>433904</v>
      </c>
      <c r="AO46">
        <v>387546</v>
      </c>
      <c r="AP46">
        <v>368928</v>
      </c>
      <c r="AQ46">
        <v>336076</v>
      </c>
      <c r="AR46">
        <v>1069367</v>
      </c>
      <c r="AS46">
        <v>897303</v>
      </c>
      <c r="AT46">
        <v>40387</v>
      </c>
      <c r="AU46">
        <v>105341</v>
      </c>
      <c r="AV46">
        <v>122740</v>
      </c>
      <c r="AW46">
        <v>157451</v>
      </c>
      <c r="AX46">
        <v>183615</v>
      </c>
      <c r="AY46">
        <v>178766</v>
      </c>
      <c r="AZ46">
        <v>189996</v>
      </c>
      <c r="BA46">
        <v>176859</v>
      </c>
      <c r="BB46">
        <v>429029</v>
      </c>
      <c r="BC46">
        <v>457658</v>
      </c>
      <c r="BD46">
        <v>0.22468576498868476</v>
      </c>
      <c r="BE46">
        <v>0.29101582875731452</v>
      </c>
      <c r="BF46">
        <v>0.35766759954204302</v>
      </c>
      <c r="BG46">
        <v>0.42316964121095912</v>
      </c>
      <c r="BH46">
        <v>0.46127685487658238</v>
      </c>
      <c r="BI46">
        <v>0.51499479573250062</v>
      </c>
      <c r="BJ46">
        <v>0.52624703936014472</v>
      </c>
      <c r="BK46">
        <v>0.40119902708798755</v>
      </c>
      <c r="BL46">
        <v>0.51003730066655295</v>
      </c>
      <c r="BM46">
        <v>1125106</v>
      </c>
      <c r="BN46">
        <v>5.1854903745397524E-5</v>
      </c>
      <c r="BO46">
        <v>3724</v>
      </c>
      <c r="BP46">
        <v>1.1617765320007096E-5</v>
      </c>
      <c r="BQ46">
        <v>857</v>
      </c>
      <c r="BR46">
        <v>53.936149239640507</v>
      </c>
      <c r="BS46">
        <v>160244</v>
      </c>
      <c r="BT46">
        <v>0.43323797148542192</v>
      </c>
      <c r="BU46">
        <v>0.28564909611064626</v>
      </c>
      <c r="BV46">
        <v>0.16736546479412864</v>
      </c>
      <c r="BW46">
        <v>7.8228040720653647E-2</v>
      </c>
      <c r="BX46">
        <v>3.5519426889149532E-2</v>
      </c>
      <c r="BY46">
        <v>7.2849682405476748E-3</v>
      </c>
      <c r="BZ46">
        <v>8.6098018578684848E-3</v>
      </c>
      <c r="CA46">
        <v>7.3927966683446983E-3</v>
      </c>
      <c r="CB46">
        <v>0.90403735316381095</v>
      </c>
    </row>
    <row r="47" spans="1:80" x14ac:dyDescent="0.3">
      <c r="A47">
        <v>39</v>
      </c>
      <c r="B47">
        <v>669329</v>
      </c>
      <c r="C47">
        <v>2866823</v>
      </c>
      <c r="D47">
        <v>1149641</v>
      </c>
      <c r="E47">
        <v>15607</v>
      </c>
      <c r="F47">
        <v>1134034</v>
      </c>
      <c r="G47">
        <v>3536152</v>
      </c>
      <c r="H47">
        <v>376886</v>
      </c>
      <c r="I47">
        <v>1500762</v>
      </c>
      <c r="J47">
        <v>4699272</v>
      </c>
      <c r="K47">
        <v>35957</v>
      </c>
      <c r="L47">
        <v>9131</v>
      </c>
      <c r="M47">
        <v>1741905</v>
      </c>
      <c r="N47">
        <v>1124918</v>
      </c>
      <c r="O47">
        <v>0.39239185676967153</v>
      </c>
      <c r="P47">
        <v>486762</v>
      </c>
      <c r="Q47">
        <v>675467</v>
      </c>
      <c r="R47">
        <v>22045</v>
      </c>
      <c r="S47">
        <v>949692</v>
      </c>
      <c r="T47">
        <v>9387</v>
      </c>
      <c r="U47">
        <v>434104</v>
      </c>
      <c r="V47">
        <v>260946</v>
      </c>
      <c r="W47">
        <v>136170</v>
      </c>
      <c r="X47">
        <v>55352</v>
      </c>
      <c r="Y47">
        <v>21340</v>
      </c>
      <c r="Z47">
        <v>47651</v>
      </c>
      <c r="AA47">
        <v>57767</v>
      </c>
      <c r="AB47">
        <v>51728</v>
      </c>
      <c r="AC47">
        <v>32614</v>
      </c>
      <c r="AD47">
        <v>18909</v>
      </c>
      <c r="AE47">
        <v>7747</v>
      </c>
      <c r="AF47">
        <v>322</v>
      </c>
      <c r="AG47">
        <v>268</v>
      </c>
      <c r="AH47">
        <v>13479</v>
      </c>
      <c r="AI47">
        <v>0.1929082830926343</v>
      </c>
      <c r="AJ47">
        <v>58.25387983835266</v>
      </c>
      <c r="AK47">
        <v>465924</v>
      </c>
      <c r="AL47">
        <v>443191</v>
      </c>
      <c r="AM47">
        <v>418523</v>
      </c>
      <c r="AN47">
        <v>437275</v>
      </c>
      <c r="AO47">
        <v>387935</v>
      </c>
      <c r="AP47">
        <v>367769</v>
      </c>
      <c r="AQ47">
        <v>346206</v>
      </c>
      <c r="AR47">
        <v>1055253</v>
      </c>
      <c r="AS47">
        <v>902455</v>
      </c>
      <c r="AT47">
        <v>39159</v>
      </c>
      <c r="AU47">
        <v>104747</v>
      </c>
      <c r="AV47">
        <v>129809</v>
      </c>
      <c r="AW47">
        <v>150542</v>
      </c>
      <c r="AX47">
        <v>186300</v>
      </c>
      <c r="AY47">
        <v>178916</v>
      </c>
      <c r="AZ47">
        <v>190298</v>
      </c>
      <c r="BA47">
        <v>184306</v>
      </c>
      <c r="BB47">
        <v>427900</v>
      </c>
      <c r="BC47">
        <v>462462</v>
      </c>
      <c r="BD47">
        <v>0.22481563516796732</v>
      </c>
      <c r="BE47">
        <v>0.29289629076402723</v>
      </c>
      <c r="BF47">
        <v>0.35969827225743867</v>
      </c>
      <c r="BG47">
        <v>0.42604768166485624</v>
      </c>
      <c r="BH47">
        <v>0.46120097439003954</v>
      </c>
      <c r="BI47">
        <v>0.517438935853756</v>
      </c>
      <c r="BJ47">
        <v>0.53235934674731233</v>
      </c>
      <c r="BK47">
        <v>0.40549517509071287</v>
      </c>
      <c r="BL47">
        <v>0.51244882016277815</v>
      </c>
      <c r="BM47">
        <v>1163120</v>
      </c>
      <c r="BN47">
        <v>5.2599548888169964E-5</v>
      </c>
      <c r="BO47">
        <v>3910</v>
      </c>
      <c r="BP47">
        <v>1.3291283858838648E-5</v>
      </c>
      <c r="BQ47">
        <v>904</v>
      </c>
      <c r="BR47">
        <v>54.043660044597608</v>
      </c>
      <c r="BS47">
        <v>159109</v>
      </c>
      <c r="BT47">
        <v>0.43145548777921172</v>
      </c>
      <c r="BU47">
        <v>0.28543652453337465</v>
      </c>
      <c r="BV47">
        <v>0.1682797754932244</v>
      </c>
      <c r="BW47">
        <v>7.8781566227618061E-2</v>
      </c>
      <c r="BX47">
        <v>3.6046645966571166E-2</v>
      </c>
      <c r="BY47">
        <v>7.0167140570774871E-3</v>
      </c>
      <c r="BZ47">
        <v>8.8186698262907835E-3</v>
      </c>
      <c r="CA47">
        <v>7.3681153633236834E-3</v>
      </c>
      <c r="CB47">
        <v>0.90313036589251439</v>
      </c>
    </row>
    <row r="48" spans="1:80" x14ac:dyDescent="0.3">
      <c r="A48">
        <v>40</v>
      </c>
      <c r="B48">
        <v>668002</v>
      </c>
      <c r="C48">
        <v>2874761</v>
      </c>
      <c r="D48">
        <v>1187154</v>
      </c>
      <c r="E48">
        <v>15883</v>
      </c>
      <c r="F48">
        <v>1171271</v>
      </c>
      <c r="G48">
        <v>3542763</v>
      </c>
      <c r="H48">
        <v>385907</v>
      </c>
      <c r="I48">
        <v>1536662</v>
      </c>
      <c r="J48">
        <v>4744193</v>
      </c>
      <c r="K48">
        <v>35900</v>
      </c>
      <c r="L48">
        <v>9021</v>
      </c>
      <c r="M48">
        <v>1740459</v>
      </c>
      <c r="N48">
        <v>1134302</v>
      </c>
      <c r="O48">
        <v>0.39457262708099911</v>
      </c>
      <c r="P48">
        <v>507430</v>
      </c>
      <c r="Q48">
        <v>697187</v>
      </c>
      <c r="R48">
        <v>21720</v>
      </c>
      <c r="S48">
        <v>958821</v>
      </c>
      <c r="T48">
        <v>9129</v>
      </c>
      <c r="U48">
        <v>435617</v>
      </c>
      <c r="V48">
        <v>263312</v>
      </c>
      <c r="W48">
        <v>137679</v>
      </c>
      <c r="X48">
        <v>56408</v>
      </c>
      <c r="Y48">
        <v>21826</v>
      </c>
      <c r="Z48">
        <v>48079</v>
      </c>
      <c r="AA48">
        <v>57922</v>
      </c>
      <c r="AB48">
        <v>52583</v>
      </c>
      <c r="AC48">
        <v>33128</v>
      </c>
      <c r="AD48">
        <v>19110</v>
      </c>
      <c r="AE48">
        <v>8016</v>
      </c>
      <c r="AF48">
        <v>344</v>
      </c>
      <c r="AG48">
        <v>278</v>
      </c>
      <c r="AH48">
        <v>14276</v>
      </c>
      <c r="AI48">
        <v>0.19347581155635801</v>
      </c>
      <c r="AJ48">
        <v>58.414539514168183</v>
      </c>
      <c r="AK48">
        <v>462237</v>
      </c>
      <c r="AL48">
        <v>444241</v>
      </c>
      <c r="AM48">
        <v>417367</v>
      </c>
      <c r="AN48">
        <v>440472</v>
      </c>
      <c r="AO48">
        <v>388407</v>
      </c>
      <c r="AP48">
        <v>366783</v>
      </c>
      <c r="AQ48">
        <v>355254</v>
      </c>
      <c r="AR48">
        <v>1061251</v>
      </c>
      <c r="AS48">
        <v>907032</v>
      </c>
      <c r="AT48">
        <v>38063</v>
      </c>
      <c r="AU48">
        <v>103945</v>
      </c>
      <c r="AV48">
        <v>130375</v>
      </c>
      <c r="AW48">
        <v>150527</v>
      </c>
      <c r="AX48">
        <v>188389</v>
      </c>
      <c r="AY48">
        <v>180965</v>
      </c>
      <c r="AZ48">
        <v>190180</v>
      </c>
      <c r="BA48">
        <v>189921</v>
      </c>
      <c r="BB48">
        <v>432914</v>
      </c>
      <c r="BC48">
        <v>467068</v>
      </c>
      <c r="BD48">
        <v>0.22487382013988494</v>
      </c>
      <c r="BE48">
        <v>0.29347808959551236</v>
      </c>
      <c r="BF48">
        <v>0.36065860501668795</v>
      </c>
      <c r="BG48">
        <v>0.42769801485678999</v>
      </c>
      <c r="BH48">
        <v>0.46591590779774822</v>
      </c>
      <c r="BI48">
        <v>0.51850821875604924</v>
      </c>
      <c r="BJ48">
        <v>0.53460622540492153</v>
      </c>
      <c r="BK48">
        <v>0.40792800195241274</v>
      </c>
      <c r="BL48">
        <v>0.51494103846391304</v>
      </c>
      <c r="BM48">
        <v>1201430</v>
      </c>
      <c r="BN48">
        <v>5.7299909703245745E-5</v>
      </c>
      <c r="BO48">
        <v>4113</v>
      </c>
      <c r="BP48">
        <v>1.4960074947152829E-5</v>
      </c>
      <c r="BQ48">
        <v>957</v>
      </c>
      <c r="BR48">
        <v>54.160813283228158</v>
      </c>
      <c r="BS48">
        <v>160289</v>
      </c>
      <c r="BT48">
        <v>0.42969838246581571</v>
      </c>
      <c r="BU48">
        <v>0.28537289990618869</v>
      </c>
      <c r="BV48">
        <v>0.16902201722716548</v>
      </c>
      <c r="BW48">
        <v>7.9540608920601524E-2</v>
      </c>
      <c r="BX48">
        <v>3.6366091480228561E-2</v>
      </c>
      <c r="BY48">
        <v>7.2787204984566638E-3</v>
      </c>
      <c r="BZ48">
        <v>8.3803604172810985E-3</v>
      </c>
      <c r="CA48">
        <v>7.1439892511463883E-3</v>
      </c>
      <c r="CB48">
        <v>0.90224113294251684</v>
      </c>
    </row>
    <row r="49" spans="1:80" x14ac:dyDescent="0.3">
      <c r="A49">
        <v>41</v>
      </c>
      <c r="B49">
        <v>667361</v>
      </c>
      <c r="C49">
        <v>2880824</v>
      </c>
      <c r="D49">
        <v>1225385</v>
      </c>
      <c r="E49">
        <v>16151</v>
      </c>
      <c r="F49">
        <v>1209234</v>
      </c>
      <c r="G49">
        <v>3548185</v>
      </c>
      <c r="H49">
        <v>395003</v>
      </c>
      <c r="I49">
        <v>1572073</v>
      </c>
      <c r="J49">
        <v>4788700</v>
      </c>
      <c r="K49">
        <v>35411</v>
      </c>
      <c r="L49">
        <v>9096</v>
      </c>
      <c r="M49">
        <v>1737656</v>
      </c>
      <c r="N49">
        <v>1143168</v>
      </c>
      <c r="O49">
        <v>0.39681979877979356</v>
      </c>
      <c r="P49">
        <v>528708</v>
      </c>
      <c r="Q49">
        <v>719207</v>
      </c>
      <c r="R49">
        <v>22020</v>
      </c>
      <c r="S49">
        <v>967799</v>
      </c>
      <c r="T49">
        <v>8978</v>
      </c>
      <c r="U49">
        <v>437186</v>
      </c>
      <c r="V49">
        <v>265511</v>
      </c>
      <c r="W49">
        <v>138895</v>
      </c>
      <c r="X49">
        <v>57463</v>
      </c>
      <c r="Y49">
        <v>22374</v>
      </c>
      <c r="Z49">
        <v>48378</v>
      </c>
      <c r="AA49">
        <v>58609</v>
      </c>
      <c r="AB49">
        <v>53098</v>
      </c>
      <c r="AC49">
        <v>33525</v>
      </c>
      <c r="AD49">
        <v>19263</v>
      </c>
      <c r="AE49">
        <v>8246</v>
      </c>
      <c r="AF49">
        <v>318</v>
      </c>
      <c r="AG49">
        <v>302</v>
      </c>
      <c r="AH49">
        <v>15130</v>
      </c>
      <c r="AI49">
        <v>0.19396886546859254</v>
      </c>
      <c r="AJ49">
        <v>58.572299959411041</v>
      </c>
      <c r="AK49">
        <v>457812</v>
      </c>
      <c r="AL49">
        <v>445141</v>
      </c>
      <c r="AM49">
        <v>416265</v>
      </c>
      <c r="AN49">
        <v>443337</v>
      </c>
      <c r="AO49">
        <v>391295</v>
      </c>
      <c r="AP49">
        <v>363546</v>
      </c>
      <c r="AQ49">
        <v>363428</v>
      </c>
      <c r="AR49">
        <v>1066160</v>
      </c>
      <c r="AS49">
        <v>911711</v>
      </c>
      <c r="AT49">
        <v>37647</v>
      </c>
      <c r="AU49">
        <v>102918</v>
      </c>
      <c r="AV49">
        <v>130873</v>
      </c>
      <c r="AW49">
        <v>150592</v>
      </c>
      <c r="AX49">
        <v>190408</v>
      </c>
      <c r="AY49">
        <v>184403</v>
      </c>
      <c r="AZ49">
        <v>188595</v>
      </c>
      <c r="BA49">
        <v>195379</v>
      </c>
      <c r="BB49">
        <v>437465</v>
      </c>
      <c r="BC49">
        <v>471912</v>
      </c>
      <c r="BD49">
        <v>0.22480406804539854</v>
      </c>
      <c r="BE49">
        <v>0.29400347305685165</v>
      </c>
      <c r="BF49">
        <v>0.3617695458421919</v>
      </c>
      <c r="BG49">
        <v>0.42948817716545201</v>
      </c>
      <c r="BH49">
        <v>0.47126336906937222</v>
      </c>
      <c r="BI49">
        <v>0.518765163143041</v>
      </c>
      <c r="BJ49">
        <v>0.53760029496901729</v>
      </c>
      <c r="BK49">
        <v>0.41031833871088769</v>
      </c>
      <c r="BL49">
        <v>0.51761139220652164</v>
      </c>
      <c r="BM49">
        <v>1240515</v>
      </c>
      <c r="BN49">
        <v>5.4394007076857602E-5</v>
      </c>
      <c r="BO49">
        <v>4306</v>
      </c>
      <c r="BP49">
        <v>1.8037390947766253E-5</v>
      </c>
      <c r="BQ49">
        <v>1021</v>
      </c>
      <c r="BR49">
        <v>54.298246055454655</v>
      </c>
      <c r="BS49">
        <v>161499</v>
      </c>
      <c r="BT49">
        <v>0.42807294706348042</v>
      </c>
      <c r="BU49">
        <v>0.28574400820945389</v>
      </c>
      <c r="BV49">
        <v>0.16926091993137629</v>
      </c>
      <c r="BW49">
        <v>8.0214969205731804E-2</v>
      </c>
      <c r="BX49">
        <v>3.6707155589957526E-2</v>
      </c>
      <c r="BY49">
        <v>7.260621538441093E-3</v>
      </c>
      <c r="BZ49">
        <v>8.6330650696485114E-3</v>
      </c>
      <c r="CA49">
        <v>7.1923660586138043E-3</v>
      </c>
      <c r="CB49">
        <v>0.90131809748304637</v>
      </c>
    </row>
    <row r="50" spans="1:80" x14ac:dyDescent="0.3">
      <c r="A50">
        <v>42</v>
      </c>
      <c r="B50">
        <v>667422</v>
      </c>
      <c r="C50">
        <v>2889954</v>
      </c>
      <c r="D50">
        <v>1260122</v>
      </c>
      <c r="E50">
        <v>16385</v>
      </c>
      <c r="F50">
        <v>1243737</v>
      </c>
      <c r="G50">
        <v>3557376</v>
      </c>
      <c r="H50">
        <v>404104</v>
      </c>
      <c r="I50">
        <v>1607733</v>
      </c>
      <c r="J50">
        <v>4833461</v>
      </c>
      <c r="K50">
        <v>35660</v>
      </c>
      <c r="L50">
        <v>9101</v>
      </c>
      <c r="M50">
        <v>1736344</v>
      </c>
      <c r="N50">
        <v>1153610</v>
      </c>
      <c r="O50">
        <v>0.39917936410060506</v>
      </c>
      <c r="P50">
        <v>548131</v>
      </c>
      <c r="Q50">
        <v>741077</v>
      </c>
      <c r="R50">
        <v>21870</v>
      </c>
      <c r="S50">
        <v>976627</v>
      </c>
      <c r="T50">
        <v>8828</v>
      </c>
      <c r="U50">
        <v>438917</v>
      </c>
      <c r="V50">
        <v>268034</v>
      </c>
      <c r="W50">
        <v>140802</v>
      </c>
      <c r="X50">
        <v>58460</v>
      </c>
      <c r="Y50">
        <v>22934</v>
      </c>
      <c r="Z50">
        <v>48690</v>
      </c>
      <c r="AA50">
        <v>59069</v>
      </c>
      <c r="AB50">
        <v>54080</v>
      </c>
      <c r="AC50">
        <v>33983</v>
      </c>
      <c r="AD50">
        <v>19540</v>
      </c>
      <c r="AE50">
        <v>8490</v>
      </c>
      <c r="AF50">
        <v>314</v>
      </c>
      <c r="AG50">
        <v>297</v>
      </c>
      <c r="AH50">
        <v>15963</v>
      </c>
      <c r="AI50">
        <v>0.19457442289855323</v>
      </c>
      <c r="AJ50">
        <v>58.771517237194544</v>
      </c>
      <c r="AK50">
        <v>453432</v>
      </c>
      <c r="AL50">
        <v>444937</v>
      </c>
      <c r="AM50">
        <v>416760</v>
      </c>
      <c r="AN50">
        <v>444933</v>
      </c>
      <c r="AO50">
        <v>396162</v>
      </c>
      <c r="AP50">
        <v>359918</v>
      </c>
      <c r="AQ50">
        <v>373812</v>
      </c>
      <c r="AR50">
        <v>1071050</v>
      </c>
      <c r="AS50">
        <v>920535</v>
      </c>
      <c r="AT50">
        <v>38124</v>
      </c>
      <c r="AU50">
        <v>102006</v>
      </c>
      <c r="AV50">
        <v>130981</v>
      </c>
      <c r="AW50">
        <v>151126</v>
      </c>
      <c r="AX50">
        <v>191773</v>
      </c>
      <c r="AY50">
        <v>188529</v>
      </c>
      <c r="AZ50">
        <v>187025</v>
      </c>
      <c r="BA50">
        <v>202170</v>
      </c>
      <c r="BB50">
        <v>441698</v>
      </c>
      <c r="BC50">
        <v>478925</v>
      </c>
      <c r="BD50">
        <v>0.22496427248187159</v>
      </c>
      <c r="BE50">
        <v>0.29438100225425173</v>
      </c>
      <c r="BF50">
        <v>0.36262117285727996</v>
      </c>
      <c r="BG50">
        <v>0.4310154562597065</v>
      </c>
      <c r="BH50">
        <v>0.47588865161221927</v>
      </c>
      <c r="BI50">
        <v>0.51963224956795717</v>
      </c>
      <c r="BJ50">
        <v>0.54083336008474847</v>
      </c>
      <c r="BK50">
        <v>0.41239718033705242</v>
      </c>
      <c r="BL50">
        <v>0.52026810496070219</v>
      </c>
      <c r="BM50">
        <v>1276085</v>
      </c>
      <c r="BN50">
        <v>5.1723517559009789E-5</v>
      </c>
      <c r="BO50">
        <v>4490</v>
      </c>
      <c r="BP50">
        <v>1.0400924726540011E-5</v>
      </c>
      <c r="BQ50">
        <v>1058</v>
      </c>
      <c r="BR50">
        <v>54.474907556553973</v>
      </c>
      <c r="BS50">
        <v>162556</v>
      </c>
      <c r="BT50">
        <v>0.42604033694798382</v>
      </c>
      <c r="BU50">
        <v>0.28580203388527309</v>
      </c>
      <c r="BV50">
        <v>0.17027563784994265</v>
      </c>
      <c r="BW50">
        <v>8.0770880788180788E-2</v>
      </c>
      <c r="BX50">
        <v>3.7111110528619699E-2</v>
      </c>
      <c r="BY50">
        <v>7.3277239085498278E-3</v>
      </c>
      <c r="BZ50">
        <v>8.506509859079742E-3</v>
      </c>
      <c r="CA50">
        <v>7.0422659864836637E-3</v>
      </c>
      <c r="CB50">
        <v>0.90034146459457343</v>
      </c>
    </row>
    <row r="51" spans="1:80" x14ac:dyDescent="0.3">
      <c r="A51">
        <v>43</v>
      </c>
      <c r="B51">
        <v>666790</v>
      </c>
      <c r="C51">
        <v>2898885</v>
      </c>
      <c r="D51">
        <v>1295457</v>
      </c>
      <c r="E51">
        <v>16612</v>
      </c>
      <c r="F51">
        <v>1278845</v>
      </c>
      <c r="G51">
        <v>3565675</v>
      </c>
      <c r="H51">
        <v>413205</v>
      </c>
      <c r="I51">
        <v>1643103</v>
      </c>
      <c r="J51">
        <v>4877932</v>
      </c>
      <c r="K51">
        <v>35370</v>
      </c>
      <c r="L51">
        <v>9101</v>
      </c>
      <c r="M51">
        <v>1735081</v>
      </c>
      <c r="N51">
        <v>1163804</v>
      </c>
      <c r="O51">
        <v>0.40146608092421743</v>
      </c>
      <c r="P51">
        <v>567956</v>
      </c>
      <c r="Q51">
        <v>762964</v>
      </c>
      <c r="R51">
        <v>21887</v>
      </c>
      <c r="S51">
        <v>985596</v>
      </c>
      <c r="T51">
        <v>8969</v>
      </c>
      <c r="U51">
        <v>441395</v>
      </c>
      <c r="V51">
        <v>270035</v>
      </c>
      <c r="W51">
        <v>142633</v>
      </c>
      <c r="X51">
        <v>59439</v>
      </c>
      <c r="Y51">
        <v>23370</v>
      </c>
      <c r="Z51">
        <v>49045</v>
      </c>
      <c r="AA51">
        <v>59651</v>
      </c>
      <c r="AB51">
        <v>54502</v>
      </c>
      <c r="AC51">
        <v>34414</v>
      </c>
      <c r="AD51">
        <v>19904</v>
      </c>
      <c r="AE51">
        <v>8752</v>
      </c>
      <c r="AF51">
        <v>358</v>
      </c>
      <c r="AG51">
        <v>306</v>
      </c>
      <c r="AH51">
        <v>16800</v>
      </c>
      <c r="AI51">
        <v>0.19499159652312589</v>
      </c>
      <c r="AJ51">
        <v>58.963145856175096</v>
      </c>
      <c r="AK51">
        <v>448962</v>
      </c>
      <c r="AL51">
        <v>445428</v>
      </c>
      <c r="AM51">
        <v>417664</v>
      </c>
      <c r="AN51">
        <v>446633</v>
      </c>
      <c r="AO51">
        <v>400321</v>
      </c>
      <c r="AP51">
        <v>356181</v>
      </c>
      <c r="AQ51">
        <v>383696</v>
      </c>
      <c r="AR51">
        <v>1074604</v>
      </c>
      <c r="AS51">
        <v>929891</v>
      </c>
      <c r="AT51">
        <v>37978</v>
      </c>
      <c r="AU51">
        <v>101034</v>
      </c>
      <c r="AV51">
        <v>131317</v>
      </c>
      <c r="AW51">
        <v>151620</v>
      </c>
      <c r="AX51">
        <v>193378</v>
      </c>
      <c r="AY51">
        <v>192278</v>
      </c>
      <c r="AZ51">
        <v>185390</v>
      </c>
      <c r="BA51">
        <v>208787</v>
      </c>
      <c r="BB51">
        <v>444942</v>
      </c>
      <c r="BC51">
        <v>486511</v>
      </c>
      <c r="BD51">
        <v>0.22503909016798748</v>
      </c>
      <c r="BE51">
        <v>0.29481083362518745</v>
      </c>
      <c r="BF51">
        <v>0.36301907753600982</v>
      </c>
      <c r="BG51">
        <v>0.43296845508504744</v>
      </c>
      <c r="BH51">
        <v>0.48030955158485317</v>
      </c>
      <c r="BI51">
        <v>0.52049379388569295</v>
      </c>
      <c r="BJ51">
        <v>0.54414692881864812</v>
      </c>
      <c r="BK51">
        <v>0.41405206010772339</v>
      </c>
      <c r="BL51">
        <v>0.52319142781250705</v>
      </c>
      <c r="BM51">
        <v>1312257</v>
      </c>
      <c r="BN51">
        <v>6.3101656769054944E-5</v>
      </c>
      <c r="BO51">
        <v>4715</v>
      </c>
      <c r="BP51">
        <v>1.5985753048160586E-5</v>
      </c>
      <c r="BQ51">
        <v>1115</v>
      </c>
      <c r="BR51">
        <v>54.643197136351795</v>
      </c>
      <c r="BS51">
        <v>163394</v>
      </c>
      <c r="BT51">
        <v>0.42484849114855666</v>
      </c>
      <c r="BU51">
        <v>0.28559375184080221</v>
      </c>
      <c r="BV51">
        <v>0.17077013967574162</v>
      </c>
      <c r="BW51">
        <v>8.1301087675894071E-2</v>
      </c>
      <c r="BX51">
        <v>3.7486529659005466E-2</v>
      </c>
      <c r="BY51">
        <v>7.1635416317266517E-3</v>
      </c>
      <c r="BZ51">
        <v>8.5074922162173428E-3</v>
      </c>
      <c r="CA51">
        <v>7.1277093978414276E-3</v>
      </c>
      <c r="CB51">
        <v>0.89938763665788513</v>
      </c>
    </row>
    <row r="52" spans="1:80" x14ac:dyDescent="0.3">
      <c r="A52">
        <v>44</v>
      </c>
      <c r="B52">
        <v>666318</v>
      </c>
      <c r="C52">
        <v>2907325</v>
      </c>
      <c r="D52">
        <v>1331302</v>
      </c>
      <c r="E52">
        <v>16844</v>
      </c>
      <c r="F52">
        <v>1314458</v>
      </c>
      <c r="G52">
        <v>3573643</v>
      </c>
      <c r="H52">
        <v>422514</v>
      </c>
      <c r="I52">
        <v>1678502</v>
      </c>
      <c r="J52">
        <v>4922640</v>
      </c>
      <c r="K52">
        <v>35399</v>
      </c>
      <c r="L52">
        <v>9309</v>
      </c>
      <c r="M52">
        <v>1733930</v>
      </c>
      <c r="N52">
        <v>1173395</v>
      </c>
      <c r="O52">
        <v>0.40359952877645255</v>
      </c>
      <c r="P52">
        <v>588335</v>
      </c>
      <c r="Q52">
        <v>784898</v>
      </c>
      <c r="R52">
        <v>21934</v>
      </c>
      <c r="S52">
        <v>994527</v>
      </c>
      <c r="T52">
        <v>8931</v>
      </c>
      <c r="U52">
        <v>443366</v>
      </c>
      <c r="V52">
        <v>271884</v>
      </c>
      <c r="W52">
        <v>144284</v>
      </c>
      <c r="X52">
        <v>60502</v>
      </c>
      <c r="Y52">
        <v>23927</v>
      </c>
      <c r="Z52">
        <v>49375</v>
      </c>
      <c r="AA52">
        <v>60337</v>
      </c>
      <c r="AB52">
        <v>55081</v>
      </c>
      <c r="AC52">
        <v>34716</v>
      </c>
      <c r="AD52">
        <v>20262</v>
      </c>
      <c r="AE52">
        <v>9017</v>
      </c>
      <c r="AF52">
        <v>325</v>
      </c>
      <c r="AG52">
        <v>319</v>
      </c>
      <c r="AH52">
        <v>17695</v>
      </c>
      <c r="AI52">
        <v>0.19552836001516966</v>
      </c>
      <c r="AJ52">
        <v>59.13563889397858</v>
      </c>
      <c r="AK52">
        <v>444156</v>
      </c>
      <c r="AL52">
        <v>445606</v>
      </c>
      <c r="AM52">
        <v>419752</v>
      </c>
      <c r="AN52">
        <v>447244</v>
      </c>
      <c r="AO52">
        <v>405099</v>
      </c>
      <c r="AP52">
        <v>353598</v>
      </c>
      <c r="AQ52">
        <v>391870</v>
      </c>
      <c r="AR52">
        <v>1077734</v>
      </c>
      <c r="AS52">
        <v>939829</v>
      </c>
      <c r="AT52">
        <v>38186</v>
      </c>
      <c r="AU52">
        <v>99969</v>
      </c>
      <c r="AV52">
        <v>131446</v>
      </c>
      <c r="AW52">
        <v>152639</v>
      </c>
      <c r="AX52">
        <v>194451</v>
      </c>
      <c r="AY52">
        <v>196203</v>
      </c>
      <c r="AZ52">
        <v>184024</v>
      </c>
      <c r="BA52">
        <v>214663</v>
      </c>
      <c r="BB52">
        <v>447833</v>
      </c>
      <c r="BC52">
        <v>494147</v>
      </c>
      <c r="BD52">
        <v>0.22507632453462298</v>
      </c>
      <c r="BE52">
        <v>0.29498256307141285</v>
      </c>
      <c r="BF52">
        <v>0.36364091177647756</v>
      </c>
      <c r="BG52">
        <v>0.43477609537523143</v>
      </c>
      <c r="BH52">
        <v>0.48433345922848486</v>
      </c>
      <c r="BI52">
        <v>0.52043280787787261</v>
      </c>
      <c r="BJ52">
        <v>0.54779135937938606</v>
      </c>
      <c r="BK52">
        <v>0.41553203295061675</v>
      </c>
      <c r="BL52">
        <v>0.52578394580290666</v>
      </c>
      <c r="BM52">
        <v>1348997</v>
      </c>
      <c r="BN52">
        <v>5.3167034312045156E-5</v>
      </c>
      <c r="BO52">
        <v>4905</v>
      </c>
      <c r="BP52">
        <v>1.7349242775509473E-5</v>
      </c>
      <c r="BQ52">
        <v>1177</v>
      </c>
      <c r="BR52">
        <v>54.782599477632473</v>
      </c>
      <c r="BS52">
        <v>164254</v>
      </c>
      <c r="BT52">
        <v>0.42341376981337658</v>
      </c>
      <c r="BU52">
        <v>0.28547846844725683</v>
      </c>
      <c r="BV52">
        <v>0.17131492248228547</v>
      </c>
      <c r="BW52">
        <v>8.1821103448038807E-2</v>
      </c>
      <c r="BX52">
        <v>3.797173580904227E-2</v>
      </c>
      <c r="BY52">
        <v>7.3379173307019183E-3</v>
      </c>
      <c r="BZ52">
        <v>8.5409851948567237E-3</v>
      </c>
      <c r="CA52">
        <v>6.9530935616961033E-3</v>
      </c>
      <c r="CB52">
        <v>0.89849114439452593</v>
      </c>
    </row>
    <row r="53" spans="1:80" x14ac:dyDescent="0.3">
      <c r="A53">
        <v>45</v>
      </c>
      <c r="B53">
        <v>665558</v>
      </c>
      <c r="C53">
        <v>2914842</v>
      </c>
      <c r="D53">
        <v>1368321</v>
      </c>
      <c r="E53">
        <v>17084</v>
      </c>
      <c r="F53">
        <v>1351237</v>
      </c>
      <c r="G53">
        <v>3580400</v>
      </c>
      <c r="H53">
        <v>431823</v>
      </c>
      <c r="I53">
        <v>1713839</v>
      </c>
      <c r="J53">
        <v>4967286</v>
      </c>
      <c r="K53">
        <v>35337</v>
      </c>
      <c r="L53">
        <v>9309</v>
      </c>
      <c r="M53">
        <v>1732737</v>
      </c>
      <c r="N53">
        <v>1182105</v>
      </c>
      <c r="O53">
        <v>0.40554685296835985</v>
      </c>
      <c r="P53">
        <v>609613</v>
      </c>
      <c r="Q53">
        <v>806693</v>
      </c>
      <c r="R53">
        <v>21795</v>
      </c>
      <c r="S53">
        <v>1003590</v>
      </c>
      <c r="T53">
        <v>9063</v>
      </c>
      <c r="U53">
        <v>444709</v>
      </c>
      <c r="V53">
        <v>274158</v>
      </c>
      <c r="W53">
        <v>145797</v>
      </c>
      <c r="X53">
        <v>61228</v>
      </c>
      <c r="Y53">
        <v>24427</v>
      </c>
      <c r="Z53">
        <v>49612</v>
      </c>
      <c r="AA53">
        <v>60972</v>
      </c>
      <c r="AB53">
        <v>55540</v>
      </c>
      <c r="AC53">
        <v>35081</v>
      </c>
      <c r="AD53">
        <v>20620</v>
      </c>
      <c r="AE53">
        <v>9281</v>
      </c>
      <c r="AF53">
        <v>345</v>
      </c>
      <c r="AG53">
        <v>335</v>
      </c>
      <c r="AH53">
        <v>18565</v>
      </c>
      <c r="AI53">
        <v>0.19607902851269557</v>
      </c>
      <c r="AJ53">
        <v>59.291098506477852</v>
      </c>
      <c r="AK53">
        <v>440172</v>
      </c>
      <c r="AL53">
        <v>445404</v>
      </c>
      <c r="AM53">
        <v>421845</v>
      </c>
      <c r="AN53">
        <v>447780</v>
      </c>
      <c r="AO53">
        <v>409847</v>
      </c>
      <c r="AP53">
        <v>352734</v>
      </c>
      <c r="AQ53">
        <v>397060</v>
      </c>
      <c r="AR53">
        <v>1081082</v>
      </c>
      <c r="AS53">
        <v>948184</v>
      </c>
      <c r="AT53">
        <v>38545</v>
      </c>
      <c r="AU53">
        <v>99088</v>
      </c>
      <c r="AV53">
        <v>131440</v>
      </c>
      <c r="AW53">
        <v>153459</v>
      </c>
      <c r="AX53">
        <v>195502</v>
      </c>
      <c r="AY53">
        <v>200032</v>
      </c>
      <c r="AZ53">
        <v>183872</v>
      </c>
      <c r="BA53">
        <v>218712</v>
      </c>
      <c r="BB53">
        <v>450540</v>
      </c>
      <c r="BC53">
        <v>501037</v>
      </c>
      <c r="BD53">
        <v>0.22511200167207365</v>
      </c>
      <c r="BE53">
        <v>0.29510287289741449</v>
      </c>
      <c r="BF53">
        <v>0.36378053550474698</v>
      </c>
      <c r="BG53">
        <v>0.43660279601590068</v>
      </c>
      <c r="BH53">
        <v>0.48806505842424125</v>
      </c>
      <c r="BI53">
        <v>0.52127665606377616</v>
      </c>
      <c r="BJ53">
        <v>0.55082859013751073</v>
      </c>
      <c r="BK53">
        <v>0.41674914576322608</v>
      </c>
      <c r="BL53">
        <v>0.52841748015153178</v>
      </c>
      <c r="BM53">
        <v>1386886</v>
      </c>
      <c r="BN53">
        <v>5.8094067701932747E-5</v>
      </c>
      <c r="BO53">
        <v>5113</v>
      </c>
      <c r="BP53">
        <v>1.7595799352027705E-5</v>
      </c>
      <c r="BQ53">
        <v>1240</v>
      </c>
      <c r="BR53">
        <v>54.902486794735431</v>
      </c>
      <c r="BS53">
        <v>165051</v>
      </c>
      <c r="BT53">
        <v>0.42172378137839717</v>
      </c>
      <c r="BU53">
        <v>0.28591196986035844</v>
      </c>
      <c r="BV53">
        <v>0.17176814452831735</v>
      </c>
      <c r="BW53">
        <v>8.2164819339603332E-2</v>
      </c>
      <c r="BX53">
        <v>3.8431284893323689E-2</v>
      </c>
      <c r="BY53">
        <v>7.3251759306936955E-3</v>
      </c>
      <c r="BZ53">
        <v>8.2989794451631457E-3</v>
      </c>
      <c r="CA53">
        <v>6.9771593105107527E-3</v>
      </c>
      <c r="CB53">
        <v>0.89766724551966071</v>
      </c>
    </row>
    <row r="54" spans="1:80" x14ac:dyDescent="0.3">
      <c r="A54">
        <v>46</v>
      </c>
      <c r="B54">
        <v>664116</v>
      </c>
      <c r="C54">
        <v>2922367</v>
      </c>
      <c r="D54">
        <v>1405683</v>
      </c>
      <c r="E54">
        <v>17314</v>
      </c>
      <c r="F54">
        <v>1388369</v>
      </c>
      <c r="G54">
        <v>3586483</v>
      </c>
      <c r="H54">
        <v>441166</v>
      </c>
      <c r="I54">
        <v>1748910</v>
      </c>
      <c r="J54">
        <v>5011700</v>
      </c>
      <c r="K54">
        <v>35071</v>
      </c>
      <c r="L54">
        <v>9343</v>
      </c>
      <c r="M54">
        <v>1731689</v>
      </c>
      <c r="N54">
        <v>1190678</v>
      </c>
      <c r="O54">
        <v>0.40743616390412291</v>
      </c>
      <c r="P54">
        <v>631082</v>
      </c>
      <c r="Q54">
        <v>828541</v>
      </c>
      <c r="R54">
        <v>21848</v>
      </c>
      <c r="S54">
        <v>1012753</v>
      </c>
      <c r="T54">
        <v>9163</v>
      </c>
      <c r="U54">
        <v>446401</v>
      </c>
      <c r="V54">
        <v>276546</v>
      </c>
      <c r="W54">
        <v>146573</v>
      </c>
      <c r="X54">
        <v>62299</v>
      </c>
      <c r="Y54">
        <v>24941</v>
      </c>
      <c r="Z54">
        <v>49839</v>
      </c>
      <c r="AA54">
        <v>61310</v>
      </c>
      <c r="AB54">
        <v>56240</v>
      </c>
      <c r="AC54">
        <v>35435</v>
      </c>
      <c r="AD54">
        <v>20916</v>
      </c>
      <c r="AE54">
        <v>9479</v>
      </c>
      <c r="AF54">
        <v>356</v>
      </c>
      <c r="AG54">
        <v>343</v>
      </c>
      <c r="AH54">
        <v>19534</v>
      </c>
      <c r="AI54">
        <v>0.19645781647095184</v>
      </c>
      <c r="AJ54">
        <v>59.442508385978407</v>
      </c>
      <c r="AK54">
        <v>437192</v>
      </c>
      <c r="AL54">
        <v>443975</v>
      </c>
      <c r="AM54">
        <v>425106</v>
      </c>
      <c r="AN54">
        <v>446979</v>
      </c>
      <c r="AO54">
        <v>414386</v>
      </c>
      <c r="AP54">
        <v>352712</v>
      </c>
      <c r="AQ54">
        <v>402017</v>
      </c>
      <c r="AR54">
        <v>1084792</v>
      </c>
      <c r="AS54">
        <v>956408</v>
      </c>
      <c r="AT54">
        <v>38531</v>
      </c>
      <c r="AU54">
        <v>98394</v>
      </c>
      <c r="AV54">
        <v>131042</v>
      </c>
      <c r="AW54">
        <v>154975</v>
      </c>
      <c r="AX54">
        <v>195847</v>
      </c>
      <c r="AY54">
        <v>203532</v>
      </c>
      <c r="AZ54">
        <v>184315</v>
      </c>
      <c r="BA54">
        <v>222573</v>
      </c>
      <c r="BB54">
        <v>453394</v>
      </c>
      <c r="BC54">
        <v>507848</v>
      </c>
      <c r="BD54">
        <v>0.22505901297370492</v>
      </c>
      <c r="BE54">
        <v>0.29515625879835578</v>
      </c>
      <c r="BF54">
        <v>0.36455613423475558</v>
      </c>
      <c r="BG54">
        <v>0.4381570498837753</v>
      </c>
      <c r="BH54">
        <v>0.49116524206898882</v>
      </c>
      <c r="BI54">
        <v>0.52256515230556377</v>
      </c>
      <c r="BJ54">
        <v>0.55364076643525029</v>
      </c>
      <c r="BK54">
        <v>0.41795477842756951</v>
      </c>
      <c r="BL54">
        <v>0.53099514014939231</v>
      </c>
      <c r="BM54">
        <v>1425217</v>
      </c>
      <c r="BN54">
        <v>6.329320395496089E-5</v>
      </c>
      <c r="BO54">
        <v>5340</v>
      </c>
      <c r="BP54">
        <v>1.449888372536549E-5</v>
      </c>
      <c r="BQ54">
        <v>1292</v>
      </c>
      <c r="BR54">
        <v>55.037959144356755</v>
      </c>
      <c r="BS54">
        <v>166193</v>
      </c>
      <c r="BT54">
        <v>0.4203642524354087</v>
      </c>
      <c r="BU54">
        <v>0.2861973739940703</v>
      </c>
      <c r="BV54">
        <v>0.17180262600592969</v>
      </c>
      <c r="BW54">
        <v>8.2790343074968228E-2</v>
      </c>
      <c r="BX54">
        <v>3.8845404489623044E-2</v>
      </c>
      <c r="BY54">
        <v>7.2040827675117205E-3</v>
      </c>
      <c r="BZ54">
        <v>8.3902371901821496E-3</v>
      </c>
      <c r="CA54">
        <v>6.9993114449818884E-3</v>
      </c>
      <c r="CB54">
        <v>0.89686271611126478</v>
      </c>
    </row>
    <row r="55" spans="1:80" x14ac:dyDescent="0.3">
      <c r="A55">
        <v>47</v>
      </c>
      <c r="B55">
        <v>662372</v>
      </c>
      <c r="C55">
        <v>2928886</v>
      </c>
      <c r="D55">
        <v>1443919</v>
      </c>
      <c r="E55">
        <v>17536</v>
      </c>
      <c r="F55">
        <v>1426383</v>
      </c>
      <c r="G55">
        <v>3591258</v>
      </c>
      <c r="H55">
        <v>450336</v>
      </c>
      <c r="I55">
        <v>1783698</v>
      </c>
      <c r="J55">
        <v>5055658</v>
      </c>
      <c r="K55">
        <v>34788</v>
      </c>
      <c r="L55">
        <v>9170</v>
      </c>
      <c r="M55">
        <v>1730036</v>
      </c>
      <c r="N55">
        <v>1198850</v>
      </c>
      <c r="O55">
        <v>0.40931944773541884</v>
      </c>
      <c r="P55">
        <v>653127</v>
      </c>
      <c r="Q55">
        <v>850423</v>
      </c>
      <c r="R55">
        <v>21882</v>
      </c>
      <c r="S55">
        <v>1022035</v>
      </c>
      <c r="T55">
        <v>9282</v>
      </c>
      <c r="U55">
        <v>447705</v>
      </c>
      <c r="V55">
        <v>278454</v>
      </c>
      <c r="W55">
        <v>148172</v>
      </c>
      <c r="X55">
        <v>62926</v>
      </c>
      <c r="Y55">
        <v>25341</v>
      </c>
      <c r="Z55">
        <v>50145</v>
      </c>
      <c r="AA55">
        <v>61770</v>
      </c>
      <c r="AB55">
        <v>56904</v>
      </c>
      <c r="AC55">
        <v>35842</v>
      </c>
      <c r="AD55">
        <v>21184</v>
      </c>
      <c r="AE55">
        <v>9685</v>
      </c>
      <c r="AF55">
        <v>362</v>
      </c>
      <c r="AG55">
        <v>360</v>
      </c>
      <c r="AH55">
        <v>20481</v>
      </c>
      <c r="AI55">
        <v>0.19706552112441089</v>
      </c>
      <c r="AJ55">
        <v>59.571190724444257</v>
      </c>
      <c r="AK55">
        <v>434806</v>
      </c>
      <c r="AL55">
        <v>441715</v>
      </c>
      <c r="AM55">
        <v>428758</v>
      </c>
      <c r="AN55">
        <v>445829</v>
      </c>
      <c r="AO55">
        <v>418147</v>
      </c>
      <c r="AP55">
        <v>353356</v>
      </c>
      <c r="AQ55">
        <v>406275</v>
      </c>
      <c r="AR55">
        <v>1088300</v>
      </c>
      <c r="AS55">
        <v>964065</v>
      </c>
      <c r="AT55">
        <v>38448</v>
      </c>
      <c r="AU55">
        <v>98000</v>
      </c>
      <c r="AV55">
        <v>130430</v>
      </c>
      <c r="AW55">
        <v>156766</v>
      </c>
      <c r="AX55">
        <v>195688</v>
      </c>
      <c r="AY55">
        <v>206860</v>
      </c>
      <c r="AZ55">
        <v>184726</v>
      </c>
      <c r="BA55">
        <v>226380</v>
      </c>
      <c r="BB55">
        <v>455969</v>
      </c>
      <c r="BC55">
        <v>514451</v>
      </c>
      <c r="BD55">
        <v>0.22538787413237168</v>
      </c>
      <c r="BE55">
        <v>0.29528089378898159</v>
      </c>
      <c r="BF55">
        <v>0.36562816320628422</v>
      </c>
      <c r="BG55">
        <v>0.43893062138174055</v>
      </c>
      <c r="BH55">
        <v>0.49470640707693708</v>
      </c>
      <c r="BI55">
        <v>0.52277589739526142</v>
      </c>
      <c r="BJ55">
        <v>0.55720878715155986</v>
      </c>
      <c r="BK55">
        <v>0.41897362859505649</v>
      </c>
      <c r="BL55">
        <v>0.53362688200484409</v>
      </c>
      <c r="BM55">
        <v>1464400</v>
      </c>
      <c r="BN55">
        <v>6.2373686323845297E-5</v>
      </c>
      <c r="BO55">
        <v>5564</v>
      </c>
      <c r="BP55">
        <v>1.9491776976201653E-5</v>
      </c>
      <c r="BQ55">
        <v>1362</v>
      </c>
      <c r="BR55">
        <v>55.12822729252521</v>
      </c>
      <c r="BS55">
        <v>166896</v>
      </c>
      <c r="BT55">
        <v>0.41890944706645583</v>
      </c>
      <c r="BU55">
        <v>0.28627708691119391</v>
      </c>
      <c r="BV55">
        <v>0.17255854929517023</v>
      </c>
      <c r="BW55">
        <v>8.310705688030473E-2</v>
      </c>
      <c r="BX55">
        <v>3.9147859846875278E-2</v>
      </c>
      <c r="BY55">
        <v>7.3278335601771093E-3</v>
      </c>
      <c r="BZ55">
        <v>8.3765251484414927E-3</v>
      </c>
      <c r="CA55">
        <v>6.9053760555894232E-3</v>
      </c>
      <c r="CB55">
        <v>0.89605563121229848</v>
      </c>
    </row>
    <row r="56" spans="1:80" x14ac:dyDescent="0.3">
      <c r="A56">
        <v>48</v>
      </c>
      <c r="B56">
        <v>661006</v>
      </c>
      <c r="C56">
        <v>2934792</v>
      </c>
      <c r="D56">
        <v>1482745</v>
      </c>
      <c r="E56">
        <v>17743</v>
      </c>
      <c r="F56">
        <v>1465002</v>
      </c>
      <c r="G56">
        <v>3595798</v>
      </c>
      <c r="H56">
        <v>459666</v>
      </c>
      <c r="I56">
        <v>1818687</v>
      </c>
      <c r="J56">
        <v>5099977</v>
      </c>
      <c r="K56">
        <v>34989</v>
      </c>
      <c r="L56">
        <v>9330</v>
      </c>
      <c r="M56">
        <v>1728588</v>
      </c>
      <c r="N56">
        <v>1206204</v>
      </c>
      <c r="O56">
        <v>0.41100152923955086</v>
      </c>
      <c r="P56">
        <v>675675</v>
      </c>
      <c r="Q56">
        <v>872318</v>
      </c>
      <c r="R56">
        <v>21895</v>
      </c>
      <c r="S56">
        <v>1030995</v>
      </c>
      <c r="T56">
        <v>8960</v>
      </c>
      <c r="U56">
        <v>449050</v>
      </c>
      <c r="V56">
        <v>280134</v>
      </c>
      <c r="W56">
        <v>149369</v>
      </c>
      <c r="X56">
        <v>63592</v>
      </c>
      <c r="Y56">
        <v>25816</v>
      </c>
      <c r="Z56">
        <v>50196</v>
      </c>
      <c r="AA56">
        <v>62631</v>
      </c>
      <c r="AB56">
        <v>57024</v>
      </c>
      <c r="AC56">
        <v>36243</v>
      </c>
      <c r="AD56">
        <v>21495</v>
      </c>
      <c r="AE56">
        <v>9917</v>
      </c>
      <c r="AF56">
        <v>400</v>
      </c>
      <c r="AG56">
        <v>337</v>
      </c>
      <c r="AH56">
        <v>21434</v>
      </c>
      <c r="AI56">
        <v>0.19751468242519507</v>
      </c>
      <c r="AJ56">
        <v>59.696341580694479</v>
      </c>
      <c r="AK56">
        <v>432615</v>
      </c>
      <c r="AL56">
        <v>439006</v>
      </c>
      <c r="AM56">
        <v>432162</v>
      </c>
      <c r="AN56">
        <v>443814</v>
      </c>
      <c r="AO56">
        <v>422163</v>
      </c>
      <c r="AP56">
        <v>353838</v>
      </c>
      <c r="AQ56">
        <v>411194</v>
      </c>
      <c r="AR56">
        <v>1092691</v>
      </c>
      <c r="AS56">
        <v>970480</v>
      </c>
      <c r="AT56">
        <v>38134</v>
      </c>
      <c r="AU56">
        <v>97425</v>
      </c>
      <c r="AV56">
        <v>129796</v>
      </c>
      <c r="AW56">
        <v>158105</v>
      </c>
      <c r="AX56">
        <v>195232</v>
      </c>
      <c r="AY56">
        <v>209916</v>
      </c>
      <c r="AZ56">
        <v>185352</v>
      </c>
      <c r="BA56">
        <v>230378</v>
      </c>
      <c r="BB56">
        <v>458779</v>
      </c>
      <c r="BC56">
        <v>520204</v>
      </c>
      <c r="BD56">
        <v>0.22520023577545856</v>
      </c>
      <c r="BE56">
        <v>0.29565882926429249</v>
      </c>
      <c r="BF56">
        <v>0.36584660381986384</v>
      </c>
      <c r="BG56">
        <v>0.43989599246531202</v>
      </c>
      <c r="BH56">
        <v>0.49723921802716015</v>
      </c>
      <c r="BI56">
        <v>0.52383294049819407</v>
      </c>
      <c r="BJ56">
        <v>0.56026595718809125</v>
      </c>
      <c r="BK56">
        <v>0.41986160771892511</v>
      </c>
      <c r="BL56">
        <v>0.53602753276729043</v>
      </c>
      <c r="BM56">
        <v>1504179</v>
      </c>
      <c r="BN56">
        <v>6.6466470029740265E-5</v>
      </c>
      <c r="BO56">
        <v>5803</v>
      </c>
      <c r="BP56">
        <v>1.4183221638145413E-5</v>
      </c>
      <c r="BQ56">
        <v>1413</v>
      </c>
      <c r="BR56">
        <v>55.224251196971387</v>
      </c>
      <c r="BS56">
        <v>167865</v>
      </c>
      <c r="BT56">
        <v>0.41758688469741961</v>
      </c>
      <c r="BU56">
        <v>0.28670068169461754</v>
      </c>
      <c r="BV56">
        <v>0.17263435239011335</v>
      </c>
      <c r="BW56">
        <v>8.3505499560871568E-2</v>
      </c>
      <c r="BX56">
        <v>3.9572581656977961E-2</v>
      </c>
      <c r="BY56">
        <v>7.2852765135305369E-3</v>
      </c>
      <c r="BZ56">
        <v>8.4363041909824021E-3</v>
      </c>
      <c r="CA56">
        <v>6.8691327035575456E-3</v>
      </c>
      <c r="CB56">
        <v>0.89533040840269629</v>
      </c>
    </row>
    <row r="57" spans="1:80" x14ac:dyDescent="0.3">
      <c r="A57">
        <v>49</v>
      </c>
      <c r="B57">
        <v>659664</v>
      </c>
      <c r="C57">
        <v>2939899</v>
      </c>
      <c r="D57">
        <v>1521958</v>
      </c>
      <c r="E57">
        <v>17979</v>
      </c>
      <c r="F57">
        <v>1503979</v>
      </c>
      <c r="G57">
        <v>3599563</v>
      </c>
      <c r="H57">
        <v>468927</v>
      </c>
      <c r="I57">
        <v>1853395</v>
      </c>
      <c r="J57">
        <v>5143946</v>
      </c>
      <c r="K57">
        <v>34708</v>
      </c>
      <c r="L57">
        <v>9261</v>
      </c>
      <c r="M57">
        <v>1726668</v>
      </c>
      <c r="N57">
        <v>1213231</v>
      </c>
      <c r="O57">
        <v>0.41267778246803716</v>
      </c>
      <c r="P57">
        <v>698536</v>
      </c>
      <c r="Q57">
        <v>894189</v>
      </c>
      <c r="R57">
        <v>21871</v>
      </c>
      <c r="S57">
        <v>1040003</v>
      </c>
      <c r="T57">
        <v>9008</v>
      </c>
      <c r="U57">
        <v>449886</v>
      </c>
      <c r="V57">
        <v>282039</v>
      </c>
      <c r="W57">
        <v>150641</v>
      </c>
      <c r="X57">
        <v>64196</v>
      </c>
      <c r="Y57">
        <v>26149</v>
      </c>
      <c r="Z57">
        <v>50533</v>
      </c>
      <c r="AA57">
        <v>63038</v>
      </c>
      <c r="AB57">
        <v>57825</v>
      </c>
      <c r="AC57">
        <v>36480</v>
      </c>
      <c r="AD57">
        <v>21608</v>
      </c>
      <c r="AE57">
        <v>10086</v>
      </c>
      <c r="AF57">
        <v>395</v>
      </c>
      <c r="AG57">
        <v>355</v>
      </c>
      <c r="AH57">
        <v>22425</v>
      </c>
      <c r="AI57">
        <v>0.19808264048643662</v>
      </c>
      <c r="AJ57">
        <v>59.819885083714475</v>
      </c>
      <c r="AK57">
        <v>430625</v>
      </c>
      <c r="AL57">
        <v>435848</v>
      </c>
      <c r="AM57">
        <v>453521</v>
      </c>
      <c r="AN57">
        <v>422808</v>
      </c>
      <c r="AO57">
        <v>425889</v>
      </c>
      <c r="AP57">
        <v>355086</v>
      </c>
      <c r="AQ57">
        <v>416122</v>
      </c>
      <c r="AR57">
        <v>1096350</v>
      </c>
      <c r="AS57">
        <v>977076</v>
      </c>
      <c r="AT57">
        <v>38469</v>
      </c>
      <c r="AU57">
        <v>97080</v>
      </c>
      <c r="AV57">
        <v>128727</v>
      </c>
      <c r="AW57">
        <v>166937</v>
      </c>
      <c r="AX57">
        <v>186736</v>
      </c>
      <c r="AY57">
        <v>212835</v>
      </c>
      <c r="AZ57">
        <v>185986</v>
      </c>
      <c r="BA57">
        <v>234930</v>
      </c>
      <c r="BB57">
        <v>461235</v>
      </c>
      <c r="BC57">
        <v>526189</v>
      </c>
      <c r="BD57">
        <v>0.22543976777939043</v>
      </c>
      <c r="BE57">
        <v>0.29534837833373101</v>
      </c>
      <c r="BF57">
        <v>0.36809100350369661</v>
      </c>
      <c r="BG57">
        <v>0.44165673307979036</v>
      </c>
      <c r="BH57">
        <v>0.49974289075322442</v>
      </c>
      <c r="BI57">
        <v>0.52377733844758734</v>
      </c>
      <c r="BJ57">
        <v>0.56457000591172779</v>
      </c>
      <c r="BK57">
        <v>0.42070050622520183</v>
      </c>
      <c r="BL57">
        <v>0.53853436170778934</v>
      </c>
      <c r="BM57">
        <v>1544383</v>
      </c>
      <c r="BN57">
        <v>6.6952571742736548E-5</v>
      </c>
      <c r="BO57">
        <v>6044</v>
      </c>
      <c r="BP57">
        <v>2.083586257554042E-5</v>
      </c>
      <c r="BQ57">
        <v>1488</v>
      </c>
      <c r="BR57">
        <v>55.318734079300093</v>
      </c>
      <c r="BS57">
        <v>168416</v>
      </c>
      <c r="BT57">
        <v>0.41618519704423257</v>
      </c>
      <c r="BU57">
        <v>0.28699137970467276</v>
      </c>
      <c r="BV57">
        <v>0.17337563778957829</v>
      </c>
      <c r="BW57">
        <v>8.3729556426964516E-2</v>
      </c>
      <c r="BX57">
        <v>3.9718229034551876E-2</v>
      </c>
      <c r="BY57">
        <v>7.2616226933787898E-3</v>
      </c>
      <c r="BZ57">
        <v>8.3792730812286258E-3</v>
      </c>
      <c r="CA57">
        <v>6.8799771447092426E-3</v>
      </c>
      <c r="CB57">
        <v>0.89460356594319235</v>
      </c>
    </row>
    <row r="58" spans="1:80" x14ac:dyDescent="0.3">
      <c r="A58">
        <v>50</v>
      </c>
      <c r="B58">
        <v>657766</v>
      </c>
      <c r="C58">
        <v>2945202</v>
      </c>
      <c r="D58">
        <v>1561436</v>
      </c>
      <c r="E58">
        <v>18218</v>
      </c>
      <c r="F58">
        <v>1543218</v>
      </c>
      <c r="G58">
        <v>3602968</v>
      </c>
      <c r="H58">
        <v>478374</v>
      </c>
      <c r="I58">
        <v>1887838</v>
      </c>
      <c r="J58">
        <v>5187836</v>
      </c>
      <c r="K58">
        <v>34443</v>
      </c>
      <c r="L58">
        <v>9447</v>
      </c>
      <c r="M58">
        <v>1725507</v>
      </c>
      <c r="N58">
        <v>1219695</v>
      </c>
      <c r="O58">
        <v>0.41412948925065241</v>
      </c>
      <c r="P58">
        <v>721671</v>
      </c>
      <c r="Q58">
        <v>915747</v>
      </c>
      <c r="R58">
        <v>21558</v>
      </c>
      <c r="S58">
        <v>1049051</v>
      </c>
      <c r="T58">
        <v>9048</v>
      </c>
      <c r="U58">
        <v>450690</v>
      </c>
      <c r="V58">
        <v>283501</v>
      </c>
      <c r="W58">
        <v>152101</v>
      </c>
      <c r="X58">
        <v>64761</v>
      </c>
      <c r="Y58">
        <v>26568</v>
      </c>
      <c r="Z58">
        <v>50833</v>
      </c>
      <c r="AA58">
        <v>63242</v>
      </c>
      <c r="AB58">
        <v>58382</v>
      </c>
      <c r="AC58">
        <v>36797</v>
      </c>
      <c r="AD58">
        <v>21770</v>
      </c>
      <c r="AE58">
        <v>10309</v>
      </c>
      <c r="AF58">
        <v>380</v>
      </c>
      <c r="AG58">
        <v>361</v>
      </c>
      <c r="AH58">
        <v>23432</v>
      </c>
      <c r="AI58">
        <v>0.19847092920771175</v>
      </c>
      <c r="AJ58">
        <v>59.934809931991197</v>
      </c>
      <c r="AK58">
        <v>428803</v>
      </c>
      <c r="AL58">
        <v>433517</v>
      </c>
      <c r="AM58">
        <v>454732</v>
      </c>
      <c r="AN58">
        <v>421925</v>
      </c>
      <c r="AO58">
        <v>429415</v>
      </c>
      <c r="AP58">
        <v>356340</v>
      </c>
      <c r="AQ58">
        <v>420470</v>
      </c>
      <c r="AR58">
        <v>1099471</v>
      </c>
      <c r="AS58">
        <v>983411</v>
      </c>
      <c r="AT58">
        <v>38446</v>
      </c>
      <c r="AU58">
        <v>96414</v>
      </c>
      <c r="AV58">
        <v>128073</v>
      </c>
      <c r="AW58">
        <v>167535</v>
      </c>
      <c r="AX58">
        <v>186804</v>
      </c>
      <c r="AY58">
        <v>215236</v>
      </c>
      <c r="AZ58">
        <v>188071</v>
      </c>
      <c r="BA58">
        <v>237562</v>
      </c>
      <c r="BB58">
        <v>463480</v>
      </c>
      <c r="BC58">
        <v>531728</v>
      </c>
      <c r="BD58">
        <v>0.22484450901696118</v>
      </c>
      <c r="BE58">
        <v>0.29542786096046986</v>
      </c>
      <c r="BF58">
        <v>0.36842579805247927</v>
      </c>
      <c r="BG58">
        <v>0.4427421935178053</v>
      </c>
      <c r="BH58">
        <v>0.50123074415192759</v>
      </c>
      <c r="BI58">
        <v>0.52778526126732894</v>
      </c>
      <c r="BJ58">
        <v>0.56499155706709159</v>
      </c>
      <c r="BK58">
        <v>0.42154818089790452</v>
      </c>
      <c r="BL58">
        <v>0.54069763303440777</v>
      </c>
      <c r="BM58">
        <v>1584868</v>
      </c>
      <c r="BN58">
        <v>6.244851466901732E-5</v>
      </c>
      <c r="BO58">
        <v>6269</v>
      </c>
      <c r="BP58">
        <v>2.0538622602254585E-5</v>
      </c>
      <c r="BQ58">
        <v>1562</v>
      </c>
      <c r="BR58">
        <v>55.389553795291661</v>
      </c>
      <c r="BS58">
        <v>169221</v>
      </c>
      <c r="BT58">
        <v>0.41494648966404529</v>
      </c>
      <c r="BU58">
        <v>0.28688572740548302</v>
      </c>
      <c r="BV58">
        <v>0.17414790943577313</v>
      </c>
      <c r="BW58">
        <v>8.4026327002552442E-2</v>
      </c>
      <c r="BX58">
        <v>3.9993546492146162E-2</v>
      </c>
      <c r="BY58">
        <v>7.2246961684757395E-3</v>
      </c>
      <c r="BZ58">
        <v>8.3305101082863653E-3</v>
      </c>
      <c r="CA58">
        <v>6.6529876266865637E-3</v>
      </c>
      <c r="CB58">
        <v>0.89397072860324522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72CA-DDF0-40AF-B595-D31B41D71A8C}">
  <dimension ref="A1:AH213"/>
  <sheetViews>
    <sheetView topLeftCell="A61" workbookViewId="0">
      <selection activeCell="V17" sqref="V17:X18"/>
    </sheetView>
  </sheetViews>
  <sheetFormatPr defaultRowHeight="14.4" x14ac:dyDescent="0.3"/>
  <cols>
    <col min="1" max="1" width="12.109375" customWidth="1"/>
  </cols>
  <sheetData>
    <row r="1" spans="1:34" x14ac:dyDescent="0.3">
      <c r="A1" t="s">
        <v>244</v>
      </c>
    </row>
    <row r="3" spans="1:34" x14ac:dyDescent="0.3">
      <c r="A3" s="21" t="s">
        <v>308</v>
      </c>
      <c r="B3" s="21"/>
      <c r="C3" s="21"/>
      <c r="D3" s="21"/>
      <c r="E3" s="21"/>
    </row>
    <row r="4" spans="1:34" x14ac:dyDescent="0.3">
      <c r="A4" t="s">
        <v>158</v>
      </c>
      <c r="B4">
        <v>8.2520000000000007</v>
      </c>
      <c r="D4" t="s">
        <v>359</v>
      </c>
      <c r="E4" t="s">
        <v>158</v>
      </c>
      <c r="F4">
        <v>8.5500000000000007</v>
      </c>
    </row>
    <row r="5" spans="1:34" x14ac:dyDescent="0.3">
      <c r="A5" t="s">
        <v>159</v>
      </c>
      <c r="B5">
        <v>23.077000000000002</v>
      </c>
      <c r="E5" t="s">
        <v>159</v>
      </c>
      <c r="F5">
        <v>23.4</v>
      </c>
    </row>
    <row r="6" spans="1:34" x14ac:dyDescent="0.3">
      <c r="A6" t="s">
        <v>160</v>
      </c>
      <c r="B6">
        <v>31.315000000000001</v>
      </c>
      <c r="E6" t="s">
        <v>160</v>
      </c>
      <c r="F6">
        <v>27.25</v>
      </c>
    </row>
    <row r="8" spans="1:34" x14ac:dyDescent="0.3">
      <c r="I8" t="s">
        <v>257</v>
      </c>
      <c r="S8" t="s">
        <v>357</v>
      </c>
      <c r="Z8" t="s">
        <v>358</v>
      </c>
    </row>
    <row r="9" spans="1:34" x14ac:dyDescent="0.3">
      <c r="A9" t="s">
        <v>245</v>
      </c>
      <c r="I9" t="s">
        <v>258</v>
      </c>
      <c r="L9" t="s">
        <v>260</v>
      </c>
      <c r="O9" t="s">
        <v>158</v>
      </c>
      <c r="P9">
        <v>8.6</v>
      </c>
      <c r="T9" t="s">
        <v>246</v>
      </c>
      <c r="AA9" t="s">
        <v>246</v>
      </c>
    </row>
    <row r="10" spans="1:34" x14ac:dyDescent="0.3">
      <c r="B10" t="s">
        <v>246</v>
      </c>
      <c r="D10" t="s">
        <v>158</v>
      </c>
      <c r="E10">
        <v>8.6</v>
      </c>
      <c r="J10" t="s">
        <v>246</v>
      </c>
      <c r="M10" t="s">
        <v>246</v>
      </c>
      <c r="O10" t="s">
        <v>159</v>
      </c>
      <c r="P10">
        <v>23.5</v>
      </c>
      <c r="S10">
        <v>0</v>
      </c>
      <c r="T10">
        <v>0.156</v>
      </c>
      <c r="V10" t="s">
        <v>158</v>
      </c>
      <c r="W10">
        <v>8.6</v>
      </c>
      <c r="Z10">
        <v>0</v>
      </c>
      <c r="AA10">
        <v>0.10199999999999999</v>
      </c>
      <c r="AC10" t="s">
        <v>158</v>
      </c>
      <c r="AD10">
        <v>8.6</v>
      </c>
    </row>
    <row r="11" spans="1:34" x14ac:dyDescent="0.3">
      <c r="A11">
        <v>0</v>
      </c>
      <c r="B11">
        <v>0.129</v>
      </c>
      <c r="D11" t="s">
        <v>159</v>
      </c>
      <c r="E11">
        <v>23.5</v>
      </c>
      <c r="I11">
        <v>0</v>
      </c>
      <c r="J11" s="32">
        <v>4.7759999999999997E-6</v>
      </c>
      <c r="L11">
        <v>0</v>
      </c>
      <c r="M11">
        <v>0</v>
      </c>
      <c r="O11" t="s">
        <v>160</v>
      </c>
      <c r="P11">
        <v>27</v>
      </c>
      <c r="S11">
        <v>1</v>
      </c>
      <c r="T11">
        <v>0.157</v>
      </c>
      <c r="V11" t="s">
        <v>159</v>
      </c>
      <c r="W11">
        <v>23.5</v>
      </c>
      <c r="Z11">
        <v>1</v>
      </c>
      <c r="AA11">
        <v>0.106</v>
      </c>
      <c r="AC11" t="s">
        <v>159</v>
      </c>
      <c r="AD11">
        <v>23.5</v>
      </c>
    </row>
    <row r="12" spans="1:34" x14ac:dyDescent="0.3">
      <c r="A12">
        <v>1</v>
      </c>
      <c r="B12">
        <v>0.13200000000000001</v>
      </c>
      <c r="D12" t="s">
        <v>160</v>
      </c>
      <c r="E12">
        <v>27</v>
      </c>
      <c r="I12">
        <v>1</v>
      </c>
      <c r="J12" s="32">
        <v>5.4550000000000003E-6</v>
      </c>
      <c r="L12">
        <v>1</v>
      </c>
      <c r="M12" s="32">
        <v>8.0360000000000002E-7</v>
      </c>
      <c r="O12" t="s">
        <v>249</v>
      </c>
      <c r="P12">
        <v>0</v>
      </c>
      <c r="S12">
        <v>2</v>
      </c>
      <c r="T12">
        <v>0.158</v>
      </c>
      <c r="V12" t="s">
        <v>160</v>
      </c>
      <c r="W12">
        <v>27</v>
      </c>
      <c r="Z12">
        <v>2</v>
      </c>
      <c r="AA12">
        <v>0.11</v>
      </c>
      <c r="AC12" t="s">
        <v>160</v>
      </c>
      <c r="AD12">
        <v>27</v>
      </c>
    </row>
    <row r="13" spans="1:34" x14ac:dyDescent="0.3">
      <c r="A13">
        <v>2</v>
      </c>
      <c r="B13">
        <v>0.13400000000000001</v>
      </c>
      <c r="D13" t="s">
        <v>249</v>
      </c>
      <c r="E13">
        <v>0</v>
      </c>
      <c r="I13">
        <v>2</v>
      </c>
      <c r="J13" s="32">
        <v>6.2500000000000003E-6</v>
      </c>
      <c r="L13">
        <v>2</v>
      </c>
      <c r="M13" s="32">
        <v>7.3359999999999995E-7</v>
      </c>
      <c r="O13" t="s">
        <v>250</v>
      </c>
      <c r="P13">
        <v>6.0000000000000001E-3</v>
      </c>
      <c r="S13">
        <v>3</v>
      </c>
      <c r="T13">
        <v>0.159</v>
      </c>
      <c r="V13" t="s">
        <v>249</v>
      </c>
      <c r="W13">
        <v>0</v>
      </c>
      <c r="Z13">
        <v>3</v>
      </c>
      <c r="AA13">
        <v>0.114</v>
      </c>
      <c r="AC13" t="s">
        <v>249</v>
      </c>
      <c r="AD13">
        <v>0</v>
      </c>
    </row>
    <row r="14" spans="1:34" x14ac:dyDescent="0.3">
      <c r="A14">
        <v>3</v>
      </c>
      <c r="B14">
        <v>0.13600000000000001</v>
      </c>
      <c r="D14" s="41" t="s">
        <v>250</v>
      </c>
      <c r="E14" s="41">
        <v>6.0000000000000001E-3</v>
      </c>
      <c r="I14">
        <v>3</v>
      </c>
      <c r="J14" s="32">
        <v>6.9550000000000003E-6</v>
      </c>
      <c r="L14">
        <v>3</v>
      </c>
      <c r="M14" s="32">
        <v>8.3760000000000004E-7</v>
      </c>
      <c r="O14" t="s">
        <v>251</v>
      </c>
      <c r="P14">
        <v>1.2999999999999999E-2</v>
      </c>
      <c r="S14">
        <v>4</v>
      </c>
      <c r="T14">
        <v>0.16</v>
      </c>
      <c r="V14" t="s">
        <v>250</v>
      </c>
      <c r="W14">
        <v>4.0000000000000001E-3</v>
      </c>
      <c r="Z14">
        <v>4</v>
      </c>
      <c r="AA14">
        <v>0.11799999999999999</v>
      </c>
      <c r="AC14" t="s">
        <v>250</v>
      </c>
      <c r="AD14">
        <v>6.0000000000000001E-3</v>
      </c>
      <c r="AF14" s="41" t="s">
        <v>360</v>
      </c>
      <c r="AG14" s="41" t="s">
        <v>250</v>
      </c>
      <c r="AH14" s="41">
        <v>6.4999999999999997E-3</v>
      </c>
    </row>
    <row r="15" spans="1:34" x14ac:dyDescent="0.3">
      <c r="A15">
        <v>4</v>
      </c>
      <c r="B15">
        <v>0.13900000000000001</v>
      </c>
      <c r="D15" s="41" t="s">
        <v>251</v>
      </c>
      <c r="E15" s="41">
        <v>1.2999999999999999E-2</v>
      </c>
      <c r="I15">
        <v>4</v>
      </c>
      <c r="J15" s="32">
        <v>8.2369999999999992E-6</v>
      </c>
      <c r="L15">
        <v>4</v>
      </c>
      <c r="M15" s="32">
        <v>1.339E-6</v>
      </c>
      <c r="O15" t="s">
        <v>261</v>
      </c>
      <c r="P15" s="33">
        <v>500000</v>
      </c>
      <c r="S15">
        <v>5</v>
      </c>
      <c r="T15">
        <v>0.161</v>
      </c>
      <c r="V15" t="s">
        <v>251</v>
      </c>
      <c r="W15">
        <v>1.7999999999999999E-2</v>
      </c>
      <c r="Z15">
        <v>5</v>
      </c>
      <c r="AA15">
        <v>0.122</v>
      </c>
      <c r="AC15" t="s">
        <v>251</v>
      </c>
      <c r="AD15">
        <v>2E-3</v>
      </c>
      <c r="AF15" s="41"/>
      <c r="AG15" s="41" t="s">
        <v>251</v>
      </c>
      <c r="AH15" s="41">
        <v>2E-3</v>
      </c>
    </row>
    <row r="16" spans="1:34" x14ac:dyDescent="0.3">
      <c r="A16">
        <v>5</v>
      </c>
      <c r="B16">
        <v>0.14099999999999999</v>
      </c>
      <c r="I16">
        <v>5</v>
      </c>
      <c r="J16" s="32">
        <v>9.4020000000000008E-6</v>
      </c>
      <c r="L16">
        <v>5</v>
      </c>
      <c r="M16" s="32">
        <v>1.553E-6</v>
      </c>
      <c r="O16" t="s">
        <v>262</v>
      </c>
      <c r="P16">
        <v>5.0000000000000001E-3</v>
      </c>
      <c r="S16">
        <v>6</v>
      </c>
      <c r="T16">
        <v>0.16200000000000001</v>
      </c>
      <c r="Z16">
        <v>6</v>
      </c>
      <c r="AA16">
        <v>0.125</v>
      </c>
    </row>
    <row r="17" spans="1:27" x14ac:dyDescent="0.3">
      <c r="A17">
        <v>6</v>
      </c>
      <c r="B17">
        <v>0.14299999999999999</v>
      </c>
      <c r="I17">
        <v>6</v>
      </c>
      <c r="J17" s="32">
        <v>1.0349999999999999E-5</v>
      </c>
      <c r="L17">
        <v>6</v>
      </c>
      <c r="M17" s="32">
        <v>1.793E-6</v>
      </c>
      <c r="S17">
        <v>7</v>
      </c>
      <c r="T17">
        <v>0.16200000000000001</v>
      </c>
      <c r="V17" s="41" t="s">
        <v>360</v>
      </c>
      <c r="W17" s="41" t="s">
        <v>250</v>
      </c>
      <c r="X17" s="41">
        <v>4.0000000000000001E-3</v>
      </c>
      <c r="Z17">
        <v>7</v>
      </c>
      <c r="AA17">
        <v>0.129</v>
      </c>
    </row>
    <row r="18" spans="1:27" x14ac:dyDescent="0.3">
      <c r="A18">
        <v>7</v>
      </c>
      <c r="B18">
        <v>0.14599999999999999</v>
      </c>
      <c r="I18">
        <v>7</v>
      </c>
      <c r="J18" s="32">
        <v>1.182E-5</v>
      </c>
      <c r="L18">
        <v>7</v>
      </c>
      <c r="M18" s="32">
        <v>1.7630000000000001E-6</v>
      </c>
      <c r="S18">
        <v>8</v>
      </c>
      <c r="T18">
        <v>0.16300000000000001</v>
      </c>
      <c r="V18" s="41"/>
      <c r="W18" s="41" t="s">
        <v>251</v>
      </c>
      <c r="X18" s="41">
        <v>1.6E-2</v>
      </c>
      <c r="Z18">
        <v>8</v>
      </c>
      <c r="AA18">
        <v>0.13300000000000001</v>
      </c>
    </row>
    <row r="19" spans="1:27" x14ac:dyDescent="0.3">
      <c r="A19">
        <v>8</v>
      </c>
      <c r="B19">
        <v>0.14799999999999999</v>
      </c>
      <c r="I19">
        <v>8</v>
      </c>
      <c r="J19" s="32">
        <v>1.3030000000000001E-5</v>
      </c>
      <c r="L19">
        <v>8</v>
      </c>
      <c r="M19" s="32">
        <v>1.8810000000000001E-6</v>
      </c>
      <c r="S19">
        <v>9</v>
      </c>
      <c r="T19">
        <v>0.16400000000000001</v>
      </c>
      <c r="Z19">
        <v>9</v>
      </c>
      <c r="AA19">
        <v>0.13700000000000001</v>
      </c>
    </row>
    <row r="20" spans="1:27" x14ac:dyDescent="0.3">
      <c r="A20">
        <v>9</v>
      </c>
      <c r="B20">
        <v>0.151</v>
      </c>
      <c r="I20">
        <v>9</v>
      </c>
      <c r="J20" s="32">
        <v>1.4759999999999999E-5</v>
      </c>
      <c r="L20">
        <v>9</v>
      </c>
      <c r="M20" s="32">
        <v>1.956E-6</v>
      </c>
      <c r="S20">
        <v>10</v>
      </c>
      <c r="T20">
        <v>0.16500000000000001</v>
      </c>
      <c r="Z20">
        <v>10</v>
      </c>
      <c r="AA20">
        <v>0.14099999999999999</v>
      </c>
    </row>
    <row r="21" spans="1:27" x14ac:dyDescent="0.3">
      <c r="A21">
        <v>10</v>
      </c>
      <c r="B21">
        <v>0.153</v>
      </c>
      <c r="I21">
        <v>10</v>
      </c>
      <c r="J21" s="32">
        <v>1.5829999999999999E-5</v>
      </c>
      <c r="L21">
        <v>10</v>
      </c>
      <c r="M21" s="32">
        <v>2.1629999999999999E-6</v>
      </c>
      <c r="S21">
        <v>11</v>
      </c>
      <c r="T21">
        <v>0.16600000000000001</v>
      </c>
      <c r="Z21">
        <v>11</v>
      </c>
      <c r="AA21">
        <v>0.14499999999999999</v>
      </c>
    </row>
    <row r="22" spans="1:27" x14ac:dyDescent="0.3">
      <c r="A22">
        <v>11</v>
      </c>
      <c r="B22">
        <v>0.155</v>
      </c>
      <c r="I22">
        <v>11</v>
      </c>
      <c r="J22" s="32">
        <v>1.7350000000000002E-5</v>
      </c>
      <c r="L22">
        <v>11</v>
      </c>
      <c r="M22" s="32">
        <v>2.1280000000000002E-6</v>
      </c>
      <c r="S22">
        <v>12</v>
      </c>
      <c r="T22">
        <v>0.16700000000000001</v>
      </c>
      <c r="Z22">
        <v>12</v>
      </c>
      <c r="AA22">
        <v>0.14899999999999999</v>
      </c>
    </row>
    <row r="23" spans="1:27" x14ac:dyDescent="0.3">
      <c r="A23">
        <v>12</v>
      </c>
      <c r="B23">
        <v>0.158</v>
      </c>
      <c r="I23">
        <v>12</v>
      </c>
      <c r="J23" s="32">
        <v>1.933E-5</v>
      </c>
      <c r="L23">
        <v>12</v>
      </c>
      <c r="M23" s="32">
        <v>2.1059999999999998E-6</v>
      </c>
      <c r="S23">
        <v>13</v>
      </c>
      <c r="T23">
        <v>0.16700000000000001</v>
      </c>
      <c r="Z23">
        <v>13</v>
      </c>
      <c r="AA23">
        <v>0.152</v>
      </c>
    </row>
    <row r="24" spans="1:27" x14ac:dyDescent="0.3">
      <c r="A24">
        <v>13</v>
      </c>
      <c r="B24">
        <v>0.16</v>
      </c>
      <c r="I24">
        <v>13</v>
      </c>
      <c r="J24" s="32">
        <v>2.0959999999999999E-5</v>
      </c>
      <c r="L24">
        <v>13</v>
      </c>
      <c r="M24" s="32">
        <v>2.4530000000000001E-6</v>
      </c>
      <c r="S24">
        <v>14</v>
      </c>
      <c r="T24">
        <v>0.16800000000000001</v>
      </c>
      <c r="Z24">
        <v>14</v>
      </c>
      <c r="AA24">
        <v>0.156</v>
      </c>
    </row>
    <row r="25" spans="1:27" x14ac:dyDescent="0.3">
      <c r="A25">
        <v>14</v>
      </c>
      <c r="B25">
        <v>0.16200000000000001</v>
      </c>
      <c r="I25">
        <v>14</v>
      </c>
      <c r="J25" s="32">
        <v>2.3249999999999999E-5</v>
      </c>
      <c r="L25">
        <v>14</v>
      </c>
      <c r="M25" s="32">
        <v>2.6860000000000002E-6</v>
      </c>
      <c r="S25">
        <v>15</v>
      </c>
      <c r="T25">
        <v>0.16900000000000001</v>
      </c>
      <c r="Z25">
        <v>15</v>
      </c>
      <c r="AA25">
        <v>0.16</v>
      </c>
    </row>
    <row r="26" spans="1:27" x14ac:dyDescent="0.3">
      <c r="A26">
        <v>15</v>
      </c>
      <c r="B26">
        <v>0.16500000000000001</v>
      </c>
      <c r="I26">
        <v>15</v>
      </c>
      <c r="J26" s="32">
        <v>2.4850000000000001E-5</v>
      </c>
      <c r="L26">
        <v>15</v>
      </c>
      <c r="M26" s="32">
        <v>3.0350000000000002E-6</v>
      </c>
      <c r="S26">
        <v>16</v>
      </c>
      <c r="T26">
        <v>0.17</v>
      </c>
      <c r="Z26">
        <v>16</v>
      </c>
      <c r="AA26">
        <v>0.16400000000000001</v>
      </c>
    </row>
    <row r="27" spans="1:27" x14ac:dyDescent="0.3">
      <c r="A27">
        <v>16</v>
      </c>
      <c r="B27">
        <v>0.16700000000000001</v>
      </c>
      <c r="I27">
        <v>16</v>
      </c>
      <c r="J27" s="32">
        <v>2.6190000000000002E-5</v>
      </c>
      <c r="L27">
        <v>16</v>
      </c>
      <c r="M27" s="32">
        <v>4.2420000000000002E-6</v>
      </c>
      <c r="S27">
        <v>17</v>
      </c>
      <c r="T27">
        <v>0.17100000000000001</v>
      </c>
      <c r="Z27">
        <v>17</v>
      </c>
      <c r="AA27">
        <v>0.16800000000000001</v>
      </c>
    </row>
    <row r="28" spans="1:27" x14ac:dyDescent="0.3">
      <c r="A28">
        <v>17</v>
      </c>
      <c r="B28">
        <v>0.16900000000000001</v>
      </c>
      <c r="I28">
        <v>17</v>
      </c>
      <c r="J28" s="32">
        <v>2.7909999999999999E-5</v>
      </c>
      <c r="L28">
        <v>17</v>
      </c>
      <c r="M28" s="32">
        <v>4.4859999999999999E-6</v>
      </c>
      <c r="S28">
        <v>18</v>
      </c>
      <c r="T28">
        <v>0.17199999999999999</v>
      </c>
      <c r="Z28">
        <v>18</v>
      </c>
      <c r="AA28">
        <v>0.17199999999999999</v>
      </c>
    </row>
    <row r="29" spans="1:27" x14ac:dyDescent="0.3">
      <c r="A29">
        <v>18</v>
      </c>
      <c r="B29">
        <v>0.17199999999999999</v>
      </c>
      <c r="I29">
        <v>18</v>
      </c>
      <c r="J29" s="32">
        <v>2.9369999999999998E-5</v>
      </c>
      <c r="L29">
        <v>18</v>
      </c>
      <c r="M29" s="32">
        <v>4.9649999999999999E-6</v>
      </c>
    </row>
    <row r="30" spans="1:27" x14ac:dyDescent="0.3">
      <c r="I30">
        <v>19</v>
      </c>
      <c r="J30" s="32">
        <v>3.15E-5</v>
      </c>
      <c r="L30">
        <v>19</v>
      </c>
      <c r="M30" s="32">
        <v>5.7119999999999997E-6</v>
      </c>
      <c r="T30" t="s">
        <v>247</v>
      </c>
      <c r="AA30" t="s">
        <v>247</v>
      </c>
    </row>
    <row r="31" spans="1:27" x14ac:dyDescent="0.3">
      <c r="B31" t="s">
        <v>247</v>
      </c>
      <c r="I31">
        <v>20</v>
      </c>
      <c r="J31" s="32">
        <v>3.2879999999999997E-5</v>
      </c>
      <c r="L31">
        <v>20</v>
      </c>
      <c r="M31" s="32">
        <v>5.7409999999999998E-6</v>
      </c>
      <c r="S31">
        <v>0</v>
      </c>
      <c r="T31">
        <v>0</v>
      </c>
      <c r="Z31">
        <v>0</v>
      </c>
      <c r="AA31">
        <v>0</v>
      </c>
    </row>
    <row r="32" spans="1:27" x14ac:dyDescent="0.3">
      <c r="A32">
        <v>0</v>
      </c>
      <c r="B32">
        <v>0</v>
      </c>
      <c r="S32">
        <v>0.5</v>
      </c>
      <c r="T32">
        <v>0.157</v>
      </c>
      <c r="Z32">
        <v>0.5</v>
      </c>
      <c r="AA32">
        <v>0.10199999999999999</v>
      </c>
    </row>
    <row r="33" spans="1:27" x14ac:dyDescent="0.3">
      <c r="A33">
        <v>0.5</v>
      </c>
      <c r="B33">
        <v>0.13</v>
      </c>
      <c r="J33" t="s">
        <v>247</v>
      </c>
      <c r="M33" t="s">
        <v>247</v>
      </c>
      <c r="S33">
        <v>1</v>
      </c>
      <c r="T33">
        <v>0.157</v>
      </c>
      <c r="Z33">
        <v>1</v>
      </c>
      <c r="AA33">
        <v>0.10199999999999999</v>
      </c>
    </row>
    <row r="34" spans="1:27" x14ac:dyDescent="0.3">
      <c r="A34">
        <v>1</v>
      </c>
      <c r="B34">
        <v>0.13</v>
      </c>
      <c r="I34">
        <v>0</v>
      </c>
      <c r="J34">
        <v>0</v>
      </c>
      <c r="L34">
        <v>0</v>
      </c>
      <c r="M34">
        <v>0</v>
      </c>
      <c r="S34">
        <v>1.5</v>
      </c>
      <c r="T34">
        <v>0.158</v>
      </c>
      <c r="Z34">
        <v>1.5</v>
      </c>
      <c r="AA34">
        <v>0.106</v>
      </c>
    </row>
    <row r="35" spans="1:27" x14ac:dyDescent="0.3">
      <c r="A35">
        <v>1.5</v>
      </c>
      <c r="B35">
        <v>0.13300000000000001</v>
      </c>
      <c r="I35">
        <v>1</v>
      </c>
      <c r="J35" s="32">
        <v>9.9049999999999992E-6</v>
      </c>
      <c r="L35">
        <v>1</v>
      </c>
      <c r="M35" s="32">
        <v>1.9810000000000002E-6</v>
      </c>
      <c r="S35">
        <v>2</v>
      </c>
      <c r="T35">
        <v>0.158</v>
      </c>
      <c r="Z35">
        <v>2</v>
      </c>
      <c r="AA35">
        <v>0.106</v>
      </c>
    </row>
    <row r="36" spans="1:27" x14ac:dyDescent="0.3">
      <c r="A36">
        <v>2</v>
      </c>
      <c r="B36">
        <v>0.13300000000000001</v>
      </c>
      <c r="I36">
        <v>2</v>
      </c>
      <c r="J36" s="32">
        <v>9.9049999999999992E-6</v>
      </c>
      <c r="L36">
        <v>2</v>
      </c>
      <c r="M36" s="32">
        <v>1.9810000000000002E-6</v>
      </c>
      <c r="S36">
        <v>2.5</v>
      </c>
      <c r="T36">
        <v>0.158</v>
      </c>
      <c r="Z36">
        <v>2.5</v>
      </c>
      <c r="AA36">
        <v>0.112</v>
      </c>
    </row>
    <row r="37" spans="1:27" x14ac:dyDescent="0.3">
      <c r="A37">
        <v>2.5</v>
      </c>
      <c r="B37">
        <v>0.13700000000000001</v>
      </c>
      <c r="I37">
        <v>3</v>
      </c>
      <c r="J37" s="32">
        <v>1.362E-5</v>
      </c>
      <c r="L37">
        <v>3</v>
      </c>
      <c r="M37" s="32">
        <v>9.7289999999999995E-6</v>
      </c>
      <c r="S37">
        <v>3</v>
      </c>
      <c r="T37">
        <v>0.158</v>
      </c>
      <c r="Z37">
        <v>3</v>
      </c>
      <c r="AA37">
        <v>0.112</v>
      </c>
    </row>
    <row r="38" spans="1:27" x14ac:dyDescent="0.3">
      <c r="A38">
        <v>3</v>
      </c>
      <c r="B38">
        <v>0.13700000000000001</v>
      </c>
      <c r="I38">
        <v>4</v>
      </c>
      <c r="J38" s="32">
        <v>1.362E-5</v>
      </c>
      <c r="L38">
        <v>4</v>
      </c>
      <c r="M38" s="32">
        <v>9.7289999999999995E-6</v>
      </c>
      <c r="S38">
        <v>3.5</v>
      </c>
      <c r="T38">
        <v>0.159</v>
      </c>
      <c r="Z38">
        <v>3.5</v>
      </c>
      <c r="AA38">
        <v>0.11700000000000001</v>
      </c>
    </row>
    <row r="39" spans="1:27" x14ac:dyDescent="0.3">
      <c r="A39">
        <v>3.5</v>
      </c>
      <c r="B39">
        <v>0.13900000000000001</v>
      </c>
      <c r="I39">
        <v>5</v>
      </c>
      <c r="J39" s="32">
        <v>2.101E-5</v>
      </c>
      <c r="L39">
        <v>5</v>
      </c>
      <c r="M39" s="32">
        <v>5.7289999999999997E-6</v>
      </c>
      <c r="S39">
        <v>4</v>
      </c>
      <c r="T39">
        <v>0.159</v>
      </c>
      <c r="Z39">
        <v>4</v>
      </c>
      <c r="AA39">
        <v>0.11700000000000001</v>
      </c>
    </row>
    <row r="40" spans="1:27" x14ac:dyDescent="0.3">
      <c r="A40">
        <v>4</v>
      </c>
      <c r="B40">
        <v>0.13900000000000001</v>
      </c>
      <c r="I40">
        <v>6</v>
      </c>
      <c r="J40" s="32">
        <v>2.101E-5</v>
      </c>
      <c r="L40">
        <v>6</v>
      </c>
      <c r="M40" s="32">
        <v>5.7289999999999997E-6</v>
      </c>
      <c r="S40">
        <v>4.5</v>
      </c>
      <c r="T40">
        <v>0.161</v>
      </c>
      <c r="Z40">
        <v>4.5</v>
      </c>
      <c r="AA40">
        <v>0.122</v>
      </c>
    </row>
    <row r="41" spans="1:27" x14ac:dyDescent="0.3">
      <c r="A41">
        <v>4.5</v>
      </c>
      <c r="B41">
        <v>0.14199999999999999</v>
      </c>
      <c r="I41">
        <v>7</v>
      </c>
      <c r="J41" s="32">
        <v>1.499E-5</v>
      </c>
      <c r="L41">
        <v>7</v>
      </c>
      <c r="M41" s="32">
        <v>3.7469999999999999E-6</v>
      </c>
      <c r="S41">
        <v>5</v>
      </c>
      <c r="T41">
        <v>0.161</v>
      </c>
      <c r="Z41">
        <v>5</v>
      </c>
      <c r="AA41">
        <v>0.122</v>
      </c>
    </row>
    <row r="42" spans="1:27" x14ac:dyDescent="0.3">
      <c r="A42">
        <v>5</v>
      </c>
      <c r="B42">
        <v>0.14199999999999999</v>
      </c>
      <c r="I42">
        <v>8</v>
      </c>
      <c r="J42" s="32">
        <v>1.499E-5</v>
      </c>
      <c r="L42">
        <v>8</v>
      </c>
      <c r="M42" s="32">
        <v>3.7469999999999999E-6</v>
      </c>
      <c r="S42">
        <v>5.5</v>
      </c>
      <c r="T42">
        <v>0.16200000000000001</v>
      </c>
      <c r="Z42">
        <v>5.5</v>
      </c>
      <c r="AA42">
        <v>0.127</v>
      </c>
    </row>
    <row r="43" spans="1:27" x14ac:dyDescent="0.3">
      <c r="A43">
        <v>5.5</v>
      </c>
      <c r="B43">
        <v>0.14499999999999999</v>
      </c>
      <c r="I43">
        <v>9</v>
      </c>
      <c r="J43" s="32">
        <v>7.3499999999999999E-6</v>
      </c>
      <c r="L43">
        <v>9</v>
      </c>
      <c r="M43" s="32">
        <v>1.2860000000000001E-5</v>
      </c>
      <c r="S43">
        <v>6</v>
      </c>
      <c r="T43">
        <v>0.16200000000000001</v>
      </c>
      <c r="Z43">
        <v>6</v>
      </c>
      <c r="AA43">
        <v>0.127</v>
      </c>
    </row>
    <row r="44" spans="1:27" x14ac:dyDescent="0.3">
      <c r="A44">
        <v>6</v>
      </c>
      <c r="B44">
        <v>0.14499999999999999</v>
      </c>
      <c r="I44">
        <v>10</v>
      </c>
      <c r="J44" s="32">
        <v>7.3499999999999999E-6</v>
      </c>
      <c r="L44">
        <v>10</v>
      </c>
      <c r="M44" s="32">
        <v>1.2860000000000001E-5</v>
      </c>
      <c r="S44">
        <v>6.5</v>
      </c>
      <c r="T44">
        <v>0.16300000000000001</v>
      </c>
      <c r="Z44">
        <v>6.5</v>
      </c>
      <c r="AA44">
        <v>0.13100000000000001</v>
      </c>
    </row>
    <row r="45" spans="1:27" x14ac:dyDescent="0.3">
      <c r="A45">
        <v>6.5</v>
      </c>
      <c r="B45">
        <v>0.14699999999999999</v>
      </c>
      <c r="I45">
        <v>11</v>
      </c>
      <c r="J45" s="32">
        <v>3.0700000000000001E-5</v>
      </c>
      <c r="L45">
        <v>11</v>
      </c>
      <c r="M45" s="32">
        <v>1.6249999999999999E-5</v>
      </c>
      <c r="S45">
        <v>7</v>
      </c>
      <c r="T45">
        <v>0.16300000000000001</v>
      </c>
      <c r="Z45">
        <v>7</v>
      </c>
      <c r="AA45">
        <v>0.13100000000000001</v>
      </c>
    </row>
    <row r="46" spans="1:27" x14ac:dyDescent="0.3">
      <c r="A46">
        <v>7</v>
      </c>
      <c r="B46">
        <v>0.14699999999999999</v>
      </c>
      <c r="I46">
        <v>12</v>
      </c>
      <c r="J46" s="32">
        <v>3.0700000000000001E-5</v>
      </c>
      <c r="L46">
        <v>12</v>
      </c>
      <c r="M46" s="32">
        <v>1.6249999999999999E-5</v>
      </c>
      <c r="S46">
        <v>7.5</v>
      </c>
      <c r="T46">
        <v>0.16500000000000001</v>
      </c>
      <c r="Z46">
        <v>7.5</v>
      </c>
      <c r="AA46">
        <v>0.13500000000000001</v>
      </c>
    </row>
    <row r="47" spans="1:27" x14ac:dyDescent="0.3">
      <c r="A47">
        <v>7.5</v>
      </c>
      <c r="B47">
        <v>0.14899999999999999</v>
      </c>
      <c r="I47">
        <v>13</v>
      </c>
      <c r="J47" s="32">
        <v>1.6039999999999999E-5</v>
      </c>
      <c r="L47">
        <v>13</v>
      </c>
      <c r="M47" s="32">
        <v>1.961E-5</v>
      </c>
      <c r="S47">
        <v>8</v>
      </c>
      <c r="T47">
        <v>0.16500000000000001</v>
      </c>
      <c r="Z47">
        <v>8</v>
      </c>
      <c r="AA47">
        <v>0.13500000000000001</v>
      </c>
    </row>
    <row r="48" spans="1:27" x14ac:dyDescent="0.3">
      <c r="A48">
        <v>8</v>
      </c>
      <c r="B48">
        <v>0.14899999999999999</v>
      </c>
      <c r="I48">
        <v>14</v>
      </c>
      <c r="J48" s="32">
        <v>1.6039999999999999E-5</v>
      </c>
      <c r="L48">
        <v>14</v>
      </c>
      <c r="M48" s="32">
        <v>1.961E-5</v>
      </c>
      <c r="S48">
        <v>8.5</v>
      </c>
      <c r="T48">
        <v>0.16500000000000001</v>
      </c>
      <c r="Z48">
        <v>8.5</v>
      </c>
      <c r="AA48">
        <v>0.13800000000000001</v>
      </c>
    </row>
    <row r="49" spans="1:27" x14ac:dyDescent="0.3">
      <c r="A49">
        <v>8.5</v>
      </c>
      <c r="B49">
        <v>0.151</v>
      </c>
      <c r="I49">
        <v>15</v>
      </c>
      <c r="J49" s="32">
        <v>2.9920000000000002E-5</v>
      </c>
      <c r="L49">
        <v>15</v>
      </c>
      <c r="M49" s="32">
        <v>1.7600000000000001E-5</v>
      </c>
      <c r="S49">
        <v>9</v>
      </c>
      <c r="T49">
        <v>0.16500000000000001</v>
      </c>
      <c r="Z49">
        <v>9</v>
      </c>
      <c r="AA49">
        <v>0.13800000000000001</v>
      </c>
    </row>
    <row r="50" spans="1:27" x14ac:dyDescent="0.3">
      <c r="A50">
        <v>9</v>
      </c>
      <c r="B50">
        <v>0.151</v>
      </c>
      <c r="I50">
        <v>16</v>
      </c>
      <c r="J50" s="32">
        <v>2.9920000000000002E-5</v>
      </c>
      <c r="L50">
        <v>16</v>
      </c>
      <c r="M50" s="32">
        <v>1.7600000000000001E-5</v>
      </c>
      <c r="S50">
        <v>9.5</v>
      </c>
      <c r="T50">
        <v>0.16700000000000001</v>
      </c>
      <c r="Z50">
        <v>9.5</v>
      </c>
      <c r="AA50">
        <v>0.14199999999999999</v>
      </c>
    </row>
    <row r="51" spans="1:27" x14ac:dyDescent="0.3">
      <c r="A51">
        <v>9.5</v>
      </c>
      <c r="B51">
        <v>0.154</v>
      </c>
      <c r="I51">
        <v>17</v>
      </c>
      <c r="J51" s="32">
        <v>2.9539999999999998E-5</v>
      </c>
      <c r="L51">
        <v>17</v>
      </c>
      <c r="M51" s="32">
        <v>1.3900000000000001E-5</v>
      </c>
      <c r="S51">
        <v>10</v>
      </c>
      <c r="T51">
        <v>0.16700000000000001</v>
      </c>
      <c r="Z51">
        <v>10</v>
      </c>
      <c r="AA51">
        <v>0.14199999999999999</v>
      </c>
    </row>
    <row r="52" spans="1:27" x14ac:dyDescent="0.3">
      <c r="A52">
        <v>10</v>
      </c>
      <c r="B52">
        <v>0.154</v>
      </c>
      <c r="I52">
        <v>18</v>
      </c>
      <c r="J52" s="32">
        <v>2.9539999999999998E-5</v>
      </c>
      <c r="L52">
        <v>18</v>
      </c>
      <c r="M52" s="32">
        <v>1.3900000000000001E-5</v>
      </c>
      <c r="S52">
        <v>10.5</v>
      </c>
      <c r="T52">
        <v>0.16800000000000001</v>
      </c>
      <c r="Z52">
        <v>10.5</v>
      </c>
      <c r="AA52">
        <v>0.14499999999999999</v>
      </c>
    </row>
    <row r="53" spans="1:27" x14ac:dyDescent="0.3">
      <c r="A53">
        <v>10.5</v>
      </c>
      <c r="B53">
        <v>0.156</v>
      </c>
      <c r="I53">
        <v>19</v>
      </c>
      <c r="J53" s="32">
        <v>2.7480000000000001E-5</v>
      </c>
      <c r="L53">
        <v>19</v>
      </c>
      <c r="M53" s="32">
        <v>3.4350000000000001E-5</v>
      </c>
      <c r="S53">
        <v>11</v>
      </c>
      <c r="T53">
        <v>0.16800000000000001</v>
      </c>
      <c r="Z53">
        <v>11</v>
      </c>
      <c r="AA53">
        <v>0.14499999999999999</v>
      </c>
    </row>
    <row r="54" spans="1:27" x14ac:dyDescent="0.3">
      <c r="A54">
        <v>11</v>
      </c>
      <c r="B54">
        <v>0.156</v>
      </c>
      <c r="I54">
        <v>20</v>
      </c>
      <c r="J54" s="32">
        <v>2.7480000000000001E-5</v>
      </c>
      <c r="L54">
        <v>20</v>
      </c>
      <c r="M54" s="32">
        <v>3.4350000000000001E-5</v>
      </c>
      <c r="S54">
        <v>11.5</v>
      </c>
      <c r="T54">
        <v>0.16800000000000001</v>
      </c>
      <c r="Z54">
        <v>11.5</v>
      </c>
      <c r="AA54">
        <v>0.14799999999999999</v>
      </c>
    </row>
    <row r="55" spans="1:27" x14ac:dyDescent="0.3">
      <c r="A55">
        <v>11.5</v>
      </c>
      <c r="B55">
        <v>0.158</v>
      </c>
      <c r="S55">
        <v>12</v>
      </c>
      <c r="T55">
        <v>0.16800000000000001</v>
      </c>
      <c r="Z55">
        <v>12</v>
      </c>
      <c r="AA55">
        <v>0.14799999999999999</v>
      </c>
    </row>
    <row r="56" spans="1:27" x14ac:dyDescent="0.3">
      <c r="A56">
        <v>12</v>
      </c>
      <c r="B56">
        <v>0.158</v>
      </c>
      <c r="J56" t="s">
        <v>248</v>
      </c>
      <c r="M56" t="s">
        <v>248</v>
      </c>
      <c r="S56">
        <v>12.5</v>
      </c>
      <c r="T56">
        <v>0.16900000000000001</v>
      </c>
      <c r="Z56">
        <v>12.5</v>
      </c>
      <c r="AA56">
        <v>0.152</v>
      </c>
    </row>
    <row r="57" spans="1:27" x14ac:dyDescent="0.3">
      <c r="A57">
        <v>12.5</v>
      </c>
      <c r="B57">
        <v>0.16</v>
      </c>
      <c r="I57">
        <v>0</v>
      </c>
      <c r="J57">
        <v>0</v>
      </c>
      <c r="L57">
        <v>0</v>
      </c>
      <c r="M57">
        <v>0</v>
      </c>
      <c r="S57">
        <v>13</v>
      </c>
      <c r="T57">
        <v>0.16900000000000001</v>
      </c>
      <c r="Z57">
        <v>13</v>
      </c>
      <c r="AA57">
        <v>0.152</v>
      </c>
    </row>
    <row r="58" spans="1:27" x14ac:dyDescent="0.3">
      <c r="A58">
        <v>13</v>
      </c>
      <c r="B58">
        <v>0.16</v>
      </c>
      <c r="I58">
        <v>1</v>
      </c>
      <c r="J58" s="32">
        <v>9.9059999999999997E-6</v>
      </c>
      <c r="L58">
        <v>1</v>
      </c>
      <c r="M58">
        <v>0</v>
      </c>
      <c r="S58">
        <v>13.5</v>
      </c>
      <c r="T58">
        <v>0.17</v>
      </c>
      <c r="Z58">
        <v>13.5</v>
      </c>
      <c r="AA58">
        <v>0.154</v>
      </c>
    </row>
    <row r="59" spans="1:27" x14ac:dyDescent="0.3">
      <c r="A59">
        <v>13.5</v>
      </c>
      <c r="B59">
        <v>0.16200000000000001</v>
      </c>
      <c r="I59">
        <v>2</v>
      </c>
      <c r="J59" s="32">
        <v>9.9059999999999997E-6</v>
      </c>
      <c r="L59">
        <v>2</v>
      </c>
      <c r="M59">
        <v>0</v>
      </c>
      <c r="S59">
        <v>14</v>
      </c>
      <c r="T59">
        <v>0.17</v>
      </c>
      <c r="Z59">
        <v>14</v>
      </c>
      <c r="AA59">
        <v>0.154</v>
      </c>
    </row>
    <row r="60" spans="1:27" x14ac:dyDescent="0.3">
      <c r="A60">
        <v>14</v>
      </c>
      <c r="B60">
        <v>0.16200000000000001</v>
      </c>
      <c r="I60">
        <v>3</v>
      </c>
      <c r="J60" s="32">
        <v>1.168E-5</v>
      </c>
      <c r="L60">
        <v>3</v>
      </c>
      <c r="M60">
        <v>0</v>
      </c>
      <c r="S60">
        <v>14.5</v>
      </c>
      <c r="T60">
        <v>0.17100000000000001</v>
      </c>
      <c r="Z60">
        <v>14.5</v>
      </c>
      <c r="AA60">
        <v>0.158</v>
      </c>
    </row>
    <row r="61" spans="1:27" x14ac:dyDescent="0.3">
      <c r="A61">
        <v>14.5</v>
      </c>
      <c r="B61">
        <v>0.16400000000000001</v>
      </c>
      <c r="I61">
        <v>4</v>
      </c>
      <c r="J61" s="32">
        <v>1.168E-5</v>
      </c>
      <c r="L61">
        <v>4</v>
      </c>
      <c r="M61">
        <v>0</v>
      </c>
      <c r="S61">
        <v>15</v>
      </c>
      <c r="T61">
        <v>0.17100000000000001</v>
      </c>
      <c r="Z61">
        <v>15</v>
      </c>
      <c r="AA61">
        <v>0.158</v>
      </c>
    </row>
    <row r="62" spans="1:27" x14ac:dyDescent="0.3">
      <c r="A62">
        <v>15</v>
      </c>
      <c r="B62">
        <v>0.16400000000000001</v>
      </c>
      <c r="I62">
        <v>5</v>
      </c>
      <c r="J62" s="32">
        <v>1.146E-5</v>
      </c>
      <c r="L62">
        <v>5</v>
      </c>
      <c r="M62">
        <v>0</v>
      </c>
      <c r="S62">
        <v>15.5</v>
      </c>
      <c r="T62">
        <v>0.17199999999999999</v>
      </c>
      <c r="Z62">
        <v>15.5</v>
      </c>
      <c r="AA62">
        <v>0.161</v>
      </c>
    </row>
    <row r="63" spans="1:27" x14ac:dyDescent="0.3">
      <c r="A63">
        <v>15.5</v>
      </c>
      <c r="B63">
        <v>0.16600000000000001</v>
      </c>
      <c r="I63">
        <v>6</v>
      </c>
      <c r="J63" s="32">
        <v>1.146E-5</v>
      </c>
      <c r="L63">
        <v>6</v>
      </c>
      <c r="M63">
        <v>0</v>
      </c>
      <c r="S63">
        <v>16</v>
      </c>
      <c r="T63">
        <v>0.17199999999999999</v>
      </c>
      <c r="Z63">
        <v>16</v>
      </c>
      <c r="AA63">
        <v>0.161</v>
      </c>
    </row>
    <row r="64" spans="1:27" x14ac:dyDescent="0.3">
      <c r="A64">
        <v>16</v>
      </c>
      <c r="B64">
        <v>0.16600000000000001</v>
      </c>
      <c r="I64">
        <v>7</v>
      </c>
      <c r="J64" s="32">
        <v>1.1240000000000001E-5</v>
      </c>
      <c r="L64">
        <v>7</v>
      </c>
      <c r="M64">
        <v>0</v>
      </c>
      <c r="S64">
        <v>16.5</v>
      </c>
      <c r="T64">
        <v>0.17199999999999999</v>
      </c>
      <c r="Z64">
        <v>16.5</v>
      </c>
      <c r="AA64">
        <v>0.16300000000000001</v>
      </c>
    </row>
    <row r="65" spans="1:27" x14ac:dyDescent="0.3">
      <c r="A65">
        <v>16.5</v>
      </c>
      <c r="B65">
        <v>0.16800000000000001</v>
      </c>
      <c r="I65">
        <v>8</v>
      </c>
      <c r="J65" s="32">
        <v>1.1240000000000001E-5</v>
      </c>
      <c r="L65">
        <v>8</v>
      </c>
      <c r="M65">
        <v>0</v>
      </c>
      <c r="S65">
        <v>17</v>
      </c>
      <c r="T65">
        <v>0.17199999999999999</v>
      </c>
      <c r="Z65">
        <v>17</v>
      </c>
      <c r="AA65">
        <v>0.16300000000000001</v>
      </c>
    </row>
    <row r="66" spans="1:27" x14ac:dyDescent="0.3">
      <c r="A66">
        <v>17</v>
      </c>
      <c r="B66">
        <v>0.16800000000000001</v>
      </c>
      <c r="I66">
        <v>9</v>
      </c>
      <c r="J66" s="32">
        <v>1.6540000000000001E-5</v>
      </c>
      <c r="L66">
        <v>9</v>
      </c>
      <c r="M66">
        <v>0</v>
      </c>
      <c r="S66">
        <v>17.5</v>
      </c>
      <c r="T66">
        <v>0.17199999999999999</v>
      </c>
      <c r="Z66">
        <v>17.5</v>
      </c>
      <c r="AA66">
        <v>0.16600000000000001</v>
      </c>
    </row>
    <row r="67" spans="1:27" x14ac:dyDescent="0.3">
      <c r="A67">
        <v>17.5</v>
      </c>
      <c r="B67">
        <v>0.17</v>
      </c>
      <c r="I67">
        <v>10</v>
      </c>
      <c r="J67" s="32">
        <v>1.6540000000000001E-5</v>
      </c>
      <c r="L67">
        <v>10</v>
      </c>
      <c r="M67">
        <v>0</v>
      </c>
      <c r="S67">
        <v>18</v>
      </c>
      <c r="T67">
        <v>0.17199999999999999</v>
      </c>
      <c r="Z67">
        <v>18</v>
      </c>
      <c r="AA67">
        <v>0.16600000000000001</v>
      </c>
    </row>
    <row r="68" spans="1:27" x14ac:dyDescent="0.3">
      <c r="A68">
        <v>18</v>
      </c>
      <c r="B68">
        <v>0.17</v>
      </c>
      <c r="I68">
        <v>11</v>
      </c>
      <c r="J68" s="32">
        <v>1.6249999999999999E-5</v>
      </c>
      <c r="L68">
        <v>11</v>
      </c>
      <c r="M68" s="32">
        <v>1.8059999999999999E-6</v>
      </c>
    </row>
    <row r="69" spans="1:27" x14ac:dyDescent="0.3">
      <c r="I69">
        <v>12</v>
      </c>
      <c r="J69" s="32">
        <v>1.6249999999999999E-5</v>
      </c>
      <c r="L69">
        <v>12</v>
      </c>
      <c r="M69" s="32">
        <v>1.8059999999999999E-6</v>
      </c>
      <c r="T69" t="s">
        <v>248</v>
      </c>
      <c r="AA69" t="s">
        <v>248</v>
      </c>
    </row>
    <row r="70" spans="1:27" x14ac:dyDescent="0.3">
      <c r="B70" t="s">
        <v>248</v>
      </c>
      <c r="I70">
        <v>13</v>
      </c>
      <c r="J70" s="32">
        <v>2.673E-5</v>
      </c>
      <c r="L70">
        <v>13</v>
      </c>
      <c r="M70" s="32">
        <v>3.5640000000000001E-6</v>
      </c>
      <c r="S70">
        <v>0</v>
      </c>
      <c r="T70">
        <v>0</v>
      </c>
      <c r="Z70">
        <v>0</v>
      </c>
      <c r="AA70">
        <v>0</v>
      </c>
    </row>
    <row r="71" spans="1:27" x14ac:dyDescent="0.3">
      <c r="A71">
        <v>0</v>
      </c>
      <c r="B71">
        <v>0</v>
      </c>
      <c r="I71">
        <v>14</v>
      </c>
      <c r="J71" s="32">
        <v>2.673E-5</v>
      </c>
      <c r="L71">
        <v>14</v>
      </c>
      <c r="M71" s="32">
        <v>3.5640000000000001E-6</v>
      </c>
      <c r="S71">
        <v>0.5</v>
      </c>
      <c r="T71">
        <v>0.157</v>
      </c>
      <c r="Z71">
        <v>0.5</v>
      </c>
      <c r="AA71">
        <v>0.10199999999999999</v>
      </c>
    </row>
    <row r="72" spans="1:27" x14ac:dyDescent="0.3">
      <c r="A72">
        <v>0.5</v>
      </c>
      <c r="B72">
        <v>0.13</v>
      </c>
      <c r="I72">
        <v>15</v>
      </c>
      <c r="J72" s="32">
        <v>2.2860000000000001E-5</v>
      </c>
      <c r="L72">
        <v>15</v>
      </c>
      <c r="M72">
        <v>0</v>
      </c>
      <c r="S72">
        <v>1</v>
      </c>
      <c r="T72">
        <v>0.157</v>
      </c>
      <c r="Z72">
        <v>1</v>
      </c>
      <c r="AA72">
        <v>0.10199999999999999</v>
      </c>
    </row>
    <row r="73" spans="1:27" x14ac:dyDescent="0.3">
      <c r="A73">
        <v>1</v>
      </c>
      <c r="B73">
        <v>0.13</v>
      </c>
      <c r="I73">
        <v>16</v>
      </c>
      <c r="J73" s="32">
        <v>2.2860000000000001E-5</v>
      </c>
      <c r="L73">
        <v>16</v>
      </c>
      <c r="M73">
        <v>0</v>
      </c>
      <c r="S73">
        <v>1.5</v>
      </c>
      <c r="T73">
        <v>0.158</v>
      </c>
      <c r="Z73">
        <v>1.5</v>
      </c>
      <c r="AA73">
        <v>0.106</v>
      </c>
    </row>
    <row r="74" spans="1:27" x14ac:dyDescent="0.3">
      <c r="A74">
        <v>1.5</v>
      </c>
      <c r="B74">
        <v>0.13400000000000001</v>
      </c>
      <c r="I74">
        <v>17</v>
      </c>
      <c r="J74" s="32">
        <v>2.7780000000000002E-5</v>
      </c>
      <c r="L74">
        <v>17</v>
      </c>
      <c r="M74" s="32">
        <v>1.736E-6</v>
      </c>
      <c r="S74">
        <v>2</v>
      </c>
      <c r="T74">
        <v>0.158</v>
      </c>
      <c r="Z74">
        <v>2</v>
      </c>
      <c r="AA74">
        <v>0.106</v>
      </c>
    </row>
    <row r="75" spans="1:27" x14ac:dyDescent="0.3">
      <c r="A75">
        <v>2</v>
      </c>
      <c r="B75">
        <v>0.13400000000000001</v>
      </c>
      <c r="I75">
        <v>18</v>
      </c>
      <c r="J75" s="32">
        <v>2.7780000000000002E-5</v>
      </c>
      <c r="L75">
        <v>18</v>
      </c>
      <c r="M75" s="32">
        <v>1.736E-6</v>
      </c>
      <c r="S75">
        <v>2.5</v>
      </c>
      <c r="T75">
        <v>0.159</v>
      </c>
      <c r="Z75">
        <v>2.5</v>
      </c>
      <c r="AA75">
        <v>0.112</v>
      </c>
    </row>
    <row r="76" spans="1:27" x14ac:dyDescent="0.3">
      <c r="A76">
        <v>2.5</v>
      </c>
      <c r="B76">
        <v>0.13900000000000001</v>
      </c>
      <c r="I76">
        <v>19</v>
      </c>
      <c r="J76" s="32">
        <v>3.4319999999999997E-5</v>
      </c>
      <c r="L76">
        <v>19</v>
      </c>
      <c r="M76" s="32">
        <v>8.5799999999999992E-6</v>
      </c>
      <c r="S76">
        <v>3</v>
      </c>
      <c r="T76">
        <v>0.159</v>
      </c>
      <c r="Z76">
        <v>3</v>
      </c>
      <c r="AA76">
        <v>0.112</v>
      </c>
    </row>
    <row r="77" spans="1:27" x14ac:dyDescent="0.3">
      <c r="A77">
        <v>3</v>
      </c>
      <c r="B77">
        <v>0.13900000000000001</v>
      </c>
      <c r="I77">
        <v>20</v>
      </c>
      <c r="J77" s="32">
        <v>3.4319999999999997E-5</v>
      </c>
      <c r="L77">
        <v>20</v>
      </c>
      <c r="M77" s="32">
        <v>8.5799999999999992E-6</v>
      </c>
      <c r="S77">
        <v>3.5</v>
      </c>
      <c r="T77">
        <v>0.159</v>
      </c>
      <c r="Z77">
        <v>3.5</v>
      </c>
      <c r="AA77">
        <v>0.11700000000000001</v>
      </c>
    </row>
    <row r="78" spans="1:27" x14ac:dyDescent="0.3">
      <c r="A78">
        <v>3.5</v>
      </c>
      <c r="B78">
        <v>0.14099999999999999</v>
      </c>
      <c r="S78">
        <v>4</v>
      </c>
      <c r="T78">
        <v>0.159</v>
      </c>
      <c r="Z78">
        <v>4</v>
      </c>
      <c r="AA78">
        <v>0.11700000000000001</v>
      </c>
    </row>
    <row r="79" spans="1:27" x14ac:dyDescent="0.3">
      <c r="A79">
        <v>4</v>
      </c>
      <c r="B79">
        <v>0.14099999999999999</v>
      </c>
      <c r="S79">
        <v>4.5</v>
      </c>
      <c r="T79">
        <v>0.16</v>
      </c>
      <c r="Z79">
        <v>4.5</v>
      </c>
      <c r="AA79">
        <v>0.122</v>
      </c>
    </row>
    <row r="80" spans="1:27" x14ac:dyDescent="0.3">
      <c r="A80">
        <v>4.5</v>
      </c>
      <c r="B80">
        <v>0.14499999999999999</v>
      </c>
      <c r="S80">
        <v>5</v>
      </c>
      <c r="T80">
        <v>0.16</v>
      </c>
      <c r="Z80">
        <v>5</v>
      </c>
      <c r="AA80">
        <v>0.122</v>
      </c>
    </row>
    <row r="81" spans="1:27" x14ac:dyDescent="0.3">
      <c r="A81">
        <v>5</v>
      </c>
      <c r="B81">
        <v>0.14499999999999999</v>
      </c>
      <c r="S81">
        <v>5.5</v>
      </c>
      <c r="T81">
        <v>0.161</v>
      </c>
      <c r="Z81">
        <v>5.5</v>
      </c>
      <c r="AA81">
        <v>0.127</v>
      </c>
    </row>
    <row r="82" spans="1:27" x14ac:dyDescent="0.3">
      <c r="A82">
        <v>5.5</v>
      </c>
      <c r="B82">
        <v>0.14699999999999999</v>
      </c>
      <c r="S82">
        <v>6</v>
      </c>
      <c r="T82">
        <v>0.161</v>
      </c>
      <c r="Z82">
        <v>6</v>
      </c>
      <c r="AA82">
        <v>0.127</v>
      </c>
    </row>
    <row r="83" spans="1:27" x14ac:dyDescent="0.3">
      <c r="A83">
        <v>6</v>
      </c>
      <c r="B83">
        <v>0.14699999999999999</v>
      </c>
      <c r="S83">
        <v>6.5</v>
      </c>
      <c r="T83">
        <v>0.16300000000000001</v>
      </c>
      <c r="Z83">
        <v>6.5</v>
      </c>
      <c r="AA83">
        <v>0.13100000000000001</v>
      </c>
    </row>
    <row r="84" spans="1:27" x14ac:dyDescent="0.3">
      <c r="A84">
        <v>6.5</v>
      </c>
      <c r="B84">
        <v>0.15</v>
      </c>
      <c r="S84">
        <v>7</v>
      </c>
      <c r="T84">
        <v>0.16300000000000001</v>
      </c>
      <c r="Z84">
        <v>7</v>
      </c>
      <c r="AA84">
        <v>0.13100000000000001</v>
      </c>
    </row>
    <row r="85" spans="1:27" x14ac:dyDescent="0.3">
      <c r="A85">
        <v>7</v>
      </c>
      <c r="B85">
        <v>0.15</v>
      </c>
      <c r="S85">
        <v>7.5</v>
      </c>
      <c r="T85">
        <v>0.16400000000000001</v>
      </c>
      <c r="Z85">
        <v>7.5</v>
      </c>
      <c r="AA85">
        <v>0.13500000000000001</v>
      </c>
    </row>
    <row r="86" spans="1:27" x14ac:dyDescent="0.3">
      <c r="A86">
        <v>7.5</v>
      </c>
      <c r="B86">
        <v>0.153</v>
      </c>
      <c r="S86">
        <v>8</v>
      </c>
      <c r="T86">
        <v>0.16400000000000001</v>
      </c>
      <c r="Z86">
        <v>8</v>
      </c>
      <c r="AA86">
        <v>0.13500000000000001</v>
      </c>
    </row>
    <row r="87" spans="1:27" x14ac:dyDescent="0.3">
      <c r="A87">
        <v>8</v>
      </c>
      <c r="B87">
        <v>0.153</v>
      </c>
      <c r="S87">
        <v>8.5</v>
      </c>
      <c r="T87">
        <v>0.16500000000000001</v>
      </c>
      <c r="Z87">
        <v>8.5</v>
      </c>
      <c r="AA87">
        <v>0.13800000000000001</v>
      </c>
    </row>
    <row r="88" spans="1:27" x14ac:dyDescent="0.3">
      <c r="A88">
        <v>8.5</v>
      </c>
      <c r="B88">
        <v>0.157</v>
      </c>
      <c r="S88">
        <v>9</v>
      </c>
      <c r="T88">
        <v>0.16500000000000001</v>
      </c>
      <c r="Z88">
        <v>9</v>
      </c>
      <c r="AA88">
        <v>0.13800000000000001</v>
      </c>
    </row>
    <row r="89" spans="1:27" x14ac:dyDescent="0.3">
      <c r="A89">
        <v>9</v>
      </c>
      <c r="B89">
        <v>0.157</v>
      </c>
      <c r="S89">
        <v>9.5</v>
      </c>
      <c r="T89">
        <v>0.16600000000000001</v>
      </c>
      <c r="Z89">
        <v>9.5</v>
      </c>
      <c r="AA89">
        <v>0.14199999999999999</v>
      </c>
    </row>
    <row r="90" spans="1:27" x14ac:dyDescent="0.3">
      <c r="A90">
        <v>9.5</v>
      </c>
      <c r="B90">
        <v>0.16</v>
      </c>
      <c r="S90">
        <v>10</v>
      </c>
      <c r="T90">
        <v>0.16600000000000001</v>
      </c>
      <c r="Z90">
        <v>10</v>
      </c>
      <c r="AA90">
        <v>0.14199999999999999</v>
      </c>
    </row>
    <row r="91" spans="1:27" x14ac:dyDescent="0.3">
      <c r="A91">
        <v>10</v>
      </c>
      <c r="B91">
        <v>0.16</v>
      </c>
      <c r="S91">
        <v>10.5</v>
      </c>
      <c r="T91">
        <v>0.16600000000000001</v>
      </c>
      <c r="Z91">
        <v>10.5</v>
      </c>
      <c r="AA91">
        <v>0.14599999999999999</v>
      </c>
    </row>
    <row r="92" spans="1:27" x14ac:dyDescent="0.3">
      <c r="A92">
        <v>10.5</v>
      </c>
      <c r="B92">
        <v>0.16200000000000001</v>
      </c>
      <c r="S92">
        <v>11</v>
      </c>
      <c r="T92">
        <v>0.16600000000000001</v>
      </c>
      <c r="Z92">
        <v>11</v>
      </c>
      <c r="AA92">
        <v>0.14599999999999999</v>
      </c>
    </row>
    <row r="93" spans="1:27" x14ac:dyDescent="0.3">
      <c r="A93">
        <v>11</v>
      </c>
      <c r="B93">
        <v>0.16200000000000001</v>
      </c>
      <c r="S93">
        <v>11.5</v>
      </c>
      <c r="T93">
        <v>0.16700000000000001</v>
      </c>
      <c r="Z93">
        <v>11.5</v>
      </c>
      <c r="AA93">
        <v>0.14899999999999999</v>
      </c>
    </row>
    <row r="94" spans="1:27" x14ac:dyDescent="0.3">
      <c r="A94">
        <v>11.5</v>
      </c>
      <c r="B94">
        <v>0.16400000000000001</v>
      </c>
      <c r="S94">
        <v>12</v>
      </c>
      <c r="T94">
        <v>0.16700000000000001</v>
      </c>
      <c r="Z94">
        <v>12</v>
      </c>
      <c r="AA94">
        <v>0.14899999999999999</v>
      </c>
    </row>
    <row r="95" spans="1:27" x14ac:dyDescent="0.3">
      <c r="A95">
        <v>12</v>
      </c>
      <c r="B95">
        <v>0.16400000000000001</v>
      </c>
      <c r="S95">
        <v>12.5</v>
      </c>
      <c r="T95">
        <v>0.16700000000000001</v>
      </c>
      <c r="Z95">
        <v>12.5</v>
      </c>
      <c r="AA95">
        <v>0.152</v>
      </c>
    </row>
    <row r="96" spans="1:27" x14ac:dyDescent="0.3">
      <c r="A96">
        <v>12.5</v>
      </c>
      <c r="B96">
        <v>0.16500000000000001</v>
      </c>
      <c r="S96">
        <v>13</v>
      </c>
      <c r="T96">
        <v>0.16700000000000001</v>
      </c>
      <c r="Z96">
        <v>13</v>
      </c>
      <c r="AA96">
        <v>0.152</v>
      </c>
    </row>
    <row r="97" spans="1:27" x14ac:dyDescent="0.3">
      <c r="A97">
        <v>13</v>
      </c>
      <c r="B97">
        <v>0.16500000000000001</v>
      </c>
      <c r="S97">
        <v>13.5</v>
      </c>
      <c r="T97">
        <v>0.16800000000000001</v>
      </c>
      <c r="Z97">
        <v>13.5</v>
      </c>
      <c r="AA97">
        <v>0.156</v>
      </c>
    </row>
    <row r="98" spans="1:27" x14ac:dyDescent="0.3">
      <c r="A98">
        <v>13.5</v>
      </c>
      <c r="B98">
        <v>0.16800000000000001</v>
      </c>
      <c r="S98">
        <v>14</v>
      </c>
      <c r="T98">
        <v>0.16800000000000001</v>
      </c>
      <c r="Z98">
        <v>14</v>
      </c>
      <c r="AA98">
        <v>0.156</v>
      </c>
    </row>
    <row r="99" spans="1:27" x14ac:dyDescent="0.3">
      <c r="A99">
        <v>14</v>
      </c>
      <c r="B99">
        <v>0.16800000000000001</v>
      </c>
      <c r="S99">
        <v>14.5</v>
      </c>
      <c r="T99">
        <v>0.16800000000000001</v>
      </c>
      <c r="Z99">
        <v>14.5</v>
      </c>
      <c r="AA99">
        <v>0.159</v>
      </c>
    </row>
    <row r="100" spans="1:27" x14ac:dyDescent="0.3">
      <c r="A100">
        <v>14.5</v>
      </c>
      <c r="B100">
        <v>0.16900000000000001</v>
      </c>
      <c r="S100">
        <v>15</v>
      </c>
      <c r="T100">
        <v>0.16800000000000001</v>
      </c>
      <c r="Z100">
        <v>15</v>
      </c>
      <c r="AA100">
        <v>0.159</v>
      </c>
    </row>
    <row r="101" spans="1:27" x14ac:dyDescent="0.3">
      <c r="A101">
        <v>15</v>
      </c>
      <c r="B101">
        <v>0.16900000000000001</v>
      </c>
      <c r="S101">
        <v>15.5</v>
      </c>
      <c r="T101">
        <v>0.17</v>
      </c>
      <c r="Z101">
        <v>15.5</v>
      </c>
      <c r="AA101">
        <v>0.16200000000000001</v>
      </c>
    </row>
    <row r="102" spans="1:27" x14ac:dyDescent="0.3">
      <c r="A102">
        <v>15.5</v>
      </c>
      <c r="B102">
        <v>0.17</v>
      </c>
      <c r="S102">
        <v>16</v>
      </c>
      <c r="T102">
        <v>0.17</v>
      </c>
      <c r="Z102">
        <v>16</v>
      </c>
      <c r="AA102">
        <v>0.16200000000000001</v>
      </c>
    </row>
    <row r="103" spans="1:27" x14ac:dyDescent="0.3">
      <c r="A103">
        <v>16</v>
      </c>
      <c r="B103">
        <v>0.17</v>
      </c>
      <c r="S103">
        <v>16.5</v>
      </c>
      <c r="T103">
        <v>0.17100000000000001</v>
      </c>
      <c r="Z103">
        <v>16.5</v>
      </c>
      <c r="AA103">
        <v>0.16500000000000001</v>
      </c>
    </row>
    <row r="104" spans="1:27" x14ac:dyDescent="0.3">
      <c r="A104">
        <v>16.5</v>
      </c>
      <c r="B104">
        <v>0.17199999999999999</v>
      </c>
      <c r="S104">
        <v>17</v>
      </c>
      <c r="T104">
        <v>0.17100000000000001</v>
      </c>
      <c r="Z104">
        <v>17</v>
      </c>
      <c r="AA104">
        <v>0.16500000000000001</v>
      </c>
    </row>
    <row r="105" spans="1:27" x14ac:dyDescent="0.3">
      <c r="A105">
        <v>17</v>
      </c>
      <c r="B105">
        <v>0.17199999999999999</v>
      </c>
      <c r="S105">
        <v>17.5</v>
      </c>
      <c r="T105">
        <v>0.17100000000000001</v>
      </c>
      <c r="Z105">
        <v>17.5</v>
      </c>
      <c r="AA105">
        <v>0.16700000000000001</v>
      </c>
    </row>
    <row r="106" spans="1:27" x14ac:dyDescent="0.3">
      <c r="A106">
        <v>17.5</v>
      </c>
      <c r="B106">
        <v>0.17299999999999999</v>
      </c>
      <c r="S106">
        <v>18</v>
      </c>
      <c r="T106">
        <v>0.17100000000000001</v>
      </c>
      <c r="Z106">
        <v>18</v>
      </c>
      <c r="AA106">
        <v>0.16700000000000001</v>
      </c>
    </row>
    <row r="107" spans="1:27" x14ac:dyDescent="0.3">
      <c r="A107">
        <v>18</v>
      </c>
      <c r="B107">
        <v>0.17299999999999999</v>
      </c>
    </row>
    <row r="110" spans="1:27" x14ac:dyDescent="0.3">
      <c r="A110" s="21" t="s">
        <v>321</v>
      </c>
      <c r="K110" s="21" t="s">
        <v>398</v>
      </c>
    </row>
    <row r="111" spans="1:27" x14ac:dyDescent="0.3">
      <c r="A111" t="s">
        <v>158</v>
      </c>
      <c r="B111">
        <v>8.5350000000000001</v>
      </c>
      <c r="K111" t="s">
        <v>158</v>
      </c>
      <c r="L111">
        <v>7.7960000000000003</v>
      </c>
    </row>
    <row r="112" spans="1:27" x14ac:dyDescent="0.3">
      <c r="A112" t="s">
        <v>159</v>
      </c>
      <c r="B112">
        <v>23.75</v>
      </c>
      <c r="K112" t="s">
        <v>159</v>
      </c>
      <c r="L112">
        <v>20.233000000000001</v>
      </c>
    </row>
    <row r="113" spans="1:12" x14ac:dyDescent="0.3">
      <c r="A113" t="s">
        <v>160</v>
      </c>
      <c r="B113">
        <v>27.356000000000002</v>
      </c>
      <c r="K113" t="s">
        <v>160</v>
      </c>
      <c r="L113">
        <v>22.628</v>
      </c>
    </row>
    <row r="116" spans="1:12" x14ac:dyDescent="0.3">
      <c r="B116" t="s">
        <v>246</v>
      </c>
      <c r="K116" t="s">
        <v>246</v>
      </c>
    </row>
    <row r="117" spans="1:12" x14ac:dyDescent="0.3">
      <c r="A117">
        <v>0</v>
      </c>
      <c r="B117">
        <v>0.23200000000000001</v>
      </c>
      <c r="J117">
        <v>0</v>
      </c>
      <c r="K117">
        <v>0.32400000000000001</v>
      </c>
    </row>
    <row r="118" spans="1:12" x14ac:dyDescent="0.3">
      <c r="A118">
        <v>1</v>
      </c>
      <c r="B118">
        <v>0.23699999999999999</v>
      </c>
      <c r="J118">
        <v>1</v>
      </c>
      <c r="K118">
        <v>0.32500000000000001</v>
      </c>
    </row>
    <row r="119" spans="1:12" x14ac:dyDescent="0.3">
      <c r="A119">
        <v>2</v>
      </c>
      <c r="B119">
        <v>0.24299999999999999</v>
      </c>
      <c r="J119">
        <v>2</v>
      </c>
      <c r="K119">
        <v>0.32500000000000001</v>
      </c>
    </row>
    <row r="120" spans="1:12" x14ac:dyDescent="0.3">
      <c r="A120">
        <v>3</v>
      </c>
      <c r="B120">
        <v>0.249</v>
      </c>
      <c r="J120">
        <v>3</v>
      </c>
      <c r="K120">
        <v>0.32600000000000001</v>
      </c>
    </row>
    <row r="121" spans="1:12" x14ac:dyDescent="0.3">
      <c r="A121">
        <v>4</v>
      </c>
      <c r="B121">
        <v>0.254</v>
      </c>
      <c r="J121">
        <v>4</v>
      </c>
      <c r="K121">
        <v>0.32600000000000001</v>
      </c>
    </row>
    <row r="122" spans="1:12" x14ac:dyDescent="0.3">
      <c r="A122">
        <v>5</v>
      </c>
      <c r="B122">
        <v>0.26</v>
      </c>
      <c r="J122">
        <v>5</v>
      </c>
      <c r="K122">
        <v>0.32700000000000001</v>
      </c>
    </row>
    <row r="123" spans="1:12" x14ac:dyDescent="0.3">
      <c r="A123">
        <v>6</v>
      </c>
      <c r="B123">
        <v>0.26600000000000001</v>
      </c>
      <c r="J123">
        <v>6</v>
      </c>
      <c r="K123">
        <v>0.32800000000000001</v>
      </c>
    </row>
    <row r="124" spans="1:12" x14ac:dyDescent="0.3">
      <c r="A124">
        <v>7</v>
      </c>
      <c r="B124">
        <v>0.27100000000000002</v>
      </c>
      <c r="J124">
        <v>7</v>
      </c>
      <c r="K124">
        <v>0.32800000000000001</v>
      </c>
    </row>
    <row r="125" spans="1:12" x14ac:dyDescent="0.3">
      <c r="A125">
        <v>8</v>
      </c>
      <c r="B125">
        <v>0.27700000000000002</v>
      </c>
      <c r="J125">
        <v>8</v>
      </c>
      <c r="K125">
        <v>0.32900000000000001</v>
      </c>
    </row>
    <row r="126" spans="1:12" x14ac:dyDescent="0.3">
      <c r="A126">
        <v>9</v>
      </c>
      <c r="B126">
        <v>0.28299999999999997</v>
      </c>
      <c r="J126">
        <v>9</v>
      </c>
      <c r="K126">
        <v>0.32900000000000001</v>
      </c>
    </row>
    <row r="127" spans="1:12" x14ac:dyDescent="0.3">
      <c r="A127">
        <v>10</v>
      </c>
      <c r="B127">
        <v>0.28799999999999998</v>
      </c>
      <c r="J127">
        <v>10</v>
      </c>
      <c r="K127">
        <v>0.33</v>
      </c>
    </row>
    <row r="128" spans="1:12" x14ac:dyDescent="0.3">
      <c r="A128">
        <v>11</v>
      </c>
      <c r="B128">
        <v>0.29399999999999998</v>
      </c>
      <c r="J128">
        <v>11</v>
      </c>
      <c r="K128">
        <v>0.33</v>
      </c>
    </row>
    <row r="129" spans="1:11" x14ac:dyDescent="0.3">
      <c r="A129">
        <v>12</v>
      </c>
      <c r="B129">
        <v>0.3</v>
      </c>
      <c r="J129">
        <v>12</v>
      </c>
      <c r="K129">
        <v>0.33100000000000002</v>
      </c>
    </row>
    <row r="130" spans="1:11" x14ac:dyDescent="0.3">
      <c r="A130">
        <v>13</v>
      </c>
      <c r="B130">
        <v>0.30499999999999999</v>
      </c>
      <c r="J130">
        <v>13</v>
      </c>
      <c r="K130">
        <v>0.33100000000000002</v>
      </c>
    </row>
    <row r="131" spans="1:11" x14ac:dyDescent="0.3">
      <c r="A131">
        <v>14</v>
      </c>
      <c r="B131">
        <v>0.311</v>
      </c>
      <c r="J131">
        <v>14</v>
      </c>
      <c r="K131">
        <v>0.33200000000000002</v>
      </c>
    </row>
    <row r="132" spans="1:11" x14ac:dyDescent="0.3">
      <c r="A132">
        <v>15</v>
      </c>
      <c r="B132">
        <v>0.317</v>
      </c>
      <c r="J132">
        <v>15</v>
      </c>
      <c r="K132">
        <v>0.33200000000000002</v>
      </c>
    </row>
    <row r="133" spans="1:11" x14ac:dyDescent="0.3">
      <c r="A133">
        <v>16</v>
      </c>
      <c r="B133">
        <v>0.32300000000000001</v>
      </c>
      <c r="J133">
        <v>16</v>
      </c>
      <c r="K133">
        <v>0.33300000000000002</v>
      </c>
    </row>
    <row r="134" spans="1:11" x14ac:dyDescent="0.3">
      <c r="A134">
        <v>17</v>
      </c>
      <c r="B134">
        <v>0.32800000000000001</v>
      </c>
      <c r="J134">
        <v>17</v>
      </c>
      <c r="K134">
        <v>0.33300000000000002</v>
      </c>
    </row>
    <row r="135" spans="1:11" x14ac:dyDescent="0.3">
      <c r="A135">
        <v>18</v>
      </c>
      <c r="B135">
        <v>0.33400000000000002</v>
      </c>
      <c r="J135">
        <v>18</v>
      </c>
      <c r="K135">
        <v>0.33400000000000002</v>
      </c>
    </row>
    <row r="137" spans="1:11" x14ac:dyDescent="0.3">
      <c r="B137" t="s">
        <v>247</v>
      </c>
      <c r="K137" t="s">
        <v>247</v>
      </c>
    </row>
    <row r="138" spans="1:11" x14ac:dyDescent="0.3">
      <c r="A138">
        <v>0</v>
      </c>
      <c r="B138">
        <v>0</v>
      </c>
      <c r="J138">
        <v>0</v>
      </c>
      <c r="K138">
        <v>0</v>
      </c>
    </row>
    <row r="139" spans="1:11" x14ac:dyDescent="0.3">
      <c r="A139">
        <v>0.5</v>
      </c>
      <c r="B139">
        <v>0.23</v>
      </c>
      <c r="J139">
        <v>0.5</v>
      </c>
      <c r="K139">
        <v>0.32300000000000001</v>
      </c>
    </row>
    <row r="140" spans="1:11" x14ac:dyDescent="0.3">
      <c r="A140">
        <v>1</v>
      </c>
      <c r="B140">
        <v>0.23</v>
      </c>
      <c r="J140">
        <v>1</v>
      </c>
      <c r="K140">
        <v>0.32300000000000001</v>
      </c>
    </row>
    <row r="141" spans="1:11" x14ac:dyDescent="0.3">
      <c r="A141">
        <v>1.5</v>
      </c>
      <c r="B141">
        <v>0.23899999999999999</v>
      </c>
      <c r="J141">
        <v>1.5</v>
      </c>
      <c r="K141">
        <v>0.34100000000000003</v>
      </c>
    </row>
    <row r="142" spans="1:11" x14ac:dyDescent="0.3">
      <c r="A142">
        <v>2</v>
      </c>
      <c r="B142">
        <v>0.23899999999999999</v>
      </c>
      <c r="J142">
        <v>2</v>
      </c>
      <c r="K142">
        <v>0.34100000000000003</v>
      </c>
    </row>
    <row r="143" spans="1:11" x14ac:dyDescent="0.3">
      <c r="A143">
        <v>2.5</v>
      </c>
      <c r="B143">
        <v>0.245</v>
      </c>
      <c r="J143">
        <v>2.5</v>
      </c>
      <c r="K143">
        <v>0.35599999999999998</v>
      </c>
    </row>
    <row r="144" spans="1:11" x14ac:dyDescent="0.3">
      <c r="A144">
        <v>3</v>
      </c>
      <c r="B144">
        <v>0.245</v>
      </c>
      <c r="J144">
        <v>3</v>
      </c>
      <c r="K144">
        <v>0.35599999999999998</v>
      </c>
    </row>
    <row r="145" spans="1:11" x14ac:dyDescent="0.3">
      <c r="A145">
        <v>3.5</v>
      </c>
      <c r="B145">
        <v>0.251</v>
      </c>
      <c r="J145">
        <v>3.5</v>
      </c>
      <c r="K145">
        <v>0.36799999999999999</v>
      </c>
    </row>
    <row r="146" spans="1:11" x14ac:dyDescent="0.3">
      <c r="A146">
        <v>4</v>
      </c>
      <c r="B146">
        <v>0.251</v>
      </c>
      <c r="J146">
        <v>4</v>
      </c>
      <c r="K146">
        <v>0.36799999999999999</v>
      </c>
    </row>
    <row r="147" spans="1:11" x14ac:dyDescent="0.3">
      <c r="A147">
        <v>4.5</v>
      </c>
      <c r="B147">
        <v>0.25700000000000001</v>
      </c>
      <c r="J147">
        <v>4.5</v>
      </c>
      <c r="K147">
        <v>0.38</v>
      </c>
    </row>
    <row r="148" spans="1:11" x14ac:dyDescent="0.3">
      <c r="A148">
        <v>5</v>
      </c>
      <c r="B148">
        <v>0.25700000000000001</v>
      </c>
      <c r="J148">
        <v>5</v>
      </c>
      <c r="K148">
        <v>0.38</v>
      </c>
    </row>
    <row r="149" spans="1:11" x14ac:dyDescent="0.3">
      <c r="A149">
        <v>5.5</v>
      </c>
      <c r="B149">
        <v>0.26300000000000001</v>
      </c>
      <c r="J149">
        <v>5.5</v>
      </c>
      <c r="K149">
        <v>0.39</v>
      </c>
    </row>
    <row r="150" spans="1:11" x14ac:dyDescent="0.3">
      <c r="A150">
        <v>6</v>
      </c>
      <c r="B150">
        <v>0.26300000000000001</v>
      </c>
      <c r="J150">
        <v>6</v>
      </c>
      <c r="K150">
        <v>0.39</v>
      </c>
    </row>
    <row r="151" spans="1:11" x14ac:dyDescent="0.3">
      <c r="A151">
        <v>6.5</v>
      </c>
      <c r="B151">
        <v>0.26900000000000002</v>
      </c>
      <c r="J151">
        <v>6.5</v>
      </c>
      <c r="K151">
        <v>0.40100000000000002</v>
      </c>
    </row>
    <row r="152" spans="1:11" x14ac:dyDescent="0.3">
      <c r="A152">
        <v>7</v>
      </c>
      <c r="B152">
        <v>0.26900000000000002</v>
      </c>
      <c r="J152">
        <v>7</v>
      </c>
      <c r="K152">
        <v>0.40100000000000002</v>
      </c>
    </row>
    <row r="153" spans="1:11" x14ac:dyDescent="0.3">
      <c r="A153">
        <v>7.5</v>
      </c>
      <c r="B153">
        <v>0.27500000000000002</v>
      </c>
      <c r="J153">
        <v>7.5</v>
      </c>
      <c r="K153">
        <v>0.41</v>
      </c>
    </row>
    <row r="154" spans="1:11" x14ac:dyDescent="0.3">
      <c r="A154">
        <v>8</v>
      </c>
      <c r="B154">
        <v>0.27500000000000002</v>
      </c>
      <c r="J154">
        <v>8</v>
      </c>
      <c r="K154">
        <v>0.41</v>
      </c>
    </row>
    <row r="155" spans="1:11" x14ac:dyDescent="0.3">
      <c r="A155">
        <v>8.5</v>
      </c>
      <c r="B155">
        <v>0.28000000000000003</v>
      </c>
      <c r="J155">
        <v>8.5</v>
      </c>
      <c r="K155">
        <v>0.41799999999999998</v>
      </c>
    </row>
    <row r="156" spans="1:11" x14ac:dyDescent="0.3">
      <c r="A156">
        <v>9</v>
      </c>
      <c r="B156">
        <v>0.28000000000000003</v>
      </c>
      <c r="J156">
        <v>9</v>
      </c>
      <c r="K156">
        <v>0.41799999999999998</v>
      </c>
    </row>
    <row r="157" spans="1:11" x14ac:dyDescent="0.3">
      <c r="A157">
        <v>9.5</v>
      </c>
      <c r="B157">
        <v>0.28499999999999998</v>
      </c>
      <c r="J157">
        <v>9.5</v>
      </c>
      <c r="K157">
        <v>0.42599999999999999</v>
      </c>
    </row>
    <row r="158" spans="1:11" x14ac:dyDescent="0.3">
      <c r="A158">
        <v>10</v>
      </c>
      <c r="B158">
        <v>0.28499999999999998</v>
      </c>
      <c r="J158">
        <v>10</v>
      </c>
      <c r="K158">
        <v>0.42599999999999999</v>
      </c>
    </row>
    <row r="159" spans="1:11" x14ac:dyDescent="0.3">
      <c r="A159">
        <v>10.5</v>
      </c>
      <c r="B159">
        <v>0.28999999999999998</v>
      </c>
      <c r="J159">
        <v>10.5</v>
      </c>
      <c r="K159">
        <v>0.433</v>
      </c>
    </row>
    <row r="160" spans="1:11" x14ac:dyDescent="0.3">
      <c r="A160">
        <v>11</v>
      </c>
      <c r="B160">
        <v>0.28999999999999998</v>
      </c>
      <c r="J160">
        <v>11</v>
      </c>
      <c r="K160">
        <v>0.433</v>
      </c>
    </row>
    <row r="161" spans="1:12" x14ac:dyDescent="0.3">
      <c r="A161">
        <v>11.5</v>
      </c>
      <c r="B161">
        <v>0.29599999999999999</v>
      </c>
      <c r="J161">
        <v>11.5</v>
      </c>
      <c r="K161">
        <v>0.441</v>
      </c>
    </row>
    <row r="162" spans="1:12" x14ac:dyDescent="0.3">
      <c r="A162">
        <v>12</v>
      </c>
      <c r="B162">
        <v>0.29599999999999999</v>
      </c>
      <c r="J162">
        <v>12</v>
      </c>
      <c r="K162">
        <v>0.441</v>
      </c>
    </row>
    <row r="163" spans="1:12" x14ac:dyDescent="0.3">
      <c r="A163">
        <v>12.5</v>
      </c>
      <c r="B163">
        <v>0.30099999999999999</v>
      </c>
      <c r="J163">
        <v>12.5</v>
      </c>
      <c r="K163">
        <v>0.44800000000000001</v>
      </c>
    </row>
    <row r="164" spans="1:12" x14ac:dyDescent="0.3">
      <c r="A164">
        <v>13</v>
      </c>
      <c r="B164">
        <v>0.30099999999999999</v>
      </c>
      <c r="J164">
        <v>13</v>
      </c>
      <c r="K164">
        <v>0.44800000000000001</v>
      </c>
    </row>
    <row r="165" spans="1:12" x14ac:dyDescent="0.3">
      <c r="A165">
        <v>13.5</v>
      </c>
      <c r="B165">
        <v>0.30599999999999999</v>
      </c>
      <c r="J165">
        <v>13.5</v>
      </c>
      <c r="K165">
        <v>0.45500000000000002</v>
      </c>
    </row>
    <row r="166" spans="1:12" x14ac:dyDescent="0.3">
      <c r="A166">
        <v>14</v>
      </c>
      <c r="B166">
        <v>0.30599999999999999</v>
      </c>
      <c r="J166">
        <v>14</v>
      </c>
      <c r="K166">
        <v>0.45500000000000002</v>
      </c>
    </row>
    <row r="167" spans="1:12" x14ac:dyDescent="0.3">
      <c r="A167">
        <v>14.5</v>
      </c>
      <c r="B167">
        <v>0.311</v>
      </c>
      <c r="J167">
        <v>14.5</v>
      </c>
      <c r="K167">
        <v>0.46200000000000002</v>
      </c>
    </row>
    <row r="168" spans="1:12" x14ac:dyDescent="0.3">
      <c r="A168">
        <v>15</v>
      </c>
      <c r="B168">
        <v>0.311</v>
      </c>
      <c r="J168">
        <v>15</v>
      </c>
      <c r="K168">
        <v>0.46200000000000002</v>
      </c>
    </row>
    <row r="169" spans="1:12" x14ac:dyDescent="0.3">
      <c r="A169">
        <v>15.5</v>
      </c>
      <c r="B169">
        <v>0.316</v>
      </c>
      <c r="J169">
        <v>15.5</v>
      </c>
      <c r="K169">
        <v>0.46899999999999997</v>
      </c>
    </row>
    <row r="170" spans="1:12" x14ac:dyDescent="0.3">
      <c r="A170">
        <v>16</v>
      </c>
      <c r="B170">
        <v>0.316</v>
      </c>
      <c r="J170">
        <v>16</v>
      </c>
      <c r="K170">
        <v>0.46899999999999997</v>
      </c>
    </row>
    <row r="171" spans="1:12" x14ac:dyDescent="0.3">
      <c r="A171">
        <v>16.5</v>
      </c>
      <c r="B171">
        <v>0.32</v>
      </c>
      <c r="J171">
        <v>16.5</v>
      </c>
      <c r="K171">
        <v>0.47499999999999998</v>
      </c>
    </row>
    <row r="172" spans="1:12" x14ac:dyDescent="0.3">
      <c r="A172">
        <v>17</v>
      </c>
      <c r="B172">
        <v>0.32</v>
      </c>
      <c r="J172">
        <v>17</v>
      </c>
      <c r="K172">
        <v>0.47499999999999998</v>
      </c>
    </row>
    <row r="173" spans="1:12" x14ac:dyDescent="0.3">
      <c r="A173">
        <v>17.5</v>
      </c>
      <c r="B173">
        <v>0.32600000000000001</v>
      </c>
      <c r="J173">
        <v>17.5</v>
      </c>
      <c r="K173">
        <v>0.48199999999999998</v>
      </c>
    </row>
    <row r="174" spans="1:12" x14ac:dyDescent="0.3">
      <c r="A174">
        <v>18</v>
      </c>
      <c r="B174">
        <v>0.32600000000000001</v>
      </c>
      <c r="J174">
        <v>18</v>
      </c>
      <c r="K174">
        <v>0.48199999999999998</v>
      </c>
    </row>
    <row r="176" spans="1:12" x14ac:dyDescent="0.3">
      <c r="B176" t="s">
        <v>322</v>
      </c>
      <c r="K176" t="s">
        <v>322</v>
      </c>
      <c r="L176" t="s">
        <v>323</v>
      </c>
    </row>
    <row r="177" spans="1:11" x14ac:dyDescent="0.3">
      <c r="A177">
        <v>0</v>
      </c>
      <c r="B177">
        <v>0</v>
      </c>
      <c r="E177" t="s">
        <v>323</v>
      </c>
      <c r="J177">
        <v>0</v>
      </c>
      <c r="K177">
        <v>0</v>
      </c>
    </row>
    <row r="178" spans="1:11" x14ac:dyDescent="0.3">
      <c r="A178">
        <v>0.5</v>
      </c>
      <c r="B178">
        <v>0.23</v>
      </c>
      <c r="J178">
        <v>0.5</v>
      </c>
      <c r="K178">
        <v>0.32300000000000001</v>
      </c>
    </row>
    <row r="179" spans="1:11" x14ac:dyDescent="0.3">
      <c r="A179">
        <v>1</v>
      </c>
      <c r="B179">
        <v>0.23</v>
      </c>
      <c r="J179">
        <v>1</v>
      </c>
      <c r="K179">
        <v>0.32300000000000001</v>
      </c>
    </row>
    <row r="180" spans="1:11" x14ac:dyDescent="0.3">
      <c r="A180">
        <v>1.5</v>
      </c>
      <c r="B180">
        <v>0.23899999999999999</v>
      </c>
      <c r="J180">
        <v>1.5</v>
      </c>
      <c r="K180">
        <v>0.32700000000000001</v>
      </c>
    </row>
    <row r="181" spans="1:11" x14ac:dyDescent="0.3">
      <c r="A181">
        <v>2</v>
      </c>
      <c r="B181">
        <v>0.23899999999999999</v>
      </c>
      <c r="J181">
        <v>2</v>
      </c>
      <c r="K181">
        <v>0.32700000000000001</v>
      </c>
    </row>
    <row r="182" spans="1:11" x14ac:dyDescent="0.3">
      <c r="A182">
        <v>2.5</v>
      </c>
      <c r="B182">
        <v>0.245</v>
      </c>
      <c r="J182">
        <v>2.5</v>
      </c>
      <c r="K182">
        <v>0.32800000000000001</v>
      </c>
    </row>
    <row r="183" spans="1:11" x14ac:dyDescent="0.3">
      <c r="A183">
        <v>3</v>
      </c>
      <c r="B183">
        <v>0.245</v>
      </c>
      <c r="J183">
        <v>3</v>
      </c>
      <c r="K183">
        <v>0.32800000000000001</v>
      </c>
    </row>
    <row r="184" spans="1:11" x14ac:dyDescent="0.3">
      <c r="A184">
        <v>3.5</v>
      </c>
      <c r="B184">
        <v>0.251</v>
      </c>
      <c r="J184">
        <v>3.5</v>
      </c>
      <c r="K184">
        <v>0.32800000000000001</v>
      </c>
    </row>
    <row r="185" spans="1:11" x14ac:dyDescent="0.3">
      <c r="A185">
        <v>4</v>
      </c>
      <c r="B185">
        <v>0.251</v>
      </c>
      <c r="J185">
        <v>4</v>
      </c>
      <c r="K185">
        <v>0.32800000000000001</v>
      </c>
    </row>
    <row r="186" spans="1:11" x14ac:dyDescent="0.3">
      <c r="A186">
        <v>4.5</v>
      </c>
      <c r="B186">
        <v>0.25800000000000001</v>
      </c>
      <c r="J186">
        <v>4.5</v>
      </c>
      <c r="K186">
        <v>0.33</v>
      </c>
    </row>
    <row r="187" spans="1:11" x14ac:dyDescent="0.3">
      <c r="A187">
        <v>5</v>
      </c>
      <c r="B187">
        <v>0.25800000000000001</v>
      </c>
      <c r="J187">
        <v>5</v>
      </c>
      <c r="K187">
        <v>0.33</v>
      </c>
    </row>
    <row r="188" spans="1:11" x14ac:dyDescent="0.3">
      <c r="A188">
        <v>5.5</v>
      </c>
      <c r="B188">
        <v>0.26300000000000001</v>
      </c>
      <c r="J188">
        <v>5.5</v>
      </c>
      <c r="K188">
        <v>0.33100000000000002</v>
      </c>
    </row>
    <row r="189" spans="1:11" x14ac:dyDescent="0.3">
      <c r="A189">
        <v>6</v>
      </c>
      <c r="B189">
        <v>0.26300000000000001</v>
      </c>
      <c r="J189">
        <v>6</v>
      </c>
      <c r="K189">
        <v>0.33100000000000002</v>
      </c>
    </row>
    <row r="190" spans="1:11" x14ac:dyDescent="0.3">
      <c r="A190">
        <v>6.5</v>
      </c>
      <c r="B190">
        <v>0.27</v>
      </c>
      <c r="J190">
        <v>6.5</v>
      </c>
      <c r="K190">
        <v>0.33200000000000002</v>
      </c>
    </row>
    <row r="191" spans="1:11" x14ac:dyDescent="0.3">
      <c r="A191">
        <v>7</v>
      </c>
      <c r="B191">
        <v>0.27</v>
      </c>
      <c r="J191">
        <v>7</v>
      </c>
      <c r="K191">
        <v>0.33200000000000002</v>
      </c>
    </row>
    <row r="192" spans="1:11" x14ac:dyDescent="0.3">
      <c r="A192">
        <v>7.5</v>
      </c>
      <c r="B192">
        <v>0.27500000000000002</v>
      </c>
      <c r="J192">
        <v>7.5</v>
      </c>
      <c r="K192">
        <v>0.33300000000000002</v>
      </c>
    </row>
    <row r="193" spans="1:11" x14ac:dyDescent="0.3">
      <c r="A193">
        <v>8</v>
      </c>
      <c r="B193">
        <v>0.27500000000000002</v>
      </c>
      <c r="J193">
        <v>8</v>
      </c>
      <c r="K193">
        <v>0.33300000000000002</v>
      </c>
    </row>
    <row r="194" spans="1:11" x14ac:dyDescent="0.3">
      <c r="A194">
        <v>8.5</v>
      </c>
      <c r="B194">
        <v>0.28100000000000003</v>
      </c>
      <c r="J194">
        <v>8.5</v>
      </c>
      <c r="K194">
        <v>0.33400000000000002</v>
      </c>
    </row>
    <row r="195" spans="1:11" x14ac:dyDescent="0.3">
      <c r="A195">
        <v>9</v>
      </c>
      <c r="B195">
        <v>0.28100000000000003</v>
      </c>
      <c r="J195">
        <v>9</v>
      </c>
      <c r="K195">
        <v>0.33400000000000002</v>
      </c>
    </row>
    <row r="196" spans="1:11" x14ac:dyDescent="0.3">
      <c r="A196">
        <v>9.5</v>
      </c>
      <c r="B196">
        <v>0.28599999999999998</v>
      </c>
      <c r="J196">
        <v>9.5</v>
      </c>
      <c r="K196">
        <v>0.33500000000000002</v>
      </c>
    </row>
    <row r="197" spans="1:11" x14ac:dyDescent="0.3">
      <c r="A197">
        <v>10</v>
      </c>
      <c r="B197">
        <v>0.28599999999999998</v>
      </c>
      <c r="J197">
        <v>10</v>
      </c>
      <c r="K197">
        <v>0.33500000000000002</v>
      </c>
    </row>
    <row r="198" spans="1:11" x14ac:dyDescent="0.3">
      <c r="A198">
        <v>10.5</v>
      </c>
      <c r="B198">
        <v>0.29199999999999998</v>
      </c>
      <c r="J198">
        <v>10.5</v>
      </c>
      <c r="K198">
        <v>0.33700000000000002</v>
      </c>
    </row>
    <row r="199" spans="1:11" x14ac:dyDescent="0.3">
      <c r="A199">
        <v>11</v>
      </c>
      <c r="B199">
        <v>0.29199999999999998</v>
      </c>
      <c r="J199">
        <v>11</v>
      </c>
      <c r="K199">
        <v>0.33700000000000002</v>
      </c>
    </row>
    <row r="200" spans="1:11" x14ac:dyDescent="0.3">
      <c r="A200">
        <v>11.5</v>
      </c>
      <c r="B200">
        <v>0.29699999999999999</v>
      </c>
      <c r="J200">
        <v>11.5</v>
      </c>
      <c r="K200">
        <v>0.33800000000000002</v>
      </c>
    </row>
    <row r="201" spans="1:11" x14ac:dyDescent="0.3">
      <c r="A201">
        <v>12</v>
      </c>
      <c r="B201">
        <v>0.29699999999999999</v>
      </c>
      <c r="J201">
        <v>12</v>
      </c>
      <c r="K201">
        <v>0.33800000000000002</v>
      </c>
    </row>
    <row r="202" spans="1:11" x14ac:dyDescent="0.3">
      <c r="A202">
        <v>12.5</v>
      </c>
      <c r="B202">
        <v>0.30199999999999999</v>
      </c>
      <c r="J202">
        <v>12.5</v>
      </c>
      <c r="K202">
        <v>0.33900000000000002</v>
      </c>
    </row>
    <row r="203" spans="1:11" x14ac:dyDescent="0.3">
      <c r="A203">
        <v>13</v>
      </c>
      <c r="B203">
        <v>0.30199999999999999</v>
      </c>
      <c r="J203">
        <v>13</v>
      </c>
      <c r="K203">
        <v>0.33900000000000002</v>
      </c>
    </row>
    <row r="204" spans="1:11" x14ac:dyDescent="0.3">
      <c r="A204">
        <v>13.5</v>
      </c>
      <c r="B204">
        <v>0.307</v>
      </c>
      <c r="J204">
        <v>13.5</v>
      </c>
      <c r="K204">
        <v>0.34100000000000003</v>
      </c>
    </row>
    <row r="205" spans="1:11" x14ac:dyDescent="0.3">
      <c r="A205">
        <v>14</v>
      </c>
      <c r="B205">
        <v>0.307</v>
      </c>
      <c r="J205">
        <v>14</v>
      </c>
      <c r="K205">
        <v>0.34100000000000003</v>
      </c>
    </row>
    <row r="206" spans="1:11" x14ac:dyDescent="0.3">
      <c r="A206">
        <v>14.5</v>
      </c>
      <c r="B206">
        <v>0.312</v>
      </c>
      <c r="J206">
        <v>14.5</v>
      </c>
      <c r="K206">
        <v>0.34300000000000003</v>
      </c>
    </row>
    <row r="207" spans="1:11" x14ac:dyDescent="0.3">
      <c r="A207">
        <v>15</v>
      </c>
      <c r="B207">
        <v>0.312</v>
      </c>
      <c r="J207">
        <v>15</v>
      </c>
      <c r="K207">
        <v>0.34300000000000003</v>
      </c>
    </row>
    <row r="208" spans="1:11" x14ac:dyDescent="0.3">
      <c r="A208">
        <v>15.5</v>
      </c>
      <c r="B208">
        <v>0.317</v>
      </c>
      <c r="J208">
        <v>15.5</v>
      </c>
      <c r="K208">
        <v>0.34499999999999997</v>
      </c>
    </row>
    <row r="209" spans="1:11" x14ac:dyDescent="0.3">
      <c r="A209">
        <v>16</v>
      </c>
      <c r="B209">
        <v>0.317</v>
      </c>
      <c r="J209">
        <v>16</v>
      </c>
      <c r="K209">
        <v>0.34499999999999997</v>
      </c>
    </row>
    <row r="210" spans="1:11" x14ac:dyDescent="0.3">
      <c r="A210">
        <v>16.5</v>
      </c>
      <c r="B210">
        <v>0.32200000000000001</v>
      </c>
      <c r="J210">
        <v>16.5</v>
      </c>
      <c r="K210">
        <v>0.34699999999999998</v>
      </c>
    </row>
    <row r="211" spans="1:11" x14ac:dyDescent="0.3">
      <c r="A211">
        <v>17</v>
      </c>
      <c r="B211">
        <v>0.32200000000000001</v>
      </c>
      <c r="J211">
        <v>17</v>
      </c>
      <c r="K211">
        <v>0.34699999999999998</v>
      </c>
    </row>
    <row r="212" spans="1:11" x14ac:dyDescent="0.3">
      <c r="A212">
        <v>17.5</v>
      </c>
      <c r="B212">
        <v>0.32600000000000001</v>
      </c>
      <c r="J212">
        <v>17.5</v>
      </c>
      <c r="K212">
        <v>0.34799999999999998</v>
      </c>
    </row>
    <row r="213" spans="1:11" x14ac:dyDescent="0.3">
      <c r="A213">
        <v>18</v>
      </c>
      <c r="B213">
        <v>0.32600000000000001</v>
      </c>
      <c r="J213">
        <v>18</v>
      </c>
      <c r="K213">
        <v>0.34799999999999998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Model diary</vt:lpstr>
      <vt:lpstr>Sheet1</vt:lpstr>
      <vt:lpstr>F4 to HCC</vt:lpstr>
      <vt:lpstr>Sheet4</vt:lpstr>
      <vt:lpstr>Results</vt:lpstr>
      <vt:lpstr>Results-one run only</vt:lpstr>
      <vt:lpstr>Results-one run-FINAL</vt:lpstr>
      <vt:lpstr>Base-case</vt:lpstr>
      <vt:lpstr>Calibration</vt:lpstr>
      <vt:lpstr>How to improve run speed</vt:lpstr>
    </vt:vector>
  </TitlesOfParts>
  <Company>Cleveland Clinic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Phuc</dc:creator>
  <cp:lastModifiedBy>Le, Phuc</cp:lastModifiedBy>
  <dcterms:created xsi:type="dcterms:W3CDTF">2024-08-13T21:01:15Z</dcterms:created>
  <dcterms:modified xsi:type="dcterms:W3CDTF">2024-10-29T19:38:39Z</dcterms:modified>
</cp:coreProperties>
</file>