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05" yWindow="150" windowWidth="10725" windowHeight="5505" tabRatio="593" firstSheet="1" activeTab="6"/>
  </bookViews>
  <sheets>
    <sheet name="8-1-1" sheetId="1" r:id="rId1"/>
    <sheet name="8-1-2" sheetId="2" r:id="rId2"/>
    <sheet name="8-1-3" sheetId="4" r:id="rId3"/>
    <sheet name="8-2-1A" sheetId="6" r:id="rId4"/>
    <sheet name="8-2-1B" sheetId="3" r:id="rId5"/>
    <sheet name="8-2-2" sheetId="7" r:id="rId6"/>
    <sheet name="8-2-3" sheetId="9" r:id="rId7"/>
    <sheet name="8-3" sheetId="5" r:id="rId8"/>
  </sheets>
  <externalReferences>
    <externalReference r:id="rId9"/>
  </externalReferences>
  <definedNames>
    <definedName name="x" localSheetId="6">'8-2-3'!$D$2:$D$14</definedName>
    <definedName name="x">[1]Sheet2!$D$2:$D$14</definedName>
    <definedName name="y" localSheetId="6">'8-2-3'!$E$2:$E$14</definedName>
    <definedName name="y">[1]Sheet2!$E$2:$E$14</definedName>
    <definedName name="月份">'8-2-2'!$B$1</definedName>
    <definedName name="月份清單">'8-2-2'!$D$2:$D$13</definedName>
    <definedName name="台北">'8-3'!$D$3:$D$8</definedName>
    <definedName name="打數">'8-2-1A'!$A$2:$A$15</definedName>
    <definedName name="打擊率">'8-2-1A'!$B$2:$B$15</definedName>
    <definedName name="地區">'8-3'!$D$2:$D$8</definedName>
    <definedName name="查詢值">'8-3'!$B$1</definedName>
    <definedName name="球員">'8-2-1A'!$C$2:$C$15</definedName>
    <definedName name="產品">'8-2-2'!$B$2</definedName>
    <definedName name="產品清單">'8-2-2'!$E$1:$G$1</definedName>
    <definedName name="數量">'8-3'!$E$2:$E$8</definedName>
    <definedName name="線性資料範圍">#REF!</definedName>
  </definedNames>
  <calcPr calcId="124519" iterate="1"/>
</workbook>
</file>

<file path=xl/calcChain.xml><?xml version="1.0" encoding="utf-8"?>
<calcChain xmlns="http://schemas.openxmlformats.org/spreadsheetml/2006/main">
  <c r="B3" i="2"/>
  <c r="B3" i="1"/>
  <c r="B3" i="9"/>
  <c r="B5" i="5"/>
  <c r="B9" i="7"/>
  <c r="E7" i="6"/>
  <c r="B6" i="4"/>
  <c r="A7" i="5"/>
  <c r="B4"/>
  <c r="B3"/>
  <c r="B4" i="9"/>
  <c r="B6"/>
  <c r="B9" s="1"/>
  <c r="B12" s="1"/>
  <c r="B4" i="7"/>
  <c r="B5"/>
  <c r="H2"/>
  <c r="H14" s="1"/>
  <c r="H3"/>
  <c r="H4"/>
  <c r="H5"/>
  <c r="H6"/>
  <c r="H7"/>
  <c r="H8"/>
  <c r="H9"/>
  <c r="H10"/>
  <c r="H11"/>
  <c r="H12"/>
  <c r="H13"/>
  <c r="E14"/>
  <c r="F14"/>
  <c r="G14"/>
  <c r="E2" i="6"/>
  <c r="E4"/>
  <c r="E6"/>
  <c r="F2" i="2"/>
  <c r="G2"/>
  <c r="J2"/>
  <c r="I2"/>
  <c r="H2"/>
  <c r="D4" i="4"/>
  <c r="B3" s="1"/>
  <c r="B4" s="1"/>
  <c r="D6"/>
  <c r="D5"/>
  <c r="D7"/>
  <c r="D3"/>
  <c r="B2" i="3"/>
  <c r="D4" i="1"/>
  <c r="B4" s="1"/>
  <c r="D3"/>
  <c r="D7"/>
  <c r="D5"/>
  <c r="D6"/>
  <c r="B4" i="2" l="1"/>
  <c r="B6" i="7"/>
  <c r="B7" i="9"/>
  <c r="B10" s="1"/>
  <c r="B13" l="1"/>
  <c r="B16" s="1"/>
  <c r="B15"/>
</calcChain>
</file>

<file path=xl/sharedStrings.xml><?xml version="1.0" encoding="utf-8"?>
<sst xmlns="http://schemas.openxmlformats.org/spreadsheetml/2006/main" count="151" uniqueCount="104">
  <si>
    <t>MATCH &amp; INDEX</t>
  </si>
  <si>
    <t>LOOKUP:</t>
  </si>
  <si>
    <t>VLOOKUP:</t>
  </si>
  <si>
    <t>日期</t>
    <phoneticPr fontId="4" type="noConversion"/>
  </si>
  <si>
    <t>所得稅率</t>
    <phoneticPr fontId="4" type="noConversion"/>
  </si>
  <si>
    <t>請輸入年所得</t>
    <phoneticPr fontId="4" type="noConversion"/>
  </si>
  <si>
    <t>年所得下限</t>
    <phoneticPr fontId="4" type="noConversion"/>
  </si>
  <si>
    <t>年所得上限</t>
    <phoneticPr fontId="4" type="noConversion"/>
  </si>
  <si>
    <t>所得稅率</t>
    <phoneticPr fontId="4" type="noConversion"/>
  </si>
  <si>
    <t>應繳稅款</t>
    <phoneticPr fontId="4" type="noConversion"/>
  </si>
  <si>
    <t>數量</t>
    <phoneticPr fontId="4" type="noConversion"/>
  </si>
  <si>
    <t>數量：</t>
    <phoneticPr fontId="4" type="noConversion"/>
  </si>
  <si>
    <t>日期：</t>
    <phoneticPr fontId="4" type="noConversion"/>
  </si>
  <si>
    <t>工作日</t>
    <phoneticPr fontId="4" type="noConversion"/>
  </si>
  <si>
    <t>週一</t>
    <phoneticPr fontId="4" type="noConversion"/>
  </si>
  <si>
    <t>週二</t>
  </si>
  <si>
    <t>週三</t>
  </si>
  <si>
    <t>週四</t>
  </si>
  <si>
    <t>週五</t>
  </si>
  <si>
    <t>Arias</t>
  </si>
  <si>
    <t>Jackson</t>
  </si>
  <si>
    <t>澎恰恰</t>
    <phoneticPr fontId="4" type="noConversion"/>
  </si>
  <si>
    <t>蔡風鞍</t>
    <phoneticPr fontId="4" type="noConversion"/>
  </si>
  <si>
    <t>陳今風</t>
    <phoneticPr fontId="4" type="noConversion"/>
  </si>
  <si>
    <t>劉甘蔗</t>
    <phoneticPr fontId="4" type="noConversion"/>
  </si>
  <si>
    <t>林啊賢</t>
    <phoneticPr fontId="4" type="noConversion"/>
  </si>
  <si>
    <t>曄軍章</t>
    <phoneticPr fontId="4" type="noConversion"/>
  </si>
  <si>
    <t>羅閩氫</t>
    <phoneticPr fontId="4" type="noConversion"/>
  </si>
  <si>
    <t>王不壯</t>
    <phoneticPr fontId="4" type="noConversion"/>
  </si>
  <si>
    <t>郭硬漢</t>
    <phoneticPr fontId="4" type="noConversion"/>
  </si>
  <si>
    <t>徐聲明</t>
    <phoneticPr fontId="4" type="noConversion"/>
  </si>
  <si>
    <t>許怪手</t>
    <phoneticPr fontId="4" type="noConversion"/>
  </si>
  <si>
    <t>打數</t>
    <phoneticPr fontId="4" type="noConversion"/>
  </si>
  <si>
    <t>打擊率</t>
    <phoneticPr fontId="4" type="noConversion"/>
  </si>
  <si>
    <t>球員</t>
    <phoneticPr fontId="4" type="noConversion"/>
  </si>
  <si>
    <r>
      <t>球員姓名</t>
    </r>
    <r>
      <rPr>
        <b/>
        <sz val="10"/>
        <rFont val="Arial"/>
        <family val="2"/>
      </rPr>
      <t>:</t>
    </r>
    <phoneticPr fontId="4" type="noConversion"/>
  </si>
  <si>
    <t>打擊率</t>
    <phoneticPr fontId="4" type="noConversion"/>
  </si>
  <si>
    <t>打數</t>
    <phoneticPr fontId="4" type="noConversion"/>
  </si>
  <si>
    <t xml:space="preserve"> &lt;&lt;==== LOOKUP</t>
    <phoneticPr fontId="4" type="noConversion"/>
  </si>
  <si>
    <t xml:space="preserve"> &lt;&lt;==== INDEX and MATCH</t>
    <phoneticPr fontId="4" type="noConversion"/>
  </si>
  <si>
    <t>陳制遠</t>
    <phoneticPr fontId="4" type="noConversion"/>
  </si>
  <si>
    <r>
      <t>E</t>
    </r>
    <r>
      <rPr>
        <sz val="10"/>
        <rFont val="Arial"/>
        <family val="2"/>
      </rPr>
      <t>dward</t>
    </r>
    <phoneticPr fontId="4" type="noConversion"/>
  </si>
  <si>
    <r>
      <t>H</t>
    </r>
    <r>
      <rPr>
        <sz val="10"/>
        <rFont val="Arial"/>
        <family val="2"/>
      </rPr>
      <t>ank</t>
    </r>
    <phoneticPr fontId="4" type="noConversion"/>
  </si>
  <si>
    <r>
      <t>A</t>
    </r>
    <r>
      <rPr>
        <sz val="10"/>
        <rFont val="Arial"/>
        <family val="2"/>
      </rPr>
      <t>rth</t>
    </r>
    <phoneticPr fontId="4" type="noConversion"/>
  </si>
  <si>
    <t>Jonathan</t>
    <phoneticPr fontId="4" type="noConversion"/>
  </si>
  <si>
    <r>
      <t>F</t>
    </r>
    <r>
      <rPr>
        <sz val="10"/>
        <rFont val="Arial"/>
        <family val="2"/>
      </rPr>
      <t>rank</t>
    </r>
    <phoneticPr fontId="4" type="noConversion"/>
  </si>
  <si>
    <t>irving</t>
    <phoneticPr fontId="4" type="noConversion"/>
  </si>
  <si>
    <r>
      <t>D</t>
    </r>
    <r>
      <rPr>
        <sz val="10"/>
        <rFont val="Arial"/>
        <family val="2"/>
      </rPr>
      <t>avid</t>
    </r>
    <phoneticPr fontId="4" type="noConversion"/>
  </si>
  <si>
    <r>
      <t>C</t>
    </r>
    <r>
      <rPr>
        <sz val="10"/>
        <rFont val="Arial"/>
        <family val="2"/>
      </rPr>
      <t>hris</t>
    </r>
    <phoneticPr fontId="4" type="noConversion"/>
  </si>
  <si>
    <r>
      <t>O</t>
    </r>
    <r>
      <rPr>
        <sz val="10"/>
        <rFont val="Arial"/>
        <family val="2"/>
      </rPr>
      <t>tto</t>
    </r>
    <phoneticPr fontId="4" type="noConversion"/>
  </si>
  <si>
    <r>
      <t>E</t>
    </r>
    <r>
      <rPr>
        <sz val="10"/>
        <rFont val="Arial"/>
        <family val="2"/>
      </rPr>
      <t>ric</t>
    </r>
    <phoneticPr fontId="4" type="noConversion"/>
  </si>
  <si>
    <r>
      <t>R</t>
    </r>
    <r>
      <rPr>
        <sz val="10"/>
        <rFont val="Arial"/>
        <family val="2"/>
      </rPr>
      <t>ichard</t>
    </r>
    <phoneticPr fontId="4" type="noConversion"/>
  </si>
  <si>
    <r>
      <t>S</t>
    </r>
    <r>
      <rPr>
        <sz val="10"/>
        <rFont val="Arial"/>
        <family val="2"/>
      </rPr>
      <t>cotte</t>
    </r>
    <phoneticPr fontId="4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</si>
  <si>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</si>
  <si>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</si>
  <si>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</si>
  <si>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</si>
  <si>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</si>
  <si>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</si>
  <si>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</si>
  <si>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</si>
  <si>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</si>
  <si>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</si>
  <si>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</si>
  <si>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一月</t>
    <phoneticPr fontId="4" type="noConversion"/>
  </si>
  <si>
    <t>七月</t>
    <phoneticPr fontId="4" type="noConversion"/>
  </si>
  <si>
    <t>小計</t>
    <phoneticPr fontId="4" type="noConversion"/>
  </si>
  <si>
    <t>數位學習</t>
    <phoneticPr fontId="4" type="noConversion"/>
  </si>
  <si>
    <t>圖書</t>
    <phoneticPr fontId="4" type="noConversion"/>
  </si>
  <si>
    <t>雜誌</t>
    <phoneticPr fontId="4" type="noConversion"/>
  </si>
  <si>
    <t>月小計</t>
    <phoneticPr fontId="4" type="noConversion"/>
  </si>
  <si>
    <t>雜誌</t>
    <phoneticPr fontId="4" type="noConversion"/>
  </si>
  <si>
    <t>產品：</t>
    <phoneticPr fontId="4" type="noConversion"/>
  </si>
  <si>
    <t>月份：</t>
    <phoneticPr fontId="4" type="noConversion"/>
  </si>
  <si>
    <t>月份對應儲存格：</t>
    <phoneticPr fontId="4" type="noConversion"/>
  </si>
  <si>
    <t>產品對應儲存格：</t>
    <phoneticPr fontId="4" type="noConversion"/>
  </si>
  <si>
    <r>
      <t>銷售量：</t>
    </r>
    <r>
      <rPr>
        <b/>
        <sz val="10"/>
        <rFont val="Arial"/>
        <family val="2"/>
      </rPr>
      <t xml:space="preserve"> </t>
    </r>
    <phoneticPr fontId="4" type="noConversion"/>
  </si>
  <si>
    <r>
      <t>單一公式</t>
    </r>
    <r>
      <rPr>
        <b/>
        <sz val="10"/>
        <rFont val="Arial"/>
        <family val="2"/>
      </rPr>
      <t>===&gt;&gt;</t>
    </r>
    <phoneticPr fontId="4" type="noConversion"/>
  </si>
  <si>
    <t>X</t>
    <phoneticPr fontId="4" type="noConversion"/>
  </si>
  <si>
    <t>Y</t>
    <phoneticPr fontId="4" type="noConversion"/>
  </si>
  <si>
    <r>
      <t>內插的X</t>
    </r>
    <r>
      <rPr>
        <b/>
        <sz val="10"/>
        <rFont val="Arial"/>
        <family val="2"/>
      </rPr>
      <t>-</t>
    </r>
    <r>
      <rPr>
        <b/>
        <sz val="10"/>
        <rFont val="細明體"/>
        <family val="3"/>
        <charset val="136"/>
      </rPr>
      <t>值</t>
    </r>
    <r>
      <rPr>
        <b/>
        <sz val="10"/>
        <rFont val="Arial"/>
        <family val="2"/>
      </rPr>
      <t>:</t>
    </r>
    <phoneticPr fontId="4" type="noConversion"/>
  </si>
  <si>
    <r>
      <t>對應列數</t>
    </r>
    <r>
      <rPr>
        <b/>
        <sz val="10"/>
        <rFont val="Arial"/>
        <family val="2"/>
      </rPr>
      <t xml:space="preserve">: </t>
    </r>
    <phoneticPr fontId="4" type="noConversion"/>
  </si>
  <si>
    <t>是否完全?</t>
    <phoneticPr fontId="4" type="noConversion"/>
  </si>
  <si>
    <r>
      <t>對應起點列數</t>
    </r>
    <r>
      <rPr>
        <b/>
        <sz val="10"/>
        <rFont val="Arial"/>
        <family val="2"/>
      </rPr>
      <t>:</t>
    </r>
    <phoneticPr fontId="4" type="noConversion"/>
  </si>
  <si>
    <r>
      <t>對應終點列數</t>
    </r>
    <r>
      <rPr>
        <b/>
        <sz val="10"/>
        <rFont val="Arial"/>
        <family val="2"/>
      </rPr>
      <t>:</t>
    </r>
    <phoneticPr fontId="4" type="noConversion"/>
  </si>
  <si>
    <r>
      <t>對應起點</t>
    </r>
    <r>
      <rPr>
        <b/>
        <sz val="10"/>
        <rFont val="Arial"/>
        <family val="2"/>
      </rPr>
      <t>X</t>
    </r>
    <r>
      <rPr>
        <b/>
        <sz val="10"/>
        <rFont val="細明體"/>
        <family val="3"/>
        <charset val="136"/>
      </rPr>
      <t>值</t>
    </r>
    <r>
      <rPr>
        <b/>
        <sz val="10"/>
        <rFont val="Arial"/>
        <family val="2"/>
      </rPr>
      <t>:</t>
    </r>
    <phoneticPr fontId="4" type="noConversion"/>
  </si>
  <si>
    <r>
      <t>對應終點</t>
    </r>
    <r>
      <rPr>
        <b/>
        <sz val="10"/>
        <rFont val="Arial"/>
        <family val="2"/>
      </rPr>
      <t>X</t>
    </r>
    <r>
      <rPr>
        <b/>
        <sz val="10"/>
        <rFont val="細明體"/>
        <family val="3"/>
        <charset val="136"/>
      </rPr>
      <t>值</t>
    </r>
    <r>
      <rPr>
        <b/>
        <sz val="10"/>
        <rFont val="Arial"/>
        <family val="2"/>
      </rPr>
      <t>:</t>
    </r>
    <phoneticPr fontId="4" type="noConversion"/>
  </si>
  <si>
    <r>
      <t>對應起點</t>
    </r>
    <r>
      <rPr>
        <b/>
        <sz val="10"/>
        <rFont val="Arial"/>
        <family val="2"/>
      </rPr>
      <t>Y</t>
    </r>
    <r>
      <rPr>
        <b/>
        <sz val="10"/>
        <rFont val="細明體"/>
        <family val="3"/>
        <charset val="136"/>
      </rPr>
      <t>值</t>
    </r>
    <r>
      <rPr>
        <b/>
        <sz val="10"/>
        <rFont val="Arial"/>
        <family val="2"/>
      </rPr>
      <t>:</t>
    </r>
    <phoneticPr fontId="4" type="noConversion"/>
  </si>
  <si>
    <r>
      <t>對應終點</t>
    </r>
    <r>
      <rPr>
        <b/>
        <sz val="10"/>
        <rFont val="Arial"/>
        <family val="2"/>
      </rPr>
      <t>Y</t>
    </r>
    <r>
      <rPr>
        <b/>
        <sz val="10"/>
        <rFont val="細明體"/>
        <family val="3"/>
        <charset val="136"/>
      </rPr>
      <t>值</t>
    </r>
    <r>
      <rPr>
        <b/>
        <sz val="10"/>
        <rFont val="Arial"/>
        <family val="2"/>
      </rPr>
      <t>:</t>
    </r>
    <phoneticPr fontId="4" type="noConversion"/>
  </si>
  <si>
    <r>
      <t>調整比列</t>
    </r>
    <r>
      <rPr>
        <b/>
        <sz val="10"/>
        <rFont val="Arial"/>
        <family val="2"/>
      </rPr>
      <t>:</t>
    </r>
    <phoneticPr fontId="4" type="noConversion"/>
  </si>
  <si>
    <r>
      <t>內插值</t>
    </r>
    <r>
      <rPr>
        <b/>
        <sz val="10"/>
        <rFont val="Arial"/>
        <family val="2"/>
      </rPr>
      <t>(</t>
    </r>
    <r>
      <rPr>
        <b/>
        <sz val="10"/>
        <rFont val="細明體"/>
        <family val="3"/>
        <charset val="136"/>
      </rPr>
      <t>結果</t>
    </r>
    <r>
      <rPr>
        <b/>
        <sz val="10"/>
        <rFont val="Arial"/>
        <family val="2"/>
      </rPr>
      <t>):</t>
    </r>
    <phoneticPr fontId="4" type="noConversion"/>
  </si>
  <si>
    <t>地區</t>
    <phoneticPr fontId="4" type="noConversion"/>
  </si>
  <si>
    <t>台北</t>
    <phoneticPr fontId="4" type="noConversion"/>
  </si>
  <si>
    <t>東京</t>
    <phoneticPr fontId="4" type="noConversion"/>
  </si>
  <si>
    <t>紐約</t>
    <phoneticPr fontId="4" type="noConversion"/>
  </si>
  <si>
    <t>倫敦</t>
    <phoneticPr fontId="4" type="noConversion"/>
  </si>
  <si>
    <t>巴黎</t>
    <phoneticPr fontId="4" type="noConversion"/>
  </si>
  <si>
    <t>北京</t>
    <phoneticPr fontId="4" type="noConversion"/>
  </si>
  <si>
    <t>新加坡</t>
    <phoneticPr fontId="4" type="noConversion"/>
  </si>
  <si>
    <t>查尋值</t>
    <phoneticPr fontId="4" type="noConversion"/>
  </si>
  <si>
    <t>陣列型式</t>
    <phoneticPr fontId="4" type="noConversion"/>
  </si>
  <si>
    <t>章太羶</t>
    <phoneticPr fontId="4" type="noConversion"/>
  </si>
  <si>
    <t>高稚缸</t>
    <phoneticPr fontId="4" type="noConversion"/>
  </si>
  <si>
    <t>所得稅率</t>
    <phoneticPr fontId="4" type="noConversion"/>
  </si>
</sst>
</file>

<file path=xl/styles.xml><?xml version="1.0" encoding="utf-8"?>
<styleSheet xmlns="http://schemas.openxmlformats.org/spreadsheetml/2006/main">
  <numFmts count="4">
    <numFmt numFmtId="176" formatCode="&quot;$&quot;#,##0"/>
    <numFmt numFmtId="177" formatCode="&quot;$&quot;#,##0.00"/>
    <numFmt numFmtId="178" formatCode="0_ "/>
    <numFmt numFmtId="179" formatCode="0.000"/>
  </numFmts>
  <fonts count="2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細明體"/>
      <family val="3"/>
      <charset val="136"/>
    </font>
    <font>
      <sz val="10"/>
      <name val="細明體"/>
      <family val="3"/>
      <charset val="136"/>
    </font>
    <font>
      <b/>
      <sz val="10"/>
      <name val="細明體"/>
      <family val="3"/>
      <charset val="136"/>
    </font>
    <font>
      <b/>
      <sz val="10"/>
      <color indexed="9"/>
      <name val="細明體"/>
      <family val="3"/>
      <charset val="136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月份清單"/>
      <family val="3"/>
      <charset val="136"/>
    </font>
    <font>
      <sz val="10"/>
      <name val="產品清單"/>
      <family val="3"/>
      <charset val="136"/>
    </font>
    <font>
      <b/>
      <sz val="10"/>
      <color indexed="9"/>
      <name val="產品清單"/>
      <family val="3"/>
      <charset val="136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1"/>
      <color indexed="18"/>
      <name val="細明體"/>
      <family val="3"/>
      <charset val="136"/>
    </font>
    <font>
      <b/>
      <sz val="12"/>
      <name val="細明體"/>
      <family val="3"/>
      <charset val="136"/>
    </font>
    <font>
      <sz val="12"/>
      <name val="Arial"/>
      <family val="2"/>
    </font>
    <font>
      <b/>
      <sz val="12"/>
      <color indexed="9"/>
      <name val="細明體"/>
      <family val="3"/>
      <charset val="136"/>
    </font>
    <font>
      <b/>
      <sz val="12"/>
      <name val="Arial"/>
      <family val="2"/>
    </font>
    <font>
      <b/>
      <sz val="12"/>
      <color theme="0"/>
      <name val="細明體"/>
      <family val="3"/>
      <charset val="136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176" fontId="2" fillId="2" borderId="1" xfId="0" applyNumberFormat="1" applyFont="1" applyFill="1" applyBorder="1" applyAlignment="1">
      <alignment horizontal="right" vertical="top" wrapText="1"/>
    </xf>
    <xf numFmtId="10" fontId="2" fillId="2" borderId="1" xfId="0" applyNumberFormat="1" applyFont="1" applyFill="1" applyBorder="1" applyAlignment="1">
      <alignment horizontal="center" vertical="top" wrapText="1"/>
    </xf>
    <xf numFmtId="176" fontId="2" fillId="2" borderId="2" xfId="0" applyNumberFormat="1" applyFont="1" applyFill="1" applyBorder="1" applyAlignment="1">
      <alignment horizontal="right" vertical="top" wrapText="1"/>
    </xf>
    <xf numFmtId="10" fontId="2" fillId="2" borderId="2" xfId="0" applyNumberFormat="1" applyFont="1" applyFill="1" applyBorder="1" applyAlignment="1">
      <alignment horizontal="center" vertical="top" wrapText="1"/>
    </xf>
    <xf numFmtId="176" fontId="2" fillId="2" borderId="2" xfId="0" applyNumberFormat="1" applyFont="1" applyFill="1" applyBorder="1" applyAlignment="1">
      <alignment horizontal="right" wrapText="1"/>
    </xf>
    <xf numFmtId="0" fontId="0" fillId="2" borderId="3" xfId="0" applyFill="1" applyBorder="1"/>
    <xf numFmtId="14" fontId="0" fillId="2" borderId="3" xfId="0" applyNumberFormat="1" applyFill="1" applyBorder="1"/>
    <xf numFmtId="0" fontId="7" fillId="3" borderId="3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right"/>
    </xf>
    <xf numFmtId="0" fontId="7" fillId="5" borderId="5" xfId="0" applyFont="1" applyFill="1" applyBorder="1" applyAlignment="1">
      <alignment horizontal="right"/>
    </xf>
    <xf numFmtId="0" fontId="7" fillId="6" borderId="0" xfId="0" applyFont="1" applyFill="1" applyAlignment="1">
      <alignment horizontal="right"/>
    </xf>
    <xf numFmtId="178" fontId="8" fillId="5" borderId="5" xfId="0" applyNumberFormat="1" applyFont="1" applyFill="1" applyBorder="1" applyAlignment="1">
      <alignment horizontal="right" vertical="top" wrapText="1"/>
    </xf>
    <xf numFmtId="0" fontId="7" fillId="7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4" fontId="9" fillId="4" borderId="5" xfId="0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right"/>
    </xf>
    <xf numFmtId="1" fontId="1" fillId="2" borderId="3" xfId="0" applyNumberFormat="1" applyFont="1" applyFill="1" applyBorder="1" applyAlignment="1">
      <alignment horizontal="center"/>
    </xf>
    <xf numFmtId="179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/>
    <xf numFmtId="179" fontId="0" fillId="0" borderId="0" xfId="0" applyNumberFormat="1"/>
    <xf numFmtId="0" fontId="1" fillId="2" borderId="3" xfId="0" applyFont="1" applyFill="1" applyBorder="1" applyAlignment="1">
      <alignment vertical="top" wrapText="1"/>
    </xf>
    <xf numFmtId="0" fontId="5" fillId="2" borderId="3" xfId="0" applyFont="1" applyFill="1" applyBorder="1" applyAlignment="1">
      <alignment vertical="top"/>
    </xf>
    <xf numFmtId="0" fontId="5" fillId="2" borderId="3" xfId="0" applyFont="1" applyFill="1" applyBorder="1"/>
    <xf numFmtId="0" fontId="5" fillId="2" borderId="3" xfId="0" applyFont="1" applyFill="1" applyBorder="1" applyAlignment="1">
      <alignment vertical="top" wrapText="1"/>
    </xf>
    <xf numFmtId="0" fontId="7" fillId="8" borderId="3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0" fillId="2" borderId="3" xfId="0" applyFill="1" applyBorder="1" applyAlignment="1">
      <alignment vertical="top"/>
    </xf>
    <xf numFmtId="3" fontId="0" fillId="2" borderId="3" xfId="0" applyNumberFormat="1" applyFill="1" applyBorder="1"/>
    <xf numFmtId="3" fontId="0" fillId="0" borderId="0" xfId="0" applyNumberFormat="1"/>
    <xf numFmtId="0" fontId="0" fillId="0" borderId="0" xfId="0" applyNumberFormat="1"/>
    <xf numFmtId="0" fontId="7" fillId="9" borderId="3" xfId="0" applyFont="1" applyFill="1" applyBorder="1"/>
    <xf numFmtId="0" fontId="10" fillId="9" borderId="3" xfId="0" applyFont="1" applyFill="1" applyBorder="1"/>
    <xf numFmtId="0" fontId="11" fillId="0" borderId="3" xfId="0" applyFont="1" applyBorder="1"/>
    <xf numFmtId="0" fontId="5" fillId="0" borderId="0" xfId="0" applyNumberFormat="1" applyFont="1" applyAlignment="1">
      <alignment horizontal="right"/>
    </xf>
    <xf numFmtId="0" fontId="12" fillId="9" borderId="3" xfId="0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right"/>
    </xf>
    <xf numFmtId="4" fontId="1" fillId="2" borderId="3" xfId="0" applyNumberFormat="1" applyFont="1" applyFill="1" applyBorder="1" applyAlignment="1">
      <alignment horizontal="right"/>
    </xf>
    <xf numFmtId="2" fontId="0" fillId="0" borderId="0" xfId="0" applyNumberFormat="1"/>
    <xf numFmtId="0" fontId="13" fillId="0" borderId="0" xfId="0" applyFont="1"/>
    <xf numFmtId="0" fontId="14" fillId="10" borderId="3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6" fillId="0" borderId="0" xfId="0" applyFont="1"/>
    <xf numFmtId="176" fontId="2" fillId="2" borderId="6" xfId="0" applyNumberFormat="1" applyFont="1" applyFill="1" applyBorder="1" applyAlignment="1">
      <alignment horizontal="right" wrapText="1"/>
    </xf>
    <xf numFmtId="176" fontId="2" fillId="2" borderId="3" xfId="0" applyNumberFormat="1" applyFont="1" applyFill="1" applyBorder="1" applyAlignment="1">
      <alignment horizontal="right" wrapText="1"/>
    </xf>
    <xf numFmtId="176" fontId="3" fillId="13" borderId="3" xfId="0" applyNumberFormat="1" applyFont="1" applyFill="1" applyBorder="1" applyAlignment="1">
      <alignment horizontal="right" vertical="top" wrapText="1"/>
    </xf>
    <xf numFmtId="9" fontId="6" fillId="14" borderId="3" xfId="1" applyFont="1" applyFill="1" applyBorder="1" applyAlignment="1">
      <alignment horizontal="right"/>
    </xf>
    <xf numFmtId="177" fontId="3" fillId="15" borderId="3" xfId="0" applyNumberFormat="1" applyFont="1" applyFill="1" applyBorder="1"/>
    <xf numFmtId="0" fontId="7" fillId="4" borderId="3" xfId="0" applyFont="1" applyFill="1" applyBorder="1" applyAlignment="1">
      <alignment horizontal="right"/>
    </xf>
    <xf numFmtId="0" fontId="7" fillId="5" borderId="3" xfId="0" applyFont="1" applyFill="1" applyBorder="1" applyAlignment="1">
      <alignment horizontal="right"/>
    </xf>
    <xf numFmtId="0" fontId="7" fillId="6" borderId="3" xfId="0" applyFont="1" applyFill="1" applyBorder="1" applyAlignment="1">
      <alignment horizontal="right"/>
    </xf>
    <xf numFmtId="0" fontId="5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8" fillId="3" borderId="3" xfId="0" applyFont="1" applyFill="1" applyBorder="1" applyAlignment="1">
      <alignment horizontal="center" vertical="top" wrapText="1"/>
    </xf>
    <xf numFmtId="0" fontId="18" fillId="3" borderId="4" xfId="0" applyFont="1" applyFill="1" applyBorder="1" applyAlignment="1">
      <alignment horizontal="right"/>
    </xf>
    <xf numFmtId="0" fontId="18" fillId="4" borderId="5" xfId="0" applyFont="1" applyFill="1" applyBorder="1" applyAlignment="1">
      <alignment horizontal="right"/>
    </xf>
    <xf numFmtId="176" fontId="17" fillId="2" borderId="1" xfId="0" applyNumberFormat="1" applyFont="1" applyFill="1" applyBorder="1" applyAlignment="1">
      <alignment horizontal="right" vertical="top" wrapText="1"/>
    </xf>
    <xf numFmtId="10" fontId="17" fillId="2" borderId="1" xfId="0" applyNumberFormat="1" applyFont="1" applyFill="1" applyBorder="1" applyAlignment="1">
      <alignment horizontal="center" vertical="top" wrapText="1"/>
    </xf>
    <xf numFmtId="176" fontId="17" fillId="2" borderId="2" xfId="0" applyNumberFormat="1" applyFont="1" applyFill="1" applyBorder="1" applyAlignment="1">
      <alignment horizontal="right" vertical="top" wrapText="1"/>
    </xf>
    <xf numFmtId="10" fontId="17" fillId="2" borderId="2" xfId="0" applyNumberFormat="1" applyFont="1" applyFill="1" applyBorder="1" applyAlignment="1">
      <alignment horizontal="center" vertical="top" wrapText="1"/>
    </xf>
    <xf numFmtId="0" fontId="18" fillId="12" borderId="0" xfId="0" applyFont="1" applyFill="1" applyAlignment="1">
      <alignment horizontal="right"/>
    </xf>
    <xf numFmtId="176" fontId="19" fillId="16" borderId="5" xfId="0" applyNumberFormat="1" applyFont="1" applyFill="1" applyBorder="1" applyAlignment="1">
      <alignment horizontal="right" vertical="top" wrapText="1"/>
    </xf>
    <xf numFmtId="10" fontId="19" fillId="17" borderId="5" xfId="0" applyNumberFormat="1" applyFont="1" applyFill="1" applyBorder="1" applyAlignment="1">
      <alignment horizontal="right" vertical="top" wrapText="1"/>
    </xf>
    <xf numFmtId="0" fontId="20" fillId="18" borderId="5" xfId="0" applyFont="1" applyFill="1" applyBorder="1" applyAlignment="1">
      <alignment horizontal="right"/>
    </xf>
    <xf numFmtId="177" fontId="19" fillId="19" borderId="0" xfId="0" applyNumberFormat="1" applyFont="1" applyFill="1"/>
    <xf numFmtId="176" fontId="3" fillId="19" borderId="5" xfId="0" applyNumberFormat="1" applyFont="1" applyFill="1" applyBorder="1" applyAlignment="1">
      <alignment horizontal="right" vertical="top" wrapText="1"/>
    </xf>
    <xf numFmtId="10" fontId="3" fillId="19" borderId="5" xfId="0" applyNumberFormat="1" applyFont="1" applyFill="1" applyBorder="1" applyAlignment="1">
      <alignment horizontal="right" vertical="top" wrapText="1"/>
    </xf>
    <xf numFmtId="177" fontId="3" fillId="19" borderId="0" xfId="0" applyNumberFormat="1" applyFont="1" applyFill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0.10643564356435647"/>
          <c:y val="8.7108013937282264E-2"/>
          <c:w val="0.8391089108910893"/>
          <c:h val="0.77003484320557536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'8-2-3'!$D$2:$D$14</c:f>
              <c:numCache>
                <c:formatCode>#,##0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</c:numCache>
            </c:numRef>
          </c:xVal>
          <c:yVal>
            <c:numRef>
              <c:f>'8-2-3'!$E$2:$E$14</c:f>
              <c:numCache>
                <c:formatCode>#,##0.00</c:formatCode>
                <c:ptCount val="13"/>
                <c:pt idx="0">
                  <c:v>10</c:v>
                </c:pt>
                <c:pt idx="1">
                  <c:v>18</c:v>
                </c:pt>
                <c:pt idx="2">
                  <c:v>24</c:v>
                </c:pt>
                <c:pt idx="3">
                  <c:v>33.25</c:v>
                </c:pt>
                <c:pt idx="4">
                  <c:v>41</c:v>
                </c:pt>
                <c:pt idx="5">
                  <c:v>47</c:v>
                </c:pt>
                <c:pt idx="6">
                  <c:v>52.25</c:v>
                </c:pt>
                <c:pt idx="7">
                  <c:v>61.5</c:v>
                </c:pt>
                <c:pt idx="8">
                  <c:v>72.75</c:v>
                </c:pt>
                <c:pt idx="9">
                  <c:v>75</c:v>
                </c:pt>
                <c:pt idx="10">
                  <c:v>85</c:v>
                </c:pt>
                <c:pt idx="11">
                  <c:v>90</c:v>
                </c:pt>
                <c:pt idx="12">
                  <c:v>105.25</c:v>
                </c:pt>
              </c:numCache>
            </c:numRef>
          </c:yVal>
        </c:ser>
        <c:axId val="77100544"/>
        <c:axId val="77153408"/>
      </c:scatterChart>
      <c:valAx>
        <c:axId val="77100544"/>
        <c:scaling>
          <c:orientation val="minMax"/>
          <c:max val="21"/>
          <c:min val="0"/>
        </c:scaling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77153408"/>
        <c:crosses val="autoZero"/>
        <c:crossBetween val="midCat"/>
        <c:majorUnit val="1"/>
      </c:valAx>
      <c:valAx>
        <c:axId val="77153408"/>
        <c:scaling>
          <c:orientation val="minMax"/>
        </c:scaling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771005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80211</xdr:colOff>
      <xdr:row>0</xdr:row>
      <xdr:rowOff>10026</xdr:rowOff>
    </xdr:from>
    <xdr:to>
      <xdr:col>12</xdr:col>
      <xdr:colOff>52610</xdr:colOff>
      <xdr:row>15</xdr:row>
      <xdr:rowOff>127706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&#20844;&#24335;&#33287;&#20989;&#25976;/&#33521;&#25991;&#31684;&#20363;/chap08/interpolated%20lookup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D2">
            <v>1</v>
          </cell>
          <cell r="E2">
            <v>10</v>
          </cell>
        </row>
        <row r="3">
          <cell r="D3">
            <v>2</v>
          </cell>
          <cell r="E3">
            <v>18</v>
          </cell>
        </row>
        <row r="4">
          <cell r="D4">
            <v>4</v>
          </cell>
          <cell r="E4">
            <v>24</v>
          </cell>
        </row>
        <row r="5">
          <cell r="D5">
            <v>5</v>
          </cell>
          <cell r="E5">
            <v>33.25</v>
          </cell>
        </row>
        <row r="6">
          <cell r="D6">
            <v>8</v>
          </cell>
          <cell r="E6">
            <v>41</v>
          </cell>
        </row>
        <row r="7">
          <cell r="D7">
            <v>9</v>
          </cell>
          <cell r="E7">
            <v>47</v>
          </cell>
        </row>
        <row r="8">
          <cell r="D8">
            <v>10</v>
          </cell>
          <cell r="E8">
            <v>52.25</v>
          </cell>
        </row>
        <row r="9">
          <cell r="D9">
            <v>11</v>
          </cell>
          <cell r="E9">
            <v>61.5</v>
          </cell>
        </row>
        <row r="10">
          <cell r="D10">
            <v>12</v>
          </cell>
          <cell r="E10">
            <v>72.75</v>
          </cell>
        </row>
        <row r="11">
          <cell r="D11">
            <v>13</v>
          </cell>
          <cell r="E11">
            <v>75</v>
          </cell>
        </row>
        <row r="12">
          <cell r="D12">
            <v>15</v>
          </cell>
          <cell r="E12">
            <v>85</v>
          </cell>
        </row>
        <row r="13">
          <cell r="D13">
            <v>16</v>
          </cell>
          <cell r="E13">
            <v>90</v>
          </cell>
        </row>
        <row r="14">
          <cell r="D14">
            <v>20</v>
          </cell>
          <cell r="E14">
            <v>105.25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7"/>
  <sheetViews>
    <sheetView workbookViewId="0">
      <selection activeCell="B3" sqref="B3"/>
    </sheetView>
  </sheetViews>
  <sheetFormatPr defaultRowHeight="15"/>
  <cols>
    <col min="1" max="1" width="17.28515625" style="55" bestFit="1" customWidth="1"/>
    <col min="2" max="2" width="13.85546875" style="55" bestFit="1" customWidth="1"/>
    <col min="3" max="3" width="5.7109375" style="55" customWidth="1"/>
    <col min="4" max="5" width="14.5703125" style="55" bestFit="1" customWidth="1"/>
    <col min="6" max="6" width="11.85546875" style="55" bestFit="1" customWidth="1"/>
    <col min="7" max="16384" width="9.140625" style="55"/>
  </cols>
  <sheetData>
    <row r="1" spans="1:6" ht="16.5">
      <c r="A1" s="54"/>
      <c r="D1" s="56" t="s">
        <v>6</v>
      </c>
      <c r="E1" s="56" t="s">
        <v>7</v>
      </c>
      <c r="F1" s="57" t="s">
        <v>4</v>
      </c>
    </row>
    <row r="2" spans="1:6" ht="16.5">
      <c r="A2" s="58" t="s">
        <v>5</v>
      </c>
      <c r="B2" s="64">
        <v>123838</v>
      </c>
      <c r="D2" s="59">
        <v>0</v>
      </c>
      <c r="E2" s="59">
        <v>2650</v>
      </c>
      <c r="F2" s="60">
        <v>0.15</v>
      </c>
    </row>
    <row r="3" spans="1:6" ht="16.5">
      <c r="A3" s="66" t="s">
        <v>103</v>
      </c>
      <c r="B3" s="65">
        <f>VLOOKUP(B2,D2:F7,3)</f>
        <v>0.36</v>
      </c>
      <c r="D3" s="61">
        <f>E2+1</f>
        <v>2651</v>
      </c>
      <c r="E3" s="61">
        <v>27300</v>
      </c>
      <c r="F3" s="62">
        <v>0.28000000000000003</v>
      </c>
    </row>
    <row r="4" spans="1:6" ht="16.5">
      <c r="A4" s="63" t="s">
        <v>9</v>
      </c>
      <c r="B4" s="67">
        <f>B2*B3</f>
        <v>44581.68</v>
      </c>
      <c r="D4" s="61">
        <f>E3+1</f>
        <v>27301</v>
      </c>
      <c r="E4" s="61">
        <v>58500</v>
      </c>
      <c r="F4" s="62">
        <v>0.31</v>
      </c>
    </row>
    <row r="5" spans="1:6">
      <c r="D5" s="61">
        <f>E4+1</f>
        <v>58501</v>
      </c>
      <c r="E5" s="61">
        <v>131800</v>
      </c>
      <c r="F5" s="62">
        <v>0.36</v>
      </c>
    </row>
    <row r="6" spans="1:6">
      <c r="D6" s="61">
        <f>E5+1</f>
        <v>131801</v>
      </c>
      <c r="E6" s="61">
        <v>284700</v>
      </c>
      <c r="F6" s="62">
        <v>0.39600000000000002</v>
      </c>
    </row>
    <row r="7" spans="1:6">
      <c r="D7" s="61">
        <f>E6+1</f>
        <v>284701</v>
      </c>
      <c r="E7" s="61"/>
      <c r="F7" s="62">
        <v>0.45250000000000001</v>
      </c>
    </row>
  </sheetData>
  <phoneticPr fontId="4" type="noConversion"/>
  <pageMargins left="0.75" right="0.75" top="1" bottom="1" header="0.5" footer="0.5"/>
  <pageSetup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2:J4"/>
  <sheetViews>
    <sheetView workbookViewId="0">
      <selection activeCell="B3" sqref="B3"/>
    </sheetView>
  </sheetViews>
  <sheetFormatPr defaultRowHeight="12.75"/>
  <cols>
    <col min="1" max="1" width="14.85546875" customWidth="1"/>
    <col min="2" max="2" width="9.85546875" bestFit="1" customWidth="1"/>
    <col min="3" max="3" width="4" customWidth="1"/>
    <col min="4" max="4" width="12.7109375" bestFit="1" customWidth="1"/>
    <col min="5" max="5" width="8" bestFit="1" customWidth="1"/>
    <col min="6" max="7" width="8.28515625" bestFit="1" customWidth="1"/>
    <col min="8" max="8" width="9.42578125" customWidth="1"/>
    <col min="9" max="9" width="9.28515625" bestFit="1" customWidth="1"/>
    <col min="10" max="10" width="9.42578125" customWidth="1"/>
  </cols>
  <sheetData>
    <row r="2" spans="1:10" ht="14.25">
      <c r="A2" s="10" t="s">
        <v>5</v>
      </c>
      <c r="B2" s="68">
        <v>23838</v>
      </c>
      <c r="D2" s="8" t="s">
        <v>6</v>
      </c>
      <c r="E2" s="46">
        <v>0</v>
      </c>
      <c r="F2" s="45">
        <f>E3+1</f>
        <v>2651</v>
      </c>
      <c r="G2" s="5">
        <f>F3+1</f>
        <v>27301</v>
      </c>
      <c r="H2" s="5">
        <f>G3+1</f>
        <v>58501</v>
      </c>
      <c r="I2" s="5">
        <f>H3+1</f>
        <v>131801</v>
      </c>
      <c r="J2" s="5">
        <f>I3+1</f>
        <v>284701</v>
      </c>
    </row>
    <row r="3" spans="1:10" ht="14.25">
      <c r="A3" s="11" t="s">
        <v>8</v>
      </c>
      <c r="B3" s="69">
        <f>HLOOKUP(B2,D2:J4,3)</f>
        <v>0.28000000000000003</v>
      </c>
      <c r="D3" s="8" t="s">
        <v>7</v>
      </c>
      <c r="E3" s="1">
        <v>2650</v>
      </c>
      <c r="F3" s="3">
        <v>27300</v>
      </c>
      <c r="G3" s="3">
        <v>58500</v>
      </c>
      <c r="H3" s="3">
        <v>131800</v>
      </c>
      <c r="I3" s="3">
        <v>284700</v>
      </c>
      <c r="J3" s="3"/>
    </row>
    <row r="4" spans="1:10" ht="14.25">
      <c r="A4" s="12" t="s">
        <v>9</v>
      </c>
      <c r="B4" s="70">
        <f>B2*B3</f>
        <v>6674.64</v>
      </c>
      <c r="D4" s="9" t="s">
        <v>4</v>
      </c>
      <c r="E4" s="2">
        <v>0.15</v>
      </c>
      <c r="F4" s="4">
        <v>0.28000000000000003</v>
      </c>
      <c r="G4" s="4">
        <v>0.31</v>
      </c>
      <c r="H4" s="4">
        <v>0.36</v>
      </c>
      <c r="I4" s="4">
        <v>0.39600000000000002</v>
      </c>
      <c r="J4" s="4">
        <v>0.45250000000000001</v>
      </c>
    </row>
  </sheetData>
  <phoneticPr fontId="4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1"/>
  <dimension ref="A1:F7"/>
  <sheetViews>
    <sheetView workbookViewId="0">
      <selection activeCell="B6" sqref="B6"/>
    </sheetView>
  </sheetViews>
  <sheetFormatPr defaultRowHeight="12.75"/>
  <cols>
    <col min="1" max="1" width="16.42578125" bestFit="1" customWidth="1"/>
    <col min="2" max="2" width="13" customWidth="1"/>
    <col min="3" max="3" width="5.28515625" customWidth="1"/>
    <col min="4" max="4" width="19.85546875" customWidth="1"/>
    <col min="5" max="5" width="16.42578125" customWidth="1"/>
    <col min="6" max="6" width="11.28515625" customWidth="1"/>
  </cols>
  <sheetData>
    <row r="1" spans="1:6" ht="14.25">
      <c r="D1" s="8" t="s">
        <v>6</v>
      </c>
      <c r="E1" s="8" t="s">
        <v>7</v>
      </c>
      <c r="F1" s="9" t="s">
        <v>4</v>
      </c>
    </row>
    <row r="2" spans="1:6" ht="14.25">
      <c r="A2" s="50" t="s">
        <v>5</v>
      </c>
      <c r="B2" s="47">
        <v>33888</v>
      </c>
      <c r="D2" s="1">
        <v>0</v>
      </c>
      <c r="E2" s="1">
        <v>2650</v>
      </c>
      <c r="F2" s="2">
        <v>0.15</v>
      </c>
    </row>
    <row r="3" spans="1:6" ht="14.25">
      <c r="A3" s="51" t="s">
        <v>8</v>
      </c>
      <c r="B3" s="48">
        <f>LOOKUP(B2,D2:D7,F2:F7)</f>
        <v>0.31</v>
      </c>
      <c r="D3" s="3">
        <f>E2+1</f>
        <v>2651</v>
      </c>
      <c r="E3" s="3">
        <v>27300</v>
      </c>
      <c r="F3" s="4">
        <v>0.28000000000000003</v>
      </c>
    </row>
    <row r="4" spans="1:6" ht="14.25">
      <c r="A4" s="52" t="s">
        <v>9</v>
      </c>
      <c r="B4" s="49">
        <f>B2*B3</f>
        <v>10505.28</v>
      </c>
      <c r="D4" s="3">
        <f>E3+1</f>
        <v>27301</v>
      </c>
      <c r="E4" s="3">
        <v>58500</v>
      </c>
      <c r="F4" s="4">
        <v>0.31</v>
      </c>
    </row>
    <row r="5" spans="1:6">
      <c r="D5" s="3">
        <f>E4+1</f>
        <v>58501</v>
      </c>
      <c r="E5" s="3">
        <v>131800</v>
      </c>
      <c r="F5" s="4">
        <v>0.36</v>
      </c>
    </row>
    <row r="6" spans="1:6" ht="14.25">
      <c r="A6" s="53" t="s">
        <v>100</v>
      </c>
      <c r="B6">
        <f>LOOKUP(B2,D3:F4)</f>
        <v>0.31</v>
      </c>
      <c r="D6" s="3">
        <f>E5+1</f>
        <v>131801</v>
      </c>
      <c r="E6" s="3">
        <v>284700</v>
      </c>
      <c r="F6" s="4">
        <v>0.39600000000000002</v>
      </c>
    </row>
    <row r="7" spans="1:6">
      <c r="D7" s="3">
        <f>E6+1</f>
        <v>284701</v>
      </c>
      <c r="E7" s="3"/>
      <c r="F7" s="4">
        <v>0.45250000000000001</v>
      </c>
    </row>
  </sheetData>
  <phoneticPr fontId="4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E1" sqref="E1"/>
    </sheetView>
  </sheetViews>
  <sheetFormatPr defaultRowHeight="12.75"/>
  <cols>
    <col min="1" max="1" width="7.5703125" customWidth="1"/>
    <col min="2" max="2" width="9.5703125" customWidth="1"/>
    <col min="3" max="3" width="10.28515625" customWidth="1"/>
    <col min="4" max="4" width="15.42578125" customWidth="1"/>
    <col min="5" max="5" width="18.5703125" bestFit="1" customWidth="1"/>
    <col min="6" max="6" width="9" customWidth="1"/>
    <col min="8" max="8" width="19.85546875" customWidth="1"/>
  </cols>
  <sheetData>
    <row r="1" spans="1:10" ht="14.25">
      <c r="A1" s="27" t="s">
        <v>32</v>
      </c>
      <c r="B1" s="27" t="s">
        <v>33</v>
      </c>
      <c r="C1" s="27" t="s">
        <v>34</v>
      </c>
      <c r="D1" s="28" t="s">
        <v>35</v>
      </c>
      <c r="E1" s="24" t="s">
        <v>29</v>
      </c>
    </row>
    <row r="2" spans="1:10" ht="14.25">
      <c r="A2" s="18">
        <v>88</v>
      </c>
      <c r="B2" s="19">
        <v>0.41399999999999998</v>
      </c>
      <c r="C2" s="25" t="s">
        <v>21</v>
      </c>
      <c r="D2" s="28" t="s">
        <v>36</v>
      </c>
      <c r="E2" s="22">
        <f>LOOKUP($E$1,球員,打擊率)</f>
        <v>0.17699999999999999</v>
      </c>
      <c r="F2" t="s">
        <v>38</v>
      </c>
      <c r="I2" s="25" t="s">
        <v>21</v>
      </c>
      <c r="J2" s="20" t="s">
        <v>41</v>
      </c>
    </row>
    <row r="3" spans="1:10" ht="14.25">
      <c r="A3" s="18">
        <v>115</v>
      </c>
      <c r="B3" s="19">
        <v>0.39300000000000002</v>
      </c>
      <c r="C3" s="24" t="s">
        <v>101</v>
      </c>
      <c r="I3" s="24" t="s">
        <v>101</v>
      </c>
      <c r="J3" s="21" t="s">
        <v>42</v>
      </c>
    </row>
    <row r="4" spans="1:10" ht="14.25">
      <c r="A4" s="18">
        <v>47</v>
      </c>
      <c r="B4" s="19">
        <v>0.34899999999999998</v>
      </c>
      <c r="C4" s="25" t="s">
        <v>40</v>
      </c>
      <c r="D4" s="28" t="s">
        <v>37</v>
      </c>
      <c r="E4">
        <f>LOOKUP($E$1,球員,打數)</f>
        <v>80</v>
      </c>
      <c r="F4" t="s">
        <v>38</v>
      </c>
      <c r="I4" s="25" t="s">
        <v>40</v>
      </c>
      <c r="J4" s="21" t="s">
        <v>43</v>
      </c>
    </row>
    <row r="5" spans="1:10" ht="14.25">
      <c r="A5" s="18">
        <v>58</v>
      </c>
      <c r="B5" s="19">
        <v>0.28799999999999998</v>
      </c>
      <c r="C5" s="24" t="s">
        <v>22</v>
      </c>
      <c r="D5" s="17"/>
      <c r="I5" s="24" t="s">
        <v>22</v>
      </c>
      <c r="J5" s="29" t="s">
        <v>44</v>
      </c>
    </row>
    <row r="6" spans="1:10" ht="14.25">
      <c r="A6" s="18">
        <v>38</v>
      </c>
      <c r="B6" s="19">
        <v>0.26300000000000001</v>
      </c>
      <c r="C6" s="24" t="s">
        <v>23</v>
      </c>
      <c r="D6" s="28" t="s">
        <v>37</v>
      </c>
      <c r="E6">
        <f>INDEX(打數,MATCH($E$1,球員,0))</f>
        <v>70</v>
      </c>
      <c r="F6" t="s">
        <v>39</v>
      </c>
      <c r="I6" s="24" t="s">
        <v>23</v>
      </c>
      <c r="J6" s="20" t="s">
        <v>45</v>
      </c>
    </row>
    <row r="7" spans="1:10" ht="14.25">
      <c r="A7" s="18">
        <v>77</v>
      </c>
      <c r="B7" s="19">
        <v>0.26</v>
      </c>
      <c r="C7" s="24" t="s">
        <v>24</v>
      </c>
      <c r="D7" s="28" t="s">
        <v>36</v>
      </c>
      <c r="E7" s="22">
        <f>INDEX(打擊率,MATCH($E$1,球員,0))</f>
        <v>0.22700000000000001</v>
      </c>
      <c r="F7" t="s">
        <v>39</v>
      </c>
      <c r="I7" s="24" t="s">
        <v>24</v>
      </c>
      <c r="J7" s="29" t="s">
        <v>46</v>
      </c>
    </row>
    <row r="8" spans="1:10" ht="14.25">
      <c r="A8" s="18">
        <v>20</v>
      </c>
      <c r="B8" s="19">
        <v>0.25</v>
      </c>
      <c r="C8" s="25" t="s">
        <v>25</v>
      </c>
      <c r="I8" s="25" t="s">
        <v>25</v>
      </c>
      <c r="J8" s="21" t="s">
        <v>19</v>
      </c>
    </row>
    <row r="9" spans="1:10" ht="14.25">
      <c r="A9" s="18">
        <v>92</v>
      </c>
      <c r="B9" s="19">
        <v>0.24399999999999999</v>
      </c>
      <c r="C9" s="24" t="s">
        <v>31</v>
      </c>
      <c r="I9" s="24" t="s">
        <v>31</v>
      </c>
      <c r="J9" s="20" t="s">
        <v>47</v>
      </c>
    </row>
    <row r="10" spans="1:10" ht="14.25">
      <c r="A10" s="18">
        <v>73</v>
      </c>
      <c r="B10" s="19">
        <v>0.22900000000000001</v>
      </c>
      <c r="C10" s="24" t="s">
        <v>30</v>
      </c>
      <c r="I10" s="24" t="s">
        <v>30</v>
      </c>
      <c r="J10" s="20" t="s">
        <v>48</v>
      </c>
    </row>
    <row r="11" spans="1:10" ht="14.25">
      <c r="A11" s="18">
        <v>70</v>
      </c>
      <c r="B11" s="19">
        <v>0.22700000000000001</v>
      </c>
      <c r="C11" s="24" t="s">
        <v>29</v>
      </c>
      <c r="I11" s="24" t="s">
        <v>29</v>
      </c>
      <c r="J11" s="20" t="s">
        <v>49</v>
      </c>
    </row>
    <row r="12" spans="1:10" ht="14.25">
      <c r="A12" s="18">
        <v>45</v>
      </c>
      <c r="B12" s="19">
        <v>0.22700000000000001</v>
      </c>
      <c r="C12" s="24" t="s">
        <v>28</v>
      </c>
      <c r="I12" s="24" t="s">
        <v>28</v>
      </c>
      <c r="J12" s="20" t="s">
        <v>50</v>
      </c>
    </row>
    <row r="13" spans="1:10" ht="14.25">
      <c r="A13" s="18">
        <v>65</v>
      </c>
      <c r="B13" s="19">
        <v>0.18</v>
      </c>
      <c r="C13" s="25" t="s">
        <v>27</v>
      </c>
      <c r="I13" s="25" t="s">
        <v>27</v>
      </c>
      <c r="J13" s="21" t="s">
        <v>20</v>
      </c>
    </row>
    <row r="14" spans="1:10" ht="14.25">
      <c r="A14" s="18">
        <v>80</v>
      </c>
      <c r="B14" s="19">
        <v>0.17699999999999999</v>
      </c>
      <c r="C14" s="25" t="s">
        <v>102</v>
      </c>
      <c r="I14" s="25" t="s">
        <v>102</v>
      </c>
      <c r="J14" s="21" t="s">
        <v>51</v>
      </c>
    </row>
    <row r="15" spans="1:10" ht="14.25">
      <c r="A15" s="18">
        <v>96</v>
      </c>
      <c r="B15" s="19">
        <v>0.16900000000000001</v>
      </c>
      <c r="C15" s="26" t="s">
        <v>26</v>
      </c>
      <c r="I15" s="26" t="s">
        <v>26</v>
      </c>
      <c r="J15" s="23" t="s">
        <v>52</v>
      </c>
    </row>
  </sheetData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F21"/>
  <sheetViews>
    <sheetView workbookViewId="0">
      <selection activeCell="B2" sqref="B2"/>
    </sheetView>
  </sheetViews>
  <sheetFormatPr defaultRowHeight="12.75"/>
  <cols>
    <col min="2" max="2" width="10.140625" bestFit="1" customWidth="1"/>
    <col min="3" max="3" width="6.140625" customWidth="1"/>
    <col min="4" max="4" width="12.7109375" customWidth="1"/>
    <col min="5" max="5" width="12.5703125" customWidth="1"/>
  </cols>
  <sheetData>
    <row r="1" spans="1:6" ht="14.25">
      <c r="A1" s="10" t="s">
        <v>12</v>
      </c>
      <c r="B1" s="16">
        <v>38583</v>
      </c>
      <c r="D1" s="14" t="s">
        <v>3</v>
      </c>
      <c r="E1" s="14" t="s">
        <v>13</v>
      </c>
      <c r="F1" s="14" t="s">
        <v>10</v>
      </c>
    </row>
    <row r="2" spans="1:6" ht="14.25">
      <c r="A2" s="11" t="s">
        <v>11</v>
      </c>
      <c r="B2" s="13">
        <f>INDEX(F2:F21,MATCH(B1,D2:D21,0))</f>
        <v>100</v>
      </c>
      <c r="D2" s="7">
        <v>38565</v>
      </c>
      <c r="E2" s="15" t="s">
        <v>14</v>
      </c>
      <c r="F2" s="6">
        <v>152</v>
      </c>
    </row>
    <row r="3" spans="1:6" ht="14.25">
      <c r="D3" s="7">
        <v>38566</v>
      </c>
      <c r="E3" s="15" t="s">
        <v>15</v>
      </c>
      <c r="F3" s="6">
        <v>176</v>
      </c>
    </row>
    <row r="4" spans="1:6" ht="14.25">
      <c r="D4" s="7">
        <v>38567</v>
      </c>
      <c r="E4" s="15" t="s">
        <v>16</v>
      </c>
      <c r="F4" s="6">
        <v>150</v>
      </c>
    </row>
    <row r="5" spans="1:6" ht="14.25">
      <c r="D5" s="7">
        <v>38568</v>
      </c>
      <c r="E5" s="15" t="s">
        <v>17</v>
      </c>
      <c r="F5" s="6">
        <v>200</v>
      </c>
    </row>
    <row r="6" spans="1:6" ht="14.25">
      <c r="D6" s="7">
        <v>38569</v>
      </c>
      <c r="E6" s="15" t="s">
        <v>18</v>
      </c>
      <c r="F6" s="6">
        <v>132</v>
      </c>
    </row>
    <row r="7" spans="1:6" ht="14.25">
      <c r="D7" s="7">
        <v>38572</v>
      </c>
      <c r="E7" s="15" t="s">
        <v>14</v>
      </c>
      <c r="F7" s="6">
        <v>180</v>
      </c>
    </row>
    <row r="8" spans="1:6" ht="14.25">
      <c r="D8" s="7">
        <v>38573</v>
      </c>
      <c r="E8" s="15" t="s">
        <v>15</v>
      </c>
      <c r="F8" s="6">
        <v>132</v>
      </c>
    </row>
    <row r="9" spans="1:6" ht="14.25">
      <c r="D9" s="7">
        <v>38574</v>
      </c>
      <c r="E9" s="15" t="s">
        <v>16</v>
      </c>
      <c r="F9" s="6">
        <v>180</v>
      </c>
    </row>
    <row r="10" spans="1:6" ht="14.25">
      <c r="D10" s="7">
        <v>38575</v>
      </c>
      <c r="E10" s="15" t="s">
        <v>17</v>
      </c>
      <c r="F10" s="6">
        <v>200</v>
      </c>
    </row>
    <row r="11" spans="1:6" ht="14.25">
      <c r="D11" s="7">
        <v>38576</v>
      </c>
      <c r="E11" s="15" t="s">
        <v>18</v>
      </c>
      <c r="F11" s="6">
        <v>196</v>
      </c>
    </row>
    <row r="12" spans="1:6" ht="14.25">
      <c r="D12" s="7">
        <v>38579</v>
      </c>
      <c r="E12" s="15" t="s">
        <v>14</v>
      </c>
      <c r="F12" s="6">
        <v>176</v>
      </c>
    </row>
    <row r="13" spans="1:6" ht="14.25">
      <c r="D13" s="7">
        <v>38580</v>
      </c>
      <c r="E13" s="15" t="s">
        <v>15</v>
      </c>
      <c r="F13" s="6">
        <v>190</v>
      </c>
    </row>
    <row r="14" spans="1:6" ht="14.25">
      <c r="D14" s="7">
        <v>38581</v>
      </c>
      <c r="E14" s="15" t="s">
        <v>16</v>
      </c>
      <c r="F14" s="6">
        <v>168</v>
      </c>
    </row>
    <row r="15" spans="1:6" ht="14.25">
      <c r="D15" s="7">
        <v>38582</v>
      </c>
      <c r="E15" s="15" t="s">
        <v>17</v>
      </c>
      <c r="F15" s="6">
        <v>120</v>
      </c>
    </row>
    <row r="16" spans="1:6" ht="14.25">
      <c r="D16" s="7">
        <v>38583</v>
      </c>
      <c r="E16" s="15" t="s">
        <v>18</v>
      </c>
      <c r="F16" s="6">
        <v>100</v>
      </c>
    </row>
    <row r="17" spans="4:6" ht="14.25">
      <c r="D17" s="7">
        <v>38586</v>
      </c>
      <c r="E17" s="15" t="s">
        <v>14</v>
      </c>
      <c r="F17" s="6">
        <v>104</v>
      </c>
    </row>
    <row r="18" spans="4:6" ht="14.25">
      <c r="D18" s="7">
        <v>38587</v>
      </c>
      <c r="E18" s="15" t="s">
        <v>15</v>
      </c>
      <c r="F18" s="6">
        <v>150</v>
      </c>
    </row>
    <row r="19" spans="4:6" ht="14.25">
      <c r="D19" s="7">
        <v>38588</v>
      </c>
      <c r="E19" s="15" t="s">
        <v>16</v>
      </c>
      <c r="F19" s="6">
        <v>145</v>
      </c>
    </row>
    <row r="20" spans="4:6" ht="14.25">
      <c r="D20" s="7">
        <v>38589</v>
      </c>
      <c r="E20" s="15" t="s">
        <v>17</v>
      </c>
      <c r="F20" s="6">
        <v>105</v>
      </c>
    </row>
    <row r="21" spans="4:6" ht="14.25">
      <c r="D21" s="7">
        <v>38590</v>
      </c>
      <c r="E21" s="15" t="s">
        <v>18</v>
      </c>
      <c r="F21" s="6">
        <v>152</v>
      </c>
    </row>
  </sheetData>
  <phoneticPr fontId="4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B9" sqref="B9"/>
    </sheetView>
  </sheetViews>
  <sheetFormatPr defaultRowHeight="12.75"/>
  <cols>
    <col min="1" max="1" width="19" customWidth="1"/>
    <col min="2" max="2" width="10.42578125" customWidth="1"/>
    <col min="3" max="3" width="4.42578125" customWidth="1"/>
    <col min="4" max="4" width="12.140625" customWidth="1"/>
    <col min="5" max="8" width="11.7109375" customWidth="1"/>
  </cols>
  <sheetData>
    <row r="1" spans="1:8" ht="14.25">
      <c r="A1" s="28" t="s">
        <v>73</v>
      </c>
      <c r="B1" s="36" t="s">
        <v>65</v>
      </c>
      <c r="D1" s="35"/>
      <c r="E1" s="37" t="s">
        <v>68</v>
      </c>
      <c r="F1" s="37" t="s">
        <v>69</v>
      </c>
      <c r="G1" s="37" t="s">
        <v>67</v>
      </c>
      <c r="H1" s="37" t="s">
        <v>66</v>
      </c>
    </row>
    <row r="2" spans="1:8" ht="14.25">
      <c r="A2" s="28" t="s">
        <v>72</v>
      </c>
      <c r="B2" s="36" t="s">
        <v>71</v>
      </c>
      <c r="D2" s="34" t="s">
        <v>64</v>
      </c>
      <c r="E2" s="30">
        <v>2850</v>
      </c>
      <c r="F2" s="30">
        <v>1500</v>
      </c>
      <c r="G2" s="30">
        <v>3215</v>
      </c>
      <c r="H2" s="30">
        <f t="shared" ref="H2:H13" si="0">SUM(E2:G2)</f>
        <v>7565</v>
      </c>
    </row>
    <row r="3" spans="1:8" ht="14.25">
      <c r="D3" s="34" t="s">
        <v>53</v>
      </c>
      <c r="E3" s="30">
        <v>3650</v>
      </c>
      <c r="F3" s="30">
        <v>1900</v>
      </c>
      <c r="G3" s="30">
        <v>2561</v>
      </c>
      <c r="H3" s="30">
        <f t="shared" si="0"/>
        <v>8111</v>
      </c>
    </row>
    <row r="4" spans="1:8" ht="14.25">
      <c r="A4" s="28" t="s">
        <v>74</v>
      </c>
      <c r="B4" s="31">
        <f>MATCH(月份,月份清單,0)</f>
        <v>7</v>
      </c>
      <c r="D4" s="34" t="s">
        <v>54</v>
      </c>
      <c r="E4" s="30">
        <v>5680</v>
      </c>
      <c r="F4" s="30">
        <v>1820</v>
      </c>
      <c r="G4" s="30">
        <v>4826</v>
      </c>
      <c r="H4" s="30">
        <f t="shared" si="0"/>
        <v>12326</v>
      </c>
    </row>
    <row r="5" spans="1:8" ht="14.25">
      <c r="A5" s="28" t="s">
        <v>75</v>
      </c>
      <c r="B5" s="31">
        <f>MATCH(產品,產品清單,0)</f>
        <v>2</v>
      </c>
      <c r="D5" s="34" t="s">
        <v>55</v>
      </c>
      <c r="E5" s="30">
        <v>4220</v>
      </c>
      <c r="F5" s="30">
        <v>1650</v>
      </c>
      <c r="G5" s="30">
        <v>1108</v>
      </c>
      <c r="H5" s="30">
        <f t="shared" si="0"/>
        <v>6978</v>
      </c>
    </row>
    <row r="6" spans="1:8" ht="14.25">
      <c r="A6" s="28" t="s">
        <v>76</v>
      </c>
      <c r="B6" s="31">
        <f>INDEX(E2:G13,B4,B5)</f>
        <v>1300</v>
      </c>
      <c r="D6" s="34" t="s">
        <v>56</v>
      </c>
      <c r="E6" s="30">
        <v>3530</v>
      </c>
      <c r="F6" s="30">
        <v>1900</v>
      </c>
      <c r="G6" s="30">
        <v>2023</v>
      </c>
      <c r="H6" s="30">
        <f t="shared" si="0"/>
        <v>7453</v>
      </c>
    </row>
    <row r="7" spans="1:8" ht="14.25">
      <c r="D7" s="34" t="s">
        <v>57</v>
      </c>
      <c r="E7" s="30">
        <v>1728</v>
      </c>
      <c r="F7" s="30">
        <v>1400</v>
      </c>
      <c r="G7" s="30">
        <v>2965</v>
      </c>
      <c r="H7" s="30">
        <f t="shared" si="0"/>
        <v>6093</v>
      </c>
    </row>
    <row r="8" spans="1:8" ht="14.25">
      <c r="D8" s="34" t="s">
        <v>58</v>
      </c>
      <c r="E8" s="30">
        <v>5185</v>
      </c>
      <c r="F8" s="30">
        <v>1300</v>
      </c>
      <c r="G8" s="30">
        <v>3100</v>
      </c>
      <c r="H8" s="30">
        <f t="shared" si="0"/>
        <v>9585</v>
      </c>
    </row>
    <row r="9" spans="1:8" ht="14.25">
      <c r="A9" s="28" t="s">
        <v>77</v>
      </c>
      <c r="B9" s="31">
        <f>INDEX(E2:G13, MATCH(月份,月份清單,0), MATCH(產品,產品清單,0))</f>
        <v>1300</v>
      </c>
      <c r="D9" s="34" t="s">
        <v>59</v>
      </c>
      <c r="E9" s="30">
        <v>3256</v>
      </c>
      <c r="F9" s="30">
        <v>1500</v>
      </c>
      <c r="G9" s="30">
        <v>2610</v>
      </c>
      <c r="H9" s="30">
        <f t="shared" si="0"/>
        <v>7366</v>
      </c>
    </row>
    <row r="10" spans="1:8" ht="14.25">
      <c r="D10" s="34" t="s">
        <v>60</v>
      </c>
      <c r="E10" s="30">
        <v>1800</v>
      </c>
      <c r="F10" s="30">
        <v>1100</v>
      </c>
      <c r="G10" s="30">
        <v>2050</v>
      </c>
      <c r="H10" s="30">
        <f t="shared" si="0"/>
        <v>4950</v>
      </c>
    </row>
    <row r="11" spans="1:8" ht="14.25">
      <c r="D11" s="34" t="s">
        <v>61</v>
      </c>
      <c r="E11" s="30">
        <v>2548</v>
      </c>
      <c r="F11" s="30">
        <v>1600</v>
      </c>
      <c r="G11" s="30">
        <v>3650</v>
      </c>
      <c r="H11" s="30">
        <f t="shared" si="0"/>
        <v>7798</v>
      </c>
    </row>
    <row r="12" spans="1:8" ht="14.25">
      <c r="D12" s="34" t="s">
        <v>62</v>
      </c>
      <c r="E12" s="30">
        <v>4086</v>
      </c>
      <c r="F12" s="30">
        <v>1200</v>
      </c>
      <c r="G12" s="30">
        <v>5320</v>
      </c>
      <c r="H12" s="30">
        <f t="shared" si="0"/>
        <v>10606</v>
      </c>
    </row>
    <row r="13" spans="1:8" ht="14.25">
      <c r="D13" s="34" t="s">
        <v>63</v>
      </c>
      <c r="E13" s="30">
        <v>3684</v>
      </c>
      <c r="F13" s="30">
        <v>1500</v>
      </c>
      <c r="G13" s="30">
        <v>2635</v>
      </c>
      <c r="H13" s="30">
        <f t="shared" si="0"/>
        <v>7819</v>
      </c>
    </row>
    <row r="14" spans="1:8" ht="14.25">
      <c r="D14" s="33" t="s">
        <v>70</v>
      </c>
      <c r="E14" s="30">
        <f>SUM(E2:E13)</f>
        <v>42217</v>
      </c>
      <c r="F14" s="30">
        <f>SUM(F2:F13)</f>
        <v>18370</v>
      </c>
      <c r="G14" s="30">
        <f>SUM(G2:G13)</f>
        <v>36063</v>
      </c>
      <c r="H14" s="30">
        <f>SUM(H2:H13)</f>
        <v>96650</v>
      </c>
    </row>
    <row r="18" spans="2:3">
      <c r="B18" s="32"/>
      <c r="C18" s="32"/>
    </row>
    <row r="19" spans="2:3">
      <c r="B19" s="32"/>
      <c r="C19" s="32"/>
    </row>
    <row r="20" spans="2:3">
      <c r="B20" s="32"/>
      <c r="C20" s="32"/>
    </row>
    <row r="21" spans="2:3">
      <c r="B21" s="32"/>
      <c r="C21" s="32"/>
    </row>
    <row r="22" spans="2:3">
      <c r="B22" s="32"/>
      <c r="C22" s="32"/>
    </row>
  </sheetData>
  <phoneticPr fontId="4" type="noConversion"/>
  <pageMargins left="0.75" right="0.75" top="1" bottom="1" header="0.5" footer="0.5"/>
  <pageSetup orientation="portrait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1"/>
  <dimension ref="A1:F29"/>
  <sheetViews>
    <sheetView tabSelected="1" zoomScale="95" zoomScaleNormal="95" workbookViewId="0">
      <selection activeCell="B16" sqref="B16"/>
    </sheetView>
  </sheetViews>
  <sheetFormatPr defaultRowHeight="12.75"/>
  <cols>
    <col min="1" max="1" width="16.5703125" bestFit="1" customWidth="1"/>
    <col min="2" max="2" width="8.5703125" customWidth="1"/>
    <col min="3" max="3" width="5.7109375" customWidth="1"/>
    <col min="4" max="4" width="7.85546875" customWidth="1"/>
    <col min="5" max="5" width="7.28515625" bestFit="1" customWidth="1"/>
  </cols>
  <sheetData>
    <row r="1" spans="1:6" ht="14.25">
      <c r="A1" s="28" t="s">
        <v>80</v>
      </c>
      <c r="B1">
        <v>3</v>
      </c>
      <c r="D1" s="42" t="s">
        <v>78</v>
      </c>
      <c r="E1" s="42" t="s">
        <v>79</v>
      </c>
    </row>
    <row r="2" spans="1:6">
      <c r="A2" s="17"/>
      <c r="D2" s="38">
        <v>1</v>
      </c>
      <c r="E2" s="39">
        <v>10</v>
      </c>
    </row>
    <row r="3" spans="1:6" ht="14.25">
      <c r="A3" s="28" t="s">
        <v>81</v>
      </c>
      <c r="B3">
        <f>LOOKUP(B1,D2:D14,D2:D14)</f>
        <v>2</v>
      </c>
      <c r="D3" s="38">
        <v>2</v>
      </c>
      <c r="E3" s="39">
        <v>18</v>
      </c>
      <c r="F3" s="31"/>
    </row>
    <row r="4" spans="1:6" ht="14.25">
      <c r="A4" s="28" t="s">
        <v>82</v>
      </c>
      <c r="B4" t="b">
        <f>B1=B3</f>
        <v>0</v>
      </c>
      <c r="D4" s="38">
        <v>4</v>
      </c>
      <c r="E4" s="39">
        <v>24</v>
      </c>
    </row>
    <row r="5" spans="1:6">
      <c r="D5" s="38">
        <v>5</v>
      </c>
      <c r="E5" s="39">
        <v>33.25</v>
      </c>
    </row>
    <row r="6" spans="1:6" ht="14.25">
      <c r="A6" s="28" t="s">
        <v>83</v>
      </c>
      <c r="B6">
        <f>MATCH(B3,x,0)</f>
        <v>2</v>
      </c>
      <c r="D6" s="38">
        <v>8</v>
      </c>
      <c r="E6" s="39">
        <v>41</v>
      </c>
    </row>
    <row r="7" spans="1:6" ht="14.25">
      <c r="A7" s="28" t="s">
        <v>84</v>
      </c>
      <c r="B7">
        <f>IF(B4,B6,B6+1)</f>
        <v>3</v>
      </c>
      <c r="D7" s="38">
        <v>9</v>
      </c>
      <c r="E7" s="39">
        <v>47</v>
      </c>
    </row>
    <row r="8" spans="1:6">
      <c r="D8" s="38">
        <v>10</v>
      </c>
      <c r="E8" s="39">
        <v>52.25</v>
      </c>
    </row>
    <row r="9" spans="1:6" ht="14.25">
      <c r="A9" s="28" t="s">
        <v>85</v>
      </c>
      <c r="B9">
        <f>INDEX(D2:D14,B6)</f>
        <v>2</v>
      </c>
      <c r="D9" s="38">
        <v>11</v>
      </c>
      <c r="E9" s="39">
        <v>61.5</v>
      </c>
    </row>
    <row r="10" spans="1:6" ht="14.25">
      <c r="A10" s="28" t="s">
        <v>86</v>
      </c>
      <c r="B10">
        <f>INDEX(D2:D14,B7)</f>
        <v>4</v>
      </c>
      <c r="D10" s="38">
        <v>12</v>
      </c>
      <c r="E10" s="39">
        <v>72.75</v>
      </c>
    </row>
    <row r="11" spans="1:6">
      <c r="D11" s="38">
        <v>13</v>
      </c>
      <c r="E11" s="39">
        <v>75</v>
      </c>
    </row>
    <row r="12" spans="1:6" ht="14.25">
      <c r="A12" s="28" t="s">
        <v>87</v>
      </c>
      <c r="B12">
        <f>LOOKUP(B9,D2:D14,E2:E14)</f>
        <v>18</v>
      </c>
      <c r="D12" s="38">
        <v>15</v>
      </c>
      <c r="E12" s="39">
        <v>85</v>
      </c>
    </row>
    <row r="13" spans="1:6" ht="14.25">
      <c r="A13" s="28" t="s">
        <v>88</v>
      </c>
      <c r="B13">
        <f>LOOKUP(B10,D2:D14,E2:E14)</f>
        <v>24</v>
      </c>
      <c r="D13" s="38">
        <v>16</v>
      </c>
      <c r="E13" s="39">
        <v>90</v>
      </c>
    </row>
    <row r="14" spans="1:6">
      <c r="D14" s="38">
        <v>20</v>
      </c>
      <c r="E14" s="39">
        <v>105.25</v>
      </c>
    </row>
    <row r="15" spans="1:6" ht="14.25">
      <c r="A15" s="28" t="s">
        <v>89</v>
      </c>
      <c r="B15">
        <f>IF(B4,0,(B1-B3)/(B10-B9))</f>
        <v>0.5</v>
      </c>
    </row>
    <row r="16" spans="1:6" ht="14.25">
      <c r="A16" s="28" t="s">
        <v>90</v>
      </c>
      <c r="B16" s="40">
        <f>B12+((B13-B12)*B15)</f>
        <v>21</v>
      </c>
    </row>
    <row r="17" spans="1:2">
      <c r="B17" s="41"/>
    </row>
    <row r="19" spans="1:2">
      <c r="A19" s="17"/>
    </row>
    <row r="28" spans="1:2">
      <c r="A28" s="17"/>
    </row>
    <row r="29" spans="1:2">
      <c r="A29" s="17"/>
    </row>
  </sheetData>
  <phoneticPr fontId="4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/>
  <dimension ref="A1:E8"/>
  <sheetViews>
    <sheetView workbookViewId="0"/>
  </sheetViews>
  <sheetFormatPr defaultRowHeight="12.75"/>
  <cols>
    <col min="1" max="1" width="18.140625" customWidth="1"/>
  </cols>
  <sheetData>
    <row r="1" spans="1:5" ht="15.75">
      <c r="A1" s="44" t="s">
        <v>99</v>
      </c>
      <c r="B1" s="25" t="s">
        <v>94</v>
      </c>
      <c r="D1" s="43" t="s">
        <v>91</v>
      </c>
      <c r="E1" s="43" t="s">
        <v>10</v>
      </c>
    </row>
    <row r="2" spans="1:5" ht="14.25">
      <c r="D2" s="25" t="s">
        <v>92</v>
      </c>
      <c r="E2" s="6">
        <v>50</v>
      </c>
    </row>
    <row r="3" spans="1:5" ht="14.25">
      <c r="A3" t="s">
        <v>0</v>
      </c>
      <c r="B3">
        <f>INDEX(數量,MATCH(查詢值,地區,0))</f>
        <v>200</v>
      </c>
      <c r="D3" s="25" t="s">
        <v>93</v>
      </c>
      <c r="E3" s="6">
        <v>25</v>
      </c>
    </row>
    <row r="4" spans="1:5" ht="14.25">
      <c r="A4" t="s">
        <v>1</v>
      </c>
      <c r="B4">
        <f>LOOKUP(查詢值,地區,數量)</f>
        <v>100</v>
      </c>
      <c r="D4" s="25" t="s">
        <v>94</v>
      </c>
      <c r="E4" s="6">
        <v>200</v>
      </c>
    </row>
    <row r="5" spans="1:5" ht="14.25">
      <c r="A5" t="s">
        <v>2</v>
      </c>
      <c r="B5">
        <f>VLOOKUP(查詢值,D2:E8,2,FALSE)</f>
        <v>200</v>
      </c>
      <c r="D5" s="25" t="s">
        <v>95</v>
      </c>
      <c r="E5" s="6">
        <v>300</v>
      </c>
    </row>
    <row r="6" spans="1:5" ht="14.25">
      <c r="D6" s="25" t="s">
        <v>96</v>
      </c>
      <c r="E6" s="6">
        <v>400</v>
      </c>
    </row>
    <row r="7" spans="1:5" ht="14.25">
      <c r="A7">
        <f>MATCH(查詢值,地區,0)</f>
        <v>3</v>
      </c>
      <c r="D7" s="25" t="s">
        <v>97</v>
      </c>
      <c r="E7" s="6">
        <v>100</v>
      </c>
    </row>
    <row r="8" spans="1:5" ht="14.25">
      <c r="D8" s="25" t="s">
        <v>98</v>
      </c>
      <c r="E8" s="6">
        <v>150</v>
      </c>
    </row>
  </sheetData>
  <phoneticPr fontId="4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13</vt:i4>
      </vt:variant>
    </vt:vector>
  </HeadingPairs>
  <TitlesOfParts>
    <vt:vector size="21" baseType="lpstr">
      <vt:lpstr>8-1-1</vt:lpstr>
      <vt:lpstr>8-1-2</vt:lpstr>
      <vt:lpstr>8-1-3</vt:lpstr>
      <vt:lpstr>8-2-1A</vt:lpstr>
      <vt:lpstr>8-2-1B</vt:lpstr>
      <vt:lpstr>8-2-2</vt:lpstr>
      <vt:lpstr>8-2-3</vt:lpstr>
      <vt:lpstr>8-3</vt:lpstr>
      <vt:lpstr>'8-2-3'!x</vt:lpstr>
      <vt:lpstr>'8-2-3'!y</vt:lpstr>
      <vt:lpstr>月份</vt:lpstr>
      <vt:lpstr>月份清單</vt:lpstr>
      <vt:lpstr>台北</vt:lpstr>
      <vt:lpstr>打數</vt:lpstr>
      <vt:lpstr>打擊率</vt:lpstr>
      <vt:lpstr>地區</vt:lpstr>
      <vt:lpstr>查詢值</vt:lpstr>
      <vt:lpstr>球員</vt:lpstr>
      <vt:lpstr>產品</vt:lpstr>
      <vt:lpstr>產品清單</vt:lpstr>
      <vt:lpstr>數量</vt:lpstr>
    </vt:vector>
  </TitlesOfParts>
  <Company>JWalk And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CKJ</cp:lastModifiedBy>
  <dcterms:created xsi:type="dcterms:W3CDTF">1999-05-10T16:59:41Z</dcterms:created>
  <dcterms:modified xsi:type="dcterms:W3CDTF">2007-05-27T17:42:39Z</dcterms:modified>
</cp:coreProperties>
</file>